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45" activeTab="0"/>
  </bookViews>
  <sheets>
    <sheet name="合格人员名单" sheetId="1" r:id="rId1"/>
  </sheets>
  <definedNames/>
  <calcPr fullCalcOnLoad="1"/>
</workbook>
</file>

<file path=xl/sharedStrings.xml><?xml version="1.0" encoding="utf-8"?>
<sst xmlns="http://schemas.openxmlformats.org/spreadsheetml/2006/main" count="2329" uniqueCount="1255">
  <si>
    <t>保亭黎族苗族自治县2021年公开招聘事业单位工作人员资格初审
合格人员名单</t>
  </si>
  <si>
    <t>序号</t>
  </si>
  <si>
    <t>姓名</t>
  </si>
  <si>
    <t>性别</t>
  </si>
  <si>
    <t>身份证号后四位</t>
  </si>
  <si>
    <t>备注</t>
  </si>
  <si>
    <t>6213</t>
  </si>
  <si>
    <t>781X</t>
  </si>
  <si>
    <t>287X</t>
  </si>
  <si>
    <t>511X</t>
  </si>
  <si>
    <t>2712</t>
  </si>
  <si>
    <t>2422</t>
  </si>
  <si>
    <t>0620</t>
  </si>
  <si>
    <t>2461</t>
  </si>
  <si>
    <t>7220</t>
  </si>
  <si>
    <t>0023</t>
  </si>
  <si>
    <t>0730</t>
  </si>
  <si>
    <t>3719</t>
  </si>
  <si>
    <t>4088</t>
  </si>
  <si>
    <t>0825</t>
  </si>
  <si>
    <t>1015</t>
  </si>
  <si>
    <t>3224</t>
  </si>
  <si>
    <t>0840</t>
  </si>
  <si>
    <t>4042</t>
  </si>
  <si>
    <t>0048</t>
  </si>
  <si>
    <t>5623</t>
  </si>
  <si>
    <t>6122</t>
  </si>
  <si>
    <t>728X</t>
  </si>
  <si>
    <t>2423</t>
  </si>
  <si>
    <t>2965</t>
  </si>
  <si>
    <t>2016</t>
  </si>
  <si>
    <t>4821</t>
  </si>
  <si>
    <t>6027</t>
  </si>
  <si>
    <t>0216</t>
  </si>
  <si>
    <t>1223</t>
  </si>
  <si>
    <t>7841</t>
  </si>
  <si>
    <t>0017</t>
  </si>
  <si>
    <t>6824</t>
  </si>
  <si>
    <t>122X</t>
  </si>
  <si>
    <t>172X</t>
  </si>
  <si>
    <t>3228</t>
  </si>
  <si>
    <t>0415</t>
  </si>
  <si>
    <t>3243</t>
  </si>
  <si>
    <t>6044</t>
  </si>
  <si>
    <t>0020</t>
  </si>
  <si>
    <t>4628</t>
  </si>
  <si>
    <t>4610</t>
  </si>
  <si>
    <t>0720</t>
  </si>
  <si>
    <t>2944</t>
  </si>
  <si>
    <t>0541</t>
  </si>
  <si>
    <t>0423</t>
  </si>
  <si>
    <t>0324</t>
  </si>
  <si>
    <t>1825</t>
  </si>
  <si>
    <t>0047</t>
  </si>
  <si>
    <t>3437</t>
  </si>
  <si>
    <t>5922</t>
  </si>
  <si>
    <t>2425</t>
  </si>
  <si>
    <t>0220</t>
  </si>
  <si>
    <t>0810</t>
  </si>
  <si>
    <t>7638</t>
  </si>
  <si>
    <t>1559</t>
  </si>
  <si>
    <t>323X</t>
  </si>
  <si>
    <t>2629</t>
  </si>
  <si>
    <t>4210</t>
  </si>
  <si>
    <t>1027</t>
  </si>
  <si>
    <t>3248</t>
  </si>
  <si>
    <t>0021</t>
  </si>
  <si>
    <t>1082</t>
  </si>
  <si>
    <t>1921</t>
  </si>
  <si>
    <t>3045</t>
  </si>
  <si>
    <t>0750</t>
  </si>
  <si>
    <t>0748</t>
  </si>
  <si>
    <t>3123</t>
  </si>
  <si>
    <t>8728</t>
  </si>
  <si>
    <t>2427</t>
  </si>
  <si>
    <t>2819</t>
  </si>
  <si>
    <t>041X</t>
  </si>
  <si>
    <t>2529</t>
  </si>
  <si>
    <t>0083</t>
  </si>
  <si>
    <t>0033</t>
  </si>
  <si>
    <t>3507</t>
  </si>
  <si>
    <t>293X</t>
  </si>
  <si>
    <t>2418</t>
  </si>
  <si>
    <t>5376</t>
  </si>
  <si>
    <t>6643</t>
  </si>
  <si>
    <t>1848</t>
  </si>
  <si>
    <t>2220</t>
  </si>
  <si>
    <t>8080</t>
  </si>
  <si>
    <t>3027</t>
  </si>
  <si>
    <t>0416</t>
  </si>
  <si>
    <t>036X</t>
  </si>
  <si>
    <t>0012</t>
  </si>
  <si>
    <t>2861</t>
  </si>
  <si>
    <t>3242</t>
  </si>
  <si>
    <t>203X</t>
  </si>
  <si>
    <t>3412</t>
  </si>
  <si>
    <t>3723</t>
  </si>
  <si>
    <t>2121</t>
  </si>
  <si>
    <t>181X</t>
  </si>
  <si>
    <t>3922</t>
  </si>
  <si>
    <t>3226</t>
  </si>
  <si>
    <t>5820</t>
  </si>
  <si>
    <t>5404</t>
  </si>
  <si>
    <t>161X</t>
  </si>
  <si>
    <t>5835</t>
  </si>
  <si>
    <t>1526</t>
  </si>
  <si>
    <t>0026</t>
  </si>
  <si>
    <t>182X</t>
  </si>
  <si>
    <t>7326</t>
  </si>
  <si>
    <t>1224</t>
  </si>
  <si>
    <t>5221</t>
  </si>
  <si>
    <t>4128</t>
  </si>
  <si>
    <t>4410</t>
  </si>
  <si>
    <t>762X</t>
  </si>
  <si>
    <t>5319</t>
  </si>
  <si>
    <t>5377</t>
  </si>
  <si>
    <t>0060</t>
  </si>
  <si>
    <t>3625</t>
  </si>
  <si>
    <t>4241</t>
  </si>
  <si>
    <t>2237</t>
  </si>
  <si>
    <t>0629</t>
  </si>
  <si>
    <t>4225</t>
  </si>
  <si>
    <t>3943</t>
  </si>
  <si>
    <t>1525</t>
  </si>
  <si>
    <t>3535</t>
  </si>
  <si>
    <t>031X</t>
  </si>
  <si>
    <t>4214</t>
  </si>
  <si>
    <t>3823</t>
  </si>
  <si>
    <t>0468</t>
  </si>
  <si>
    <t>4037</t>
  </si>
  <si>
    <t>6625</t>
  </si>
  <si>
    <t>0317</t>
  </si>
  <si>
    <t>0342</t>
  </si>
  <si>
    <t>0279</t>
  </si>
  <si>
    <t>521X</t>
  </si>
  <si>
    <t>0464</t>
  </si>
  <si>
    <t>2056</t>
  </si>
  <si>
    <t>1231</t>
  </si>
  <si>
    <t>5720</t>
  </si>
  <si>
    <t>0041</t>
  </si>
  <si>
    <t>4423</t>
  </si>
  <si>
    <t>0417</t>
  </si>
  <si>
    <t>2687</t>
  </si>
  <si>
    <t>1546</t>
  </si>
  <si>
    <t>0087</t>
  </si>
  <si>
    <t>1254</t>
  </si>
  <si>
    <t>5340</t>
  </si>
  <si>
    <t>3328</t>
  </si>
  <si>
    <t>5345</t>
  </si>
  <si>
    <t>4223</t>
  </si>
  <si>
    <t>6444</t>
  </si>
  <si>
    <t>0312</t>
  </si>
  <si>
    <t>5911</t>
  </si>
  <si>
    <t>3825</t>
  </si>
  <si>
    <t>4372</t>
  </si>
  <si>
    <t>2424</t>
  </si>
  <si>
    <t>6584</t>
  </si>
  <si>
    <t>4969</t>
  </si>
  <si>
    <t>0722</t>
  </si>
  <si>
    <t>1815</t>
  </si>
  <si>
    <t>4629</t>
  </si>
  <si>
    <t>211X</t>
  </si>
  <si>
    <t>0922</t>
  </si>
  <si>
    <t>5240</t>
  </si>
  <si>
    <t>2024</t>
  </si>
  <si>
    <t>4966</t>
  </si>
  <si>
    <t>2665</t>
  </si>
  <si>
    <t>2123</t>
  </si>
  <si>
    <t>0727</t>
  </si>
  <si>
    <t>7521</t>
  </si>
  <si>
    <t>1240</t>
  </si>
  <si>
    <t>7642</t>
  </si>
  <si>
    <t>662X</t>
  </si>
  <si>
    <t>1643</t>
  </si>
  <si>
    <t>722X</t>
  </si>
  <si>
    <t>3712</t>
  </si>
  <si>
    <t>4121</t>
  </si>
  <si>
    <t>4428</t>
  </si>
  <si>
    <t>2326</t>
  </si>
  <si>
    <t>8426</t>
  </si>
  <si>
    <t>2129</t>
  </si>
  <si>
    <t>5127</t>
  </si>
  <si>
    <t>4168</t>
  </si>
  <si>
    <t>092X</t>
  </si>
  <si>
    <t>6166</t>
  </si>
  <si>
    <t>262X</t>
  </si>
  <si>
    <t>3015</t>
  </si>
  <si>
    <t>4064</t>
  </si>
  <si>
    <t>362X</t>
  </si>
  <si>
    <t>0037</t>
  </si>
  <si>
    <t>4224</t>
  </si>
  <si>
    <t>1024</t>
  </si>
  <si>
    <t>5810</t>
  </si>
  <si>
    <t>0044</t>
  </si>
  <si>
    <t>7023</t>
  </si>
  <si>
    <t>0241</t>
  </si>
  <si>
    <t>0946</t>
  </si>
  <si>
    <t>0667</t>
  </si>
  <si>
    <t>7935</t>
  </si>
  <si>
    <t>0524</t>
  </si>
  <si>
    <t>7208</t>
  </si>
  <si>
    <t>3628</t>
  </si>
  <si>
    <t>0615</t>
  </si>
  <si>
    <t>485X</t>
  </si>
  <si>
    <t>5081</t>
  </si>
  <si>
    <t>7223</t>
  </si>
  <si>
    <t>0029</t>
  </si>
  <si>
    <t>2761</t>
  </si>
  <si>
    <t>2447</t>
  </si>
  <si>
    <t>8714</t>
  </si>
  <si>
    <t>042X</t>
  </si>
  <si>
    <t>4697</t>
  </si>
  <si>
    <t>6634</t>
  </si>
  <si>
    <t>0421</t>
  </si>
  <si>
    <t>4445</t>
  </si>
  <si>
    <t>4482</t>
  </si>
  <si>
    <t>4645</t>
  </si>
  <si>
    <t>2727</t>
  </si>
  <si>
    <t>0758</t>
  </si>
  <si>
    <t>3627</t>
  </si>
  <si>
    <t>0329</t>
  </si>
  <si>
    <t>0031</t>
  </si>
  <si>
    <t>0444</t>
  </si>
  <si>
    <t>3721</t>
  </si>
  <si>
    <t>4439</t>
  </si>
  <si>
    <t>1229</t>
  </si>
  <si>
    <t>3883</t>
  </si>
  <si>
    <t>4222</t>
  </si>
  <si>
    <t>0283</t>
  </si>
  <si>
    <t>4182</t>
  </si>
  <si>
    <t>131X</t>
  </si>
  <si>
    <t>1597</t>
  </si>
  <si>
    <t>4441</t>
  </si>
  <si>
    <t>4741</t>
  </si>
  <si>
    <t>7525</t>
  </si>
  <si>
    <t>1723</t>
  </si>
  <si>
    <t>0818</t>
  </si>
  <si>
    <t>1782</t>
  </si>
  <si>
    <t>4237</t>
  </si>
  <si>
    <t>002X</t>
  </si>
  <si>
    <t>2612</t>
  </si>
  <si>
    <t>7628</t>
  </si>
  <si>
    <t>3609</t>
  </si>
  <si>
    <t>5621</t>
  </si>
  <si>
    <t>7210</t>
  </si>
  <si>
    <t>1021</t>
  </si>
  <si>
    <t>0453</t>
  </si>
  <si>
    <t>4457</t>
  </si>
  <si>
    <t>3468</t>
  </si>
  <si>
    <t>412X</t>
  </si>
  <si>
    <t>411X</t>
  </si>
  <si>
    <t>0222</t>
  </si>
  <si>
    <t>4641</t>
  </si>
  <si>
    <t>234X</t>
  </si>
  <si>
    <t>3145</t>
  </si>
  <si>
    <t>121X</t>
  </si>
  <si>
    <t>7238</t>
  </si>
  <si>
    <t>7324</t>
  </si>
  <si>
    <t>4626</t>
  </si>
  <si>
    <t>721X</t>
  </si>
  <si>
    <t>5212</t>
  </si>
  <si>
    <t>7162</t>
  </si>
  <si>
    <t>7219</t>
  </si>
  <si>
    <t>3214</t>
  </si>
  <si>
    <t>1852</t>
  </si>
  <si>
    <t>0014</t>
  </si>
  <si>
    <t>0911</t>
  </si>
  <si>
    <t>4961</t>
  </si>
  <si>
    <t>1016</t>
  </si>
  <si>
    <t>2630</t>
  </si>
  <si>
    <t>2726</t>
  </si>
  <si>
    <t>5027</t>
  </si>
  <si>
    <t>2211</t>
  </si>
  <si>
    <t>5256</t>
  </si>
  <si>
    <t>1226</t>
  </si>
  <si>
    <t>2928</t>
  </si>
  <si>
    <t>0273</t>
  </si>
  <si>
    <t>0434</t>
  </si>
  <si>
    <t>0521</t>
  </si>
  <si>
    <t>3268</t>
  </si>
  <si>
    <t>0049</t>
  </si>
  <si>
    <t>0425</t>
  </si>
  <si>
    <t>7026</t>
  </si>
  <si>
    <t>0449</t>
  </si>
  <si>
    <t>4916</t>
  </si>
  <si>
    <t>6185</t>
  </si>
  <si>
    <t>3232</t>
  </si>
  <si>
    <t>0038</t>
  </si>
  <si>
    <t>4363</t>
  </si>
  <si>
    <t>1522</t>
  </si>
  <si>
    <t>0042</t>
  </si>
  <si>
    <t>2485</t>
  </si>
  <si>
    <t>7224</t>
  </si>
  <si>
    <t>7222</t>
  </si>
  <si>
    <t>5124</t>
  </si>
  <si>
    <t>5782</t>
  </si>
  <si>
    <t>7225</t>
  </si>
  <si>
    <t>1528</t>
  </si>
  <si>
    <t>7528</t>
  </si>
  <si>
    <t>3423</t>
  </si>
  <si>
    <t>3818</t>
  </si>
  <si>
    <t>0034</t>
  </si>
  <si>
    <t>2452</t>
  </si>
  <si>
    <t>1826</t>
  </si>
  <si>
    <t>1146</t>
  </si>
  <si>
    <t>3244</t>
  </si>
  <si>
    <t>0025</t>
  </si>
  <si>
    <t>4960</t>
  </si>
  <si>
    <t>0164</t>
  </si>
  <si>
    <t>0733</t>
  </si>
  <si>
    <t>6623</t>
  </si>
  <si>
    <t>463X</t>
  </si>
  <si>
    <t>1222</t>
  </si>
  <si>
    <t>112X</t>
  </si>
  <si>
    <t>1423</t>
  </si>
  <si>
    <t>4827</t>
  </si>
  <si>
    <t>3880</t>
  </si>
  <si>
    <t>044X</t>
  </si>
  <si>
    <t>1043</t>
  </si>
  <si>
    <t>0624</t>
  </si>
  <si>
    <t>6116</t>
  </si>
  <si>
    <t>8229</t>
  </si>
  <si>
    <t>1829</t>
  </si>
  <si>
    <t>3807</t>
  </si>
  <si>
    <t>2320</t>
  </si>
  <si>
    <t>2322</t>
  </si>
  <si>
    <t>1360</t>
  </si>
  <si>
    <t>2722</t>
  </si>
  <si>
    <t>2234</t>
  </si>
  <si>
    <t>551X</t>
  </si>
  <si>
    <t>6572</t>
  </si>
  <si>
    <t>0326</t>
  </si>
  <si>
    <t>6840</t>
  </si>
  <si>
    <t>0327</t>
  </si>
  <si>
    <t>7025</t>
  </si>
  <si>
    <t>0429</t>
  </si>
  <si>
    <t>0013</t>
  </si>
  <si>
    <t>0723</t>
  </si>
  <si>
    <t>582X</t>
  </si>
  <si>
    <t>018X</t>
  </si>
  <si>
    <t>271X</t>
  </si>
  <si>
    <t>101X</t>
  </si>
  <si>
    <t>5012</t>
  </si>
  <si>
    <t>2828</t>
  </si>
  <si>
    <t>2223</t>
  </si>
  <si>
    <t>0027</t>
  </si>
  <si>
    <t>3616</t>
  </si>
  <si>
    <t>0962</t>
  </si>
  <si>
    <t>004X</t>
  </si>
  <si>
    <t>0018</t>
  </si>
  <si>
    <t>1417</t>
  </si>
  <si>
    <t>1020</t>
  </si>
  <si>
    <t>6246</t>
  </si>
  <si>
    <t>1323</t>
  </si>
  <si>
    <t>032X</t>
  </si>
  <si>
    <t>7041</t>
  </si>
  <si>
    <t>6846</t>
  </si>
  <si>
    <t>3886</t>
  </si>
  <si>
    <t>5424</t>
  </si>
  <si>
    <t>7537</t>
  </si>
  <si>
    <t>2126</t>
  </si>
  <si>
    <t>0322</t>
  </si>
  <si>
    <t>7529</t>
  </si>
  <si>
    <t>0420</t>
  </si>
  <si>
    <t>0716</t>
  </si>
  <si>
    <t>7229</t>
  </si>
  <si>
    <t>3217</t>
  </si>
  <si>
    <t>0016</t>
  </si>
  <si>
    <t>1648</t>
  </si>
  <si>
    <t>0448</t>
  </si>
  <si>
    <t>4925</t>
  </si>
  <si>
    <t>0446</t>
  </si>
  <si>
    <t>4440</t>
  </si>
  <si>
    <t>0022</t>
  </si>
  <si>
    <t>1221</t>
  </si>
  <si>
    <t>0621</t>
  </si>
  <si>
    <t>5022</t>
  </si>
  <si>
    <t>7214</t>
  </si>
  <si>
    <t>8263</t>
  </si>
  <si>
    <t>2946</t>
  </si>
  <si>
    <t>3621</t>
  </si>
  <si>
    <t>5250</t>
  </si>
  <si>
    <t>0032</t>
  </si>
  <si>
    <t>0051</t>
  </si>
  <si>
    <t>7228</t>
  </si>
  <si>
    <t>1326</t>
  </si>
  <si>
    <t>3814</t>
  </si>
  <si>
    <t>7285</t>
  </si>
  <si>
    <t>5923</t>
  </si>
  <si>
    <t>3872</t>
  </si>
  <si>
    <t>3321</t>
  </si>
  <si>
    <t>524X</t>
  </si>
  <si>
    <t>4503</t>
  </si>
  <si>
    <t>0721</t>
  </si>
  <si>
    <t>1123</t>
  </si>
  <si>
    <t>2325</t>
  </si>
  <si>
    <t>3264</t>
  </si>
  <si>
    <t>2925</t>
  </si>
  <si>
    <t>1824</t>
  </si>
  <si>
    <t>0230</t>
  </si>
  <si>
    <t>6588</t>
  </si>
  <si>
    <t>1541</t>
  </si>
  <si>
    <t>3260</t>
  </si>
  <si>
    <t>241X</t>
  </si>
  <si>
    <t>7024</t>
  </si>
  <si>
    <t>001X</t>
  </si>
  <si>
    <t>0028</t>
  </si>
  <si>
    <t>0912</t>
  </si>
  <si>
    <t>7231</t>
  </si>
  <si>
    <t>0320</t>
  </si>
  <si>
    <t>0424</t>
  </si>
  <si>
    <t>5821</t>
  </si>
  <si>
    <t>8569</t>
  </si>
  <si>
    <t>072X</t>
  </si>
  <si>
    <t>0064</t>
  </si>
  <si>
    <t>0019</t>
  </si>
  <si>
    <t>2042</t>
  </si>
  <si>
    <t>0043</t>
  </si>
  <si>
    <t>4043</t>
  </si>
  <si>
    <t>0442</t>
  </si>
  <si>
    <t>3329</t>
  </si>
  <si>
    <t>2997</t>
  </si>
  <si>
    <t>1518</t>
  </si>
  <si>
    <t>3284</t>
  </si>
  <si>
    <t>1511</t>
  </si>
  <si>
    <t>4627</t>
  </si>
  <si>
    <t>0024</t>
  </si>
  <si>
    <t>046X</t>
  </si>
  <si>
    <t>2829</t>
  </si>
  <si>
    <t>0735</t>
  </si>
  <si>
    <t>0046</t>
  </si>
  <si>
    <t>1823</t>
  </si>
  <si>
    <t>6521</t>
  </si>
  <si>
    <t>8765</t>
  </si>
  <si>
    <t>3241</t>
  </si>
  <si>
    <t>1665</t>
  </si>
  <si>
    <t>0516</t>
  </si>
  <si>
    <t>3647</t>
  </si>
  <si>
    <t>6151</t>
  </si>
  <si>
    <t>034X</t>
  </si>
  <si>
    <t>6220</t>
  </si>
  <si>
    <t>4417</t>
  </si>
  <si>
    <t>6278</t>
  </si>
  <si>
    <t>8136</t>
  </si>
  <si>
    <t>3541</t>
  </si>
  <si>
    <t>192X</t>
  </si>
  <si>
    <t>4020</t>
  </si>
  <si>
    <t>0627</t>
  </si>
  <si>
    <t>0648</t>
  </si>
  <si>
    <t>1413</t>
  </si>
  <si>
    <t>3327</t>
  </si>
  <si>
    <t>0428</t>
  </si>
  <si>
    <t>2420</t>
  </si>
  <si>
    <t>081X</t>
  </si>
  <si>
    <t>6820</t>
  </si>
  <si>
    <t>3587</t>
  </si>
  <si>
    <t>0228</t>
  </si>
  <si>
    <t>152X</t>
  </si>
  <si>
    <t>0879</t>
  </si>
  <si>
    <t>5629</t>
  </si>
  <si>
    <t>4523</t>
  </si>
  <si>
    <t>1225</t>
  </si>
  <si>
    <t>278X</t>
  </si>
  <si>
    <t>3267</t>
  </si>
  <si>
    <t>1228</t>
  </si>
  <si>
    <t>3554</t>
  </si>
  <si>
    <t>1407</t>
  </si>
  <si>
    <t>0467</t>
  </si>
  <si>
    <t>9225</t>
  </si>
  <si>
    <t>6029</t>
  </si>
  <si>
    <t>2685</t>
  </si>
  <si>
    <t>0319</t>
  </si>
  <si>
    <t>5528</t>
  </si>
  <si>
    <t>2623</t>
  </si>
  <si>
    <t>2503</t>
  </si>
  <si>
    <t>0645</t>
  </si>
  <si>
    <t>0640</t>
  </si>
  <si>
    <t>2725</t>
  </si>
  <si>
    <t>6629</t>
  </si>
  <si>
    <t>4026</t>
  </si>
  <si>
    <t>2774</t>
  </si>
  <si>
    <t>526X</t>
  </si>
  <si>
    <t>7311</t>
  </si>
  <si>
    <t>1721</t>
  </si>
  <si>
    <t>0515</t>
  </si>
  <si>
    <t>2015</t>
  </si>
  <si>
    <t>6562</t>
  </si>
  <si>
    <t>0414</t>
  </si>
  <si>
    <t>2967</t>
  </si>
  <si>
    <t>3028</t>
  </si>
  <si>
    <t>4820</t>
  </si>
  <si>
    <t>3623</t>
  </si>
  <si>
    <t>0831</t>
  </si>
  <si>
    <t>0745</t>
  </si>
  <si>
    <t>7028</t>
  </si>
  <si>
    <t>4062</t>
  </si>
  <si>
    <t>4929</t>
  </si>
  <si>
    <t>7212</t>
  </si>
  <si>
    <t>2833</t>
  </si>
  <si>
    <t>2146</t>
  </si>
  <si>
    <t>3229</t>
  </si>
  <si>
    <t>0010</t>
  </si>
  <si>
    <t>051X</t>
  </si>
  <si>
    <t>7160</t>
  </si>
  <si>
    <t>4434</t>
  </si>
  <si>
    <t>276X</t>
  </si>
  <si>
    <t>3269</t>
  </si>
  <si>
    <t>3682</t>
  </si>
  <si>
    <t>2312</t>
  </si>
  <si>
    <t>7644</t>
  </si>
  <si>
    <t>6835</t>
  </si>
  <si>
    <t>1209</t>
  </si>
  <si>
    <t>8525</t>
  </si>
  <si>
    <t>0613</t>
  </si>
  <si>
    <t>5637</t>
  </si>
  <si>
    <t>3919</t>
  </si>
  <si>
    <t>4488</t>
  </si>
  <si>
    <t>0333</t>
  </si>
  <si>
    <t>1861</t>
  </si>
  <si>
    <t>6424</t>
  </si>
  <si>
    <t>3639</t>
  </si>
  <si>
    <t>2923</t>
  </si>
  <si>
    <t>0339</t>
  </si>
  <si>
    <t>341X</t>
  </si>
  <si>
    <t>8211</t>
  </si>
  <si>
    <t>0229</t>
  </si>
  <si>
    <t>2021</t>
  </si>
  <si>
    <t>6229</t>
  </si>
  <si>
    <t>3342</t>
  </si>
  <si>
    <t>0132</t>
  </si>
  <si>
    <t>062X</t>
  </si>
  <si>
    <t>2328</t>
  </si>
  <si>
    <t>4447</t>
  </si>
  <si>
    <t>6260</t>
  </si>
  <si>
    <t>1124</t>
  </si>
  <si>
    <t>2043</t>
  </si>
  <si>
    <t>3023</t>
  </si>
  <si>
    <t>4023</t>
  </si>
  <si>
    <t>4413</t>
  </si>
  <si>
    <t>1642</t>
  </si>
  <si>
    <t>5213</t>
  </si>
  <si>
    <t>2432</t>
  </si>
  <si>
    <t>6815</t>
  </si>
  <si>
    <t>4517</t>
  </si>
  <si>
    <t>1841</t>
  </si>
  <si>
    <t>2139</t>
  </si>
  <si>
    <t>5522</t>
  </si>
  <si>
    <t>1621</t>
  </si>
  <si>
    <t>6025</t>
  </si>
  <si>
    <t>0526</t>
  </si>
  <si>
    <t>3441</t>
  </si>
  <si>
    <t>0505</t>
  </si>
  <si>
    <t>0614</t>
  </si>
  <si>
    <t>229X</t>
  </si>
  <si>
    <t>2329</t>
  </si>
  <si>
    <t>387X</t>
  </si>
  <si>
    <t>2366</t>
  </si>
  <si>
    <t>2364</t>
  </si>
  <si>
    <t>3249</t>
  </si>
  <si>
    <t>1022</t>
  </si>
  <si>
    <t>4717</t>
  </si>
  <si>
    <t>0736</t>
  </si>
  <si>
    <t>2087</t>
  </si>
  <si>
    <t>3428</t>
  </si>
  <si>
    <t>0219</t>
  </si>
  <si>
    <t>1647</t>
  </si>
  <si>
    <t>2715</t>
  </si>
  <si>
    <t>7320</t>
  </si>
  <si>
    <t>5983</t>
  </si>
  <si>
    <t>3216</t>
  </si>
  <si>
    <t>124X</t>
  </si>
  <si>
    <t>4723</t>
  </si>
  <si>
    <t>442X</t>
  </si>
  <si>
    <t>5010</t>
  </si>
  <si>
    <t>3221</t>
  </si>
  <si>
    <t>5219</t>
  </si>
  <si>
    <t>5829</t>
  </si>
  <si>
    <t>604X</t>
  </si>
  <si>
    <t>1327</t>
  </si>
  <si>
    <t>9049</t>
  </si>
  <si>
    <t>717X</t>
  </si>
  <si>
    <t>3024</t>
  </si>
  <si>
    <t>6628</t>
  </si>
  <si>
    <t>4326</t>
  </si>
  <si>
    <t>2263</t>
  </si>
  <si>
    <t>2613</t>
  </si>
  <si>
    <t>4520</t>
  </si>
  <si>
    <t>2689</t>
  </si>
  <si>
    <t>4444</t>
  </si>
  <si>
    <t>6015</t>
  </si>
  <si>
    <t>7827</t>
  </si>
  <si>
    <t>2429</t>
  </si>
  <si>
    <t>3420</t>
  </si>
  <si>
    <t>165X</t>
  </si>
  <si>
    <t>0527</t>
  </si>
  <si>
    <t>030X</t>
  </si>
  <si>
    <t>1640</t>
  </si>
  <si>
    <t>2414</t>
  </si>
  <si>
    <t>0223</t>
  </si>
  <si>
    <t>4448</t>
  </si>
  <si>
    <t>1517</t>
  </si>
  <si>
    <t>1409</t>
  </si>
  <si>
    <t>4014</t>
  </si>
  <si>
    <t>3374</t>
  </si>
  <si>
    <t>4421</t>
  </si>
  <si>
    <t>2145</t>
  </si>
  <si>
    <t>1514</t>
  </si>
  <si>
    <t>093X</t>
  </si>
  <si>
    <t>2670</t>
  </si>
  <si>
    <t>8515</t>
  </si>
  <si>
    <t>3905</t>
  </si>
  <si>
    <t>2508</t>
  </si>
  <si>
    <t>4466</t>
  </si>
  <si>
    <t>1122</t>
  </si>
  <si>
    <t>2023</t>
  </si>
  <si>
    <t>2720</t>
  </si>
  <si>
    <t>0062</t>
  </si>
  <si>
    <t>5283</t>
  </si>
  <si>
    <t>0030</t>
  </si>
  <si>
    <t>2459</t>
  </si>
  <si>
    <t>5813</t>
  </si>
  <si>
    <t>501X</t>
  </si>
  <si>
    <t>3129</t>
  </si>
  <si>
    <t>1527</t>
  </si>
  <si>
    <t>202X</t>
  </si>
  <si>
    <t>3444</t>
  </si>
  <si>
    <t>1817</t>
  </si>
  <si>
    <t>0829</t>
  </si>
  <si>
    <t>5770</t>
  </si>
  <si>
    <t>4264</t>
  </si>
  <si>
    <t>0427</t>
  </si>
  <si>
    <t>005X</t>
  </si>
  <si>
    <t>3989</t>
  </si>
  <si>
    <t>7504</t>
  </si>
  <si>
    <t>5766</t>
  </si>
  <si>
    <t>0056</t>
  </si>
  <si>
    <t>5227</t>
  </si>
  <si>
    <t>0715</t>
  </si>
  <si>
    <t>7254</t>
  </si>
  <si>
    <t>4066</t>
  </si>
  <si>
    <t>4839</t>
  </si>
  <si>
    <t>1238</t>
  </si>
  <si>
    <t>0481</t>
  </si>
  <si>
    <t>7823</t>
  </si>
  <si>
    <t>4021</t>
  </si>
  <si>
    <t>782X</t>
  </si>
  <si>
    <t>4187</t>
  </si>
  <si>
    <t>5415</t>
  </si>
  <si>
    <t>2811</t>
  </si>
  <si>
    <t>3426</t>
  </si>
  <si>
    <t>4277</t>
  </si>
  <si>
    <t>4724</t>
  </si>
  <si>
    <t>0539</t>
  </si>
  <si>
    <t>0035</t>
  </si>
  <si>
    <t>0145</t>
  </si>
  <si>
    <t>4736</t>
  </si>
  <si>
    <t>5216</t>
  </si>
  <si>
    <t>3900</t>
  </si>
  <si>
    <t>7616</t>
  </si>
  <si>
    <t>0522</t>
  </si>
  <si>
    <t>6417</t>
  </si>
  <si>
    <t>4122</t>
  </si>
  <si>
    <t>478X</t>
  </si>
  <si>
    <t>2789</t>
  </si>
  <si>
    <t>094X</t>
  </si>
  <si>
    <t>3222</t>
  </si>
  <si>
    <t>5823</t>
  </si>
  <si>
    <t>1613</t>
  </si>
  <si>
    <t>7226</t>
  </si>
  <si>
    <t>2441</t>
  </si>
  <si>
    <t>4427</t>
  </si>
  <si>
    <t>4611</t>
  </si>
  <si>
    <t>1244</t>
  </si>
  <si>
    <t>0507</t>
  </si>
  <si>
    <t>2028</t>
  </si>
  <si>
    <t>2649</t>
  </si>
  <si>
    <t>4851</t>
  </si>
  <si>
    <t>2626</t>
  </si>
  <si>
    <t>2625</t>
  </si>
  <si>
    <t>1040</t>
  </si>
  <si>
    <t>0036</t>
  </si>
  <si>
    <t>8425</t>
  </si>
  <si>
    <t>4694</t>
  </si>
  <si>
    <t>4420</t>
  </si>
  <si>
    <t>022X</t>
  </si>
  <si>
    <t>3511</t>
  </si>
  <si>
    <t>2369</t>
  </si>
  <si>
    <t>3588</t>
  </si>
  <si>
    <t>6214</t>
  </si>
  <si>
    <t>812X</t>
  </si>
  <si>
    <t>5122</t>
  </si>
  <si>
    <t>2767</t>
  </si>
  <si>
    <t>4015</t>
  </si>
  <si>
    <t>7187</t>
  </si>
  <si>
    <t>2610</t>
  </si>
  <si>
    <t>5512</t>
  </si>
  <si>
    <t>5984</t>
  </si>
  <si>
    <t>0923</t>
  </si>
  <si>
    <t>0728</t>
  </si>
  <si>
    <t>0217</t>
  </si>
  <si>
    <t>0726</t>
  </si>
  <si>
    <t>6089</t>
  </si>
  <si>
    <t>8142</t>
  </si>
  <si>
    <t>8988</t>
  </si>
  <si>
    <t>4816</t>
  </si>
  <si>
    <t>2051</t>
  </si>
  <si>
    <t>382X</t>
  </si>
  <si>
    <t>4339</t>
  </si>
  <si>
    <t>1523</t>
  </si>
  <si>
    <t>2815</t>
  </si>
  <si>
    <t>4975</t>
  </si>
  <si>
    <t>1131</t>
  </si>
  <si>
    <t>0227</t>
  </si>
  <si>
    <t>1111</t>
  </si>
  <si>
    <t>091X</t>
  </si>
  <si>
    <t>8724</t>
  </si>
  <si>
    <t>0719</t>
  </si>
  <si>
    <t>3049</t>
  </si>
  <si>
    <t>0928</t>
  </si>
  <si>
    <t>1929</t>
  </si>
  <si>
    <t>2127</t>
  </si>
  <si>
    <t>2929</t>
  </si>
  <si>
    <t>1113</t>
  </si>
  <si>
    <t>1325</t>
  </si>
  <si>
    <t>1516</t>
  </si>
  <si>
    <t>0920</t>
  </si>
  <si>
    <t>2118</t>
  </si>
  <si>
    <t>1319</t>
  </si>
  <si>
    <t>1726</t>
  </si>
  <si>
    <t>0235</t>
  </si>
  <si>
    <t>1920</t>
  </si>
  <si>
    <t>1310</t>
  </si>
  <si>
    <t>0061</t>
  </si>
  <si>
    <t>1118</t>
  </si>
  <si>
    <t>0052</t>
  </si>
  <si>
    <t>3745</t>
  </si>
  <si>
    <t>2911</t>
  </si>
  <si>
    <t>2172</t>
  </si>
  <si>
    <t>0426</t>
  </si>
  <si>
    <t>3016</t>
  </si>
  <si>
    <t>0712</t>
  </si>
  <si>
    <t>1724</t>
  </si>
  <si>
    <t>1126</t>
  </si>
  <si>
    <t>0914</t>
  </si>
  <si>
    <t>0939</t>
  </si>
  <si>
    <t>0926</t>
  </si>
  <si>
    <t>8189</t>
  </si>
  <si>
    <t>0927</t>
  </si>
  <si>
    <t>1125</t>
  </si>
  <si>
    <t>3026</t>
  </si>
  <si>
    <t>0929</t>
  </si>
  <si>
    <t>1114</t>
  </si>
  <si>
    <t>0916</t>
  </si>
  <si>
    <t>3025</t>
  </si>
  <si>
    <t>1145</t>
  </si>
  <si>
    <t>1129</t>
  </si>
  <si>
    <t>2323</t>
  </si>
  <si>
    <t>5608</t>
  </si>
  <si>
    <t>231X</t>
  </si>
  <si>
    <t>2122</t>
  </si>
  <si>
    <t>0015</t>
  </si>
  <si>
    <t>1927</t>
  </si>
  <si>
    <t>0431</t>
  </si>
  <si>
    <t>0918</t>
  </si>
  <si>
    <t>1167</t>
  </si>
  <si>
    <t>0523</t>
  </si>
  <si>
    <t>5322</t>
  </si>
  <si>
    <t>0011</t>
  </si>
  <si>
    <t>1520</t>
  </si>
  <si>
    <t>2119</t>
  </si>
  <si>
    <t>1519</t>
  </si>
  <si>
    <t>0437</t>
  </si>
  <si>
    <t>064X</t>
  </si>
  <si>
    <t>4146</t>
  </si>
  <si>
    <t>2128</t>
  </si>
  <si>
    <t>0616</t>
  </si>
  <si>
    <t>1926</t>
  </si>
  <si>
    <t>2921</t>
  </si>
  <si>
    <t>0422</t>
  </si>
  <si>
    <t>0419</t>
  </si>
  <si>
    <t>1110</t>
  </si>
  <si>
    <t>2324</t>
  </si>
  <si>
    <t>8603</t>
  </si>
  <si>
    <t>2321</t>
  </si>
  <si>
    <t>1718</t>
  </si>
  <si>
    <t>0440</t>
  </si>
  <si>
    <t>4035</t>
  </si>
  <si>
    <t>0226</t>
  </si>
  <si>
    <t>0441</t>
  </si>
  <si>
    <t>1928</t>
  </si>
  <si>
    <t>1112</t>
  </si>
  <si>
    <t>2327</t>
  </si>
  <si>
    <t>214X</t>
  </si>
  <si>
    <t>1922</t>
  </si>
  <si>
    <t>1127</t>
  </si>
  <si>
    <t>0225</t>
  </si>
  <si>
    <t>326X</t>
  </si>
  <si>
    <t>0623</t>
  </si>
  <si>
    <t>1128</t>
  </si>
  <si>
    <t>1923</t>
  </si>
  <si>
    <t>3090</t>
  </si>
  <si>
    <t>0718</t>
  </si>
  <si>
    <t>0913</t>
  </si>
  <si>
    <t>2520</t>
  </si>
  <si>
    <t>0910</t>
  </si>
  <si>
    <t>0924</t>
  </si>
  <si>
    <t>0218</t>
  </si>
  <si>
    <t>0940</t>
  </si>
  <si>
    <t>3220</t>
  </si>
  <si>
    <t>232X</t>
  </si>
  <si>
    <t>2716</t>
  </si>
  <si>
    <t>2714</t>
  </si>
  <si>
    <t>2344</t>
  </si>
  <si>
    <t>1940</t>
  </si>
  <si>
    <t>1924</t>
  </si>
  <si>
    <t>2525</t>
  </si>
  <si>
    <t>2143</t>
  </si>
  <si>
    <t>2239</t>
  </si>
  <si>
    <t>4039</t>
  </si>
  <si>
    <t>6638</t>
  </si>
  <si>
    <t>4416</t>
  </si>
  <si>
    <t>6222</t>
  </si>
  <si>
    <t>4495</t>
  </si>
  <si>
    <t>8529</t>
  </si>
  <si>
    <t>1638</t>
  </si>
  <si>
    <t>2674</t>
  </si>
  <si>
    <t>4243</t>
  </si>
  <si>
    <t>5226</t>
  </si>
  <si>
    <t>4485</t>
  </si>
  <si>
    <t>2413</t>
  </si>
  <si>
    <t>4213</t>
  </si>
  <si>
    <t>3624</t>
  </si>
  <si>
    <t>6614</t>
  </si>
  <si>
    <t>4833</t>
  </si>
  <si>
    <t>1822</t>
  </si>
  <si>
    <t>5631</t>
  </si>
  <si>
    <t>4713</t>
  </si>
  <si>
    <t>4025</t>
  </si>
  <si>
    <t>3078</t>
  </si>
  <si>
    <t>2440</t>
  </si>
  <si>
    <t>2433</t>
  </si>
  <si>
    <t>4904</t>
  </si>
  <si>
    <t>5614</t>
  </si>
  <si>
    <t>0809</t>
  </si>
  <si>
    <t>422X</t>
  </si>
  <si>
    <t>5416</t>
  </si>
  <si>
    <t>4131</t>
  </si>
  <si>
    <t>4215</t>
  </si>
  <si>
    <t>2953</t>
  </si>
  <si>
    <t>4831</t>
  </si>
  <si>
    <t>210X</t>
  </si>
  <si>
    <t>3022</t>
  </si>
  <si>
    <t>3030</t>
  </si>
  <si>
    <t>5666</t>
  </si>
  <si>
    <t>1554</t>
  </si>
  <si>
    <t>0210</t>
  </si>
  <si>
    <t>2768</t>
  </si>
  <si>
    <t>1524</t>
  </si>
  <si>
    <t>4120</t>
  </si>
  <si>
    <t>083X</t>
  </si>
  <si>
    <t>0617</t>
  </si>
  <si>
    <t>1117</t>
  </si>
  <si>
    <t>3415</t>
  </si>
  <si>
    <t>5978</t>
  </si>
  <si>
    <t>3196</t>
  </si>
  <si>
    <t>5947</t>
  </si>
  <si>
    <t>4411</t>
  </si>
  <si>
    <t>4834</t>
  </si>
  <si>
    <t>1115</t>
  </si>
  <si>
    <t>8716</t>
  </si>
  <si>
    <t>2791</t>
  </si>
  <si>
    <t>5080</t>
  </si>
  <si>
    <t>222X</t>
  </si>
  <si>
    <t>3826</t>
  </si>
  <si>
    <t>1178</t>
  </si>
  <si>
    <t>4644</t>
  </si>
  <si>
    <t>2340</t>
  </si>
  <si>
    <t>470X</t>
  </si>
  <si>
    <t>3613</t>
  </si>
  <si>
    <t>3012</t>
  </si>
  <si>
    <t>0676</t>
  </si>
  <si>
    <t>4613</t>
  </si>
  <si>
    <t>7658</t>
  </si>
  <si>
    <t>0820</t>
  </si>
  <si>
    <t>2814</t>
  </si>
  <si>
    <t>1322</t>
  </si>
  <si>
    <t>2242</t>
  </si>
  <si>
    <t>8415</t>
  </si>
  <si>
    <t>2083</t>
  </si>
  <si>
    <t>0215</t>
  </si>
  <si>
    <t>1650</t>
  </si>
  <si>
    <t>1616</t>
  </si>
  <si>
    <t>003X</t>
  </si>
  <si>
    <t>5390</t>
  </si>
  <si>
    <t>0418</t>
  </si>
  <si>
    <t>5667</t>
  </si>
  <si>
    <t>7664</t>
  </si>
  <si>
    <t>3853</t>
  </si>
  <si>
    <t>0458</t>
  </si>
  <si>
    <t>3347</t>
  </si>
  <si>
    <t>3913</t>
  </si>
  <si>
    <t>3429</t>
  </si>
  <si>
    <t>1346</t>
  </si>
  <si>
    <t>0237</t>
  </si>
  <si>
    <t>4823</t>
  </si>
  <si>
    <t>0610</t>
  </si>
  <si>
    <t>5626</t>
  </si>
  <si>
    <t>0812</t>
  </si>
  <si>
    <t>3434</t>
  </si>
  <si>
    <t>5624</t>
  </si>
  <si>
    <t>4189</t>
  </si>
  <si>
    <t>8110</t>
  </si>
  <si>
    <t>0814</t>
  </si>
  <si>
    <t>0828</t>
  </si>
  <si>
    <t>3877</t>
  </si>
  <si>
    <t>321X</t>
  </si>
  <si>
    <t>7230</t>
  </si>
  <si>
    <t>2916</t>
  </si>
  <si>
    <t>5615</t>
  </si>
  <si>
    <t>5038</t>
  </si>
  <si>
    <t>3033</t>
  </si>
  <si>
    <t>2718</t>
  </si>
  <si>
    <t>3256</t>
  </si>
  <si>
    <t>2296</t>
  </si>
  <si>
    <t>661X</t>
  </si>
  <si>
    <t>7435</t>
  </si>
  <si>
    <t>4842</t>
  </si>
  <si>
    <t>1214</t>
  </si>
  <si>
    <t>0070</t>
  </si>
  <si>
    <t>5433</t>
  </si>
  <si>
    <t>2790</t>
  </si>
  <si>
    <t>3210</t>
  </si>
  <si>
    <t>5113</t>
  </si>
  <si>
    <t>5964</t>
  </si>
  <si>
    <t>6819</t>
  </si>
  <si>
    <t>4712</t>
  </si>
  <si>
    <t>7236</t>
  </si>
  <si>
    <t>171X</t>
  </si>
  <si>
    <t>1617</t>
  </si>
  <si>
    <t>4951</t>
  </si>
  <si>
    <t>3874</t>
  </si>
  <si>
    <t>0836</t>
  </si>
  <si>
    <t>5610</t>
  </si>
  <si>
    <t>4815</t>
  </si>
  <si>
    <t>4811</t>
  </si>
  <si>
    <t>1213</t>
  </si>
  <si>
    <t>1716</t>
  </si>
  <si>
    <t>3451</t>
  </si>
  <si>
    <t>4990</t>
  </si>
  <si>
    <t>7211</t>
  </si>
  <si>
    <t>7677</t>
  </si>
  <si>
    <t>4415</t>
  </si>
  <si>
    <t>3215</t>
  </si>
  <si>
    <t>3921</t>
  </si>
  <si>
    <t>4018</t>
  </si>
  <si>
    <t>2524</t>
  </si>
  <si>
    <t>4572</t>
  </si>
  <si>
    <t>0250</t>
  </si>
  <si>
    <t>0976</t>
  </si>
  <si>
    <t>681X</t>
  </si>
  <si>
    <t>4579</t>
  </si>
  <si>
    <t>3133</t>
  </si>
  <si>
    <t>4730</t>
  </si>
  <si>
    <t>0053</t>
  </si>
  <si>
    <t>4976</t>
  </si>
  <si>
    <t>5274</t>
  </si>
  <si>
    <t>3038</t>
  </si>
  <si>
    <t>2812</t>
  </si>
  <si>
    <t>1429</t>
  </si>
  <si>
    <t>6019</t>
  </si>
  <si>
    <t>5712</t>
  </si>
  <si>
    <t>4599</t>
  </si>
  <si>
    <t>1133</t>
  </si>
  <si>
    <t>403X</t>
  </si>
  <si>
    <t>7558</t>
  </si>
  <si>
    <t>3231</t>
  </si>
  <si>
    <t>469X</t>
  </si>
  <si>
    <t>2071</t>
  </si>
  <si>
    <t>331X</t>
  </si>
  <si>
    <t>1018</t>
  </si>
  <si>
    <t>2150</t>
  </si>
  <si>
    <t>1010</t>
  </si>
  <si>
    <t>2077</t>
  </si>
  <si>
    <t>6055</t>
  </si>
  <si>
    <t>1894</t>
  </si>
  <si>
    <t>2412</t>
  </si>
  <si>
    <t>0039</t>
  </si>
  <si>
    <t>4693</t>
  </si>
  <si>
    <t>2034</t>
  </si>
  <si>
    <t>2125</t>
  </si>
  <si>
    <t>1143</t>
  </si>
  <si>
    <t>2926</t>
  </si>
  <si>
    <t>0410</t>
  </si>
  <si>
    <t>2346</t>
  </si>
  <si>
    <t>2542</t>
  </si>
  <si>
    <t>8762</t>
  </si>
  <si>
    <t>3869</t>
  </si>
  <si>
    <t>1945</t>
  </si>
  <si>
    <t>5211</t>
  </si>
  <si>
    <t>0058</t>
  </si>
  <si>
    <t>292X</t>
  </si>
  <si>
    <t>7510</t>
  </si>
  <si>
    <t>6111</t>
  </si>
  <si>
    <t>5317</t>
  </si>
  <si>
    <t>3048</t>
  </si>
  <si>
    <t>5825</t>
  </si>
  <si>
    <t>4878</t>
  </si>
  <si>
    <t>2913</t>
  </si>
  <si>
    <t>5811</t>
  </si>
  <si>
    <t>5817</t>
  </si>
  <si>
    <t>0622</t>
  </si>
  <si>
    <t>6574</t>
  </si>
  <si>
    <t>4926</t>
  </si>
  <si>
    <t>6571</t>
  </si>
  <si>
    <t>3149</t>
  </si>
  <si>
    <t>1391</t>
  </si>
  <si>
    <t>2120</t>
  </si>
  <si>
    <t>6822</t>
  </si>
  <si>
    <t>1028</t>
  </si>
  <si>
    <t>562X</t>
  </si>
  <si>
    <t>0074</t>
  </si>
  <si>
    <t>1198</t>
  </si>
  <si>
    <t>5072</t>
  </si>
  <si>
    <t>3014</t>
  </si>
  <si>
    <t>0668</t>
  </si>
  <si>
    <t>3257</t>
  </si>
  <si>
    <t>0921</t>
  </si>
  <si>
    <t>4532</t>
  </si>
  <si>
    <t>4038</t>
  </si>
  <si>
    <t>2466</t>
  </si>
  <si>
    <t>6829</t>
  </si>
  <si>
    <t>6457</t>
  </si>
  <si>
    <t>2738</t>
  </si>
  <si>
    <t>1512</t>
  </si>
  <si>
    <t>0311</t>
  </si>
  <si>
    <t>0943</t>
  </si>
  <si>
    <t>1045</t>
  </si>
  <si>
    <t>2750</t>
  </si>
  <si>
    <t>1911</t>
  </si>
  <si>
    <t>552X</t>
  </si>
  <si>
    <t>5985</t>
  </si>
  <si>
    <t>0485</t>
  </si>
  <si>
    <t>3097</t>
  </si>
  <si>
    <t>0065</t>
  </si>
  <si>
    <t>2526</t>
  </si>
  <si>
    <t>4935</t>
  </si>
  <si>
    <t>6864</t>
  </si>
  <si>
    <t>3427</t>
  </si>
  <si>
    <t>2920</t>
  </si>
  <si>
    <t>2545</t>
  </si>
  <si>
    <t>3083</t>
  </si>
  <si>
    <t>2728</t>
  </si>
  <si>
    <t>272X</t>
  </si>
  <si>
    <t>1392</t>
  </si>
  <si>
    <t>7517</t>
  </si>
  <si>
    <t>3829</t>
  </si>
  <si>
    <t>3141</t>
  </si>
  <si>
    <t>3856</t>
  </si>
  <si>
    <t>5527</t>
  </si>
  <si>
    <t>071X</t>
  </si>
  <si>
    <t>7775</t>
  </si>
  <si>
    <t>2421</t>
  </si>
  <si>
    <t>1217</t>
  </si>
  <si>
    <t>5241</t>
  </si>
  <si>
    <t>0268</t>
  </si>
  <si>
    <t>3311</t>
  </si>
  <si>
    <t>2365</t>
  </si>
  <si>
    <t>1941</t>
  </si>
  <si>
    <t>1531</t>
  </si>
  <si>
    <t>7824</t>
  </si>
  <si>
    <t>4217</t>
  </si>
  <si>
    <t>6129</t>
  </si>
  <si>
    <t>1324</t>
  </si>
  <si>
    <t>3847</t>
  </si>
  <si>
    <t>5827</t>
  </si>
  <si>
    <t>748X</t>
  </si>
  <si>
    <t>4715</t>
  </si>
  <si>
    <t>5680</t>
  </si>
  <si>
    <t>2528</t>
  </si>
  <si>
    <t>3040</t>
  </si>
  <si>
    <t>1828</t>
  </si>
  <si>
    <t>3029</t>
  </si>
  <si>
    <t>6054</t>
  </si>
  <si>
    <t>1230</t>
  </si>
  <si>
    <t>0059</t>
  </si>
  <si>
    <t>1948</t>
  </si>
  <si>
    <t>5976</t>
  </si>
  <si>
    <t>0073</t>
  </si>
  <si>
    <t>212X</t>
  </si>
  <si>
    <t>1532</t>
  </si>
  <si>
    <t>7522</t>
  </si>
  <si>
    <t>0742</t>
  </si>
  <si>
    <t>3722</t>
  </si>
  <si>
    <t>0459</t>
  </si>
  <si>
    <t>0746</t>
  </si>
  <si>
    <t>4817</t>
  </si>
  <si>
    <t>2521</t>
  </si>
  <si>
    <t>3629</t>
  </si>
  <si>
    <t>1023</t>
  </si>
  <si>
    <t>6128</t>
  </si>
  <si>
    <t>0045</t>
  </si>
  <si>
    <t>2851</t>
  </si>
  <si>
    <t>7813</t>
  </si>
  <si>
    <t>1659</t>
  </si>
  <si>
    <t>375X</t>
  </si>
  <si>
    <t>3333</t>
  </si>
  <si>
    <t>3031</t>
  </si>
  <si>
    <t>0432</t>
  </si>
  <si>
    <t>2523</t>
  </si>
  <si>
    <t>4124</t>
  </si>
  <si>
    <t>2518</t>
  </si>
  <si>
    <t>8514</t>
  </si>
  <si>
    <t>0413</t>
  </si>
  <si>
    <t>2580</t>
  </si>
  <si>
    <t>3212</t>
  </si>
  <si>
    <t>2585</t>
  </si>
  <si>
    <t>2522</t>
  </si>
  <si>
    <t>1026</t>
  </si>
  <si>
    <t>021X</t>
  </si>
  <si>
    <t>0917</t>
  </si>
  <si>
    <t>2516</t>
  </si>
  <si>
    <t>0211</t>
  </si>
  <si>
    <t>3225</t>
  </si>
  <si>
    <t>2114</t>
  </si>
  <si>
    <t>2540</t>
  </si>
  <si>
    <t>2313</t>
  </si>
  <si>
    <t>3421</t>
  </si>
  <si>
    <t>0221</t>
  </si>
  <si>
    <t>2133</t>
  </si>
  <si>
    <t>252X</t>
  </si>
  <si>
    <t>1919</t>
  </si>
  <si>
    <t>2532</t>
  </si>
  <si>
    <t>0076</t>
  </si>
  <si>
    <t>3218</t>
  </si>
  <si>
    <t>0749</t>
  </si>
  <si>
    <t>1120</t>
  </si>
  <si>
    <t>1933</t>
  </si>
  <si>
    <t>3211</t>
  </si>
  <si>
    <t>1544</t>
  </si>
  <si>
    <t>2115</t>
  </si>
  <si>
    <t>3018</t>
  </si>
  <si>
    <t>2552</t>
  </si>
  <si>
    <t>2318</t>
  </si>
  <si>
    <t>3020</t>
  </si>
  <si>
    <t>3021</t>
  </si>
  <si>
    <t>023X</t>
  </si>
  <si>
    <t>2319</t>
  </si>
  <si>
    <t>2310</t>
  </si>
  <si>
    <t>0412</t>
  </si>
  <si>
    <t>2348</t>
  </si>
  <si>
    <t>0634</t>
  </si>
  <si>
    <t>3424</t>
  </si>
  <si>
    <t>2349</t>
  </si>
  <si>
    <t>2317</t>
  </si>
  <si>
    <t>226X</t>
  </si>
  <si>
    <t>1925</t>
  </si>
  <si>
    <t>2343</t>
  </si>
  <si>
    <t>061X</t>
  </si>
  <si>
    <t>302X</t>
  </si>
  <si>
    <t>2314</t>
  </si>
  <si>
    <t>2311</t>
  </si>
  <si>
    <t>2724</t>
  </si>
  <si>
    <t>2112</t>
  </si>
  <si>
    <t>2515</t>
  </si>
  <si>
    <t>3418</t>
  </si>
  <si>
    <t>2910</t>
  </si>
  <si>
    <t>0213</t>
  </si>
  <si>
    <t>0242</t>
  </si>
  <si>
    <t>3011</t>
  </si>
  <si>
    <t>3247</t>
  </si>
  <si>
    <t>1121</t>
  </si>
  <si>
    <t>3230</t>
  </si>
  <si>
    <t>111X</t>
  </si>
  <si>
    <t>2512</t>
  </si>
  <si>
    <t>324X</t>
  </si>
  <si>
    <t>2113</t>
  </si>
  <si>
    <t>0224</t>
  </si>
  <si>
    <t>2519</t>
  </si>
  <si>
    <t>1149</t>
  </si>
  <si>
    <t>3213</t>
  </si>
  <si>
    <t>1947</t>
  </si>
  <si>
    <t>322X</t>
  </si>
  <si>
    <t>1312</t>
  </si>
  <si>
    <t>2919</t>
  </si>
  <si>
    <t>0689</t>
  </si>
  <si>
    <t>3017</t>
  </si>
  <si>
    <t>0245</t>
  </si>
  <si>
    <t>2541</t>
  </si>
  <si>
    <t>2331</t>
  </si>
  <si>
    <t>7241</t>
  </si>
  <si>
    <t>2315</t>
  </si>
  <si>
    <t>2917</t>
  </si>
  <si>
    <t>2918</t>
  </si>
  <si>
    <t>2723</t>
  </si>
  <si>
    <t>2144</t>
  </si>
  <si>
    <t>7507</t>
  </si>
  <si>
    <t>2117</t>
  </si>
  <si>
    <t>3422</t>
  </si>
  <si>
    <t>0411</t>
  </si>
  <si>
    <t>1943</t>
  </si>
  <si>
    <t>3219</t>
  </si>
  <si>
    <t>1182</t>
  </si>
  <si>
    <t>2711</t>
  </si>
  <si>
    <t>0212</t>
  </si>
  <si>
    <t>2924</t>
  </si>
  <si>
    <t>1334</t>
  </si>
  <si>
    <t>1912</t>
  </si>
  <si>
    <t>1147</t>
  </si>
  <si>
    <t>1914</t>
  </si>
  <si>
    <t>1965</t>
  </si>
  <si>
    <t>0438</t>
  </si>
  <si>
    <t>1915</t>
  </si>
  <si>
    <t>2743</t>
  </si>
  <si>
    <t>2914</t>
  </si>
  <si>
    <t>0249</t>
  </si>
  <si>
    <t>1910</t>
  </si>
  <si>
    <t>3036</t>
  </si>
  <si>
    <t>2428</t>
  </si>
  <si>
    <t>0743</t>
  </si>
  <si>
    <t>1313</t>
  </si>
  <si>
    <t>4123</t>
  </si>
  <si>
    <t>1130</t>
  </si>
  <si>
    <t>1136</t>
  </si>
  <si>
    <t>0068</t>
  </si>
  <si>
    <t>6548</t>
  </si>
  <si>
    <t>1316</t>
  </si>
  <si>
    <t>1211</t>
  </si>
  <si>
    <t>3425</t>
  </si>
  <si>
    <t>2804</t>
  </si>
  <si>
    <t>133X</t>
  </si>
  <si>
    <t>1320</t>
  </si>
  <si>
    <t>134X</t>
  </si>
  <si>
    <t>3435</t>
  </si>
  <si>
    <t>1311</t>
  </si>
  <si>
    <t>2140</t>
  </si>
  <si>
    <t>1142</t>
  </si>
  <si>
    <t>0925</t>
  </si>
  <si>
    <t>1732</t>
  </si>
  <si>
    <t>251X</t>
  </si>
  <si>
    <t>1019</t>
  </si>
  <si>
    <t>3276</t>
  </si>
  <si>
    <t>1137</t>
  </si>
  <si>
    <t>1119</t>
  </si>
  <si>
    <t>1345</t>
  </si>
  <si>
    <t>0931</t>
  </si>
  <si>
    <t>0055</t>
  </si>
  <si>
    <t>5053</t>
  </si>
  <si>
    <t>1368</t>
  </si>
  <si>
    <t>6529</t>
  </si>
  <si>
    <t>7519</t>
  </si>
  <si>
    <t>0729</t>
  </si>
  <si>
    <t>1318</t>
  </si>
  <si>
    <t>0915</t>
  </si>
  <si>
    <t>2316</t>
  </si>
  <si>
    <t>1931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</si>
</sst>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NumberFormat="1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25"/>
  <sheetViews>
    <sheetView tabSelected="1" workbookViewId="0" topLeftCell="A2312">
      <selection activeCell="B2325" sqref="B3:B2325"/>
    </sheetView>
  </sheetViews>
  <sheetFormatPr defaultColWidth="9.00390625" defaultRowHeight="30" customHeight="1"/>
  <cols>
    <col min="1" max="1" width="13.421875" style="2" customWidth="1"/>
    <col min="2" max="2" width="17.7109375" style="2" customWidth="1"/>
    <col min="3" max="3" width="14.421875" style="2" customWidth="1"/>
    <col min="4" max="4" width="23.7109375" style="2" customWidth="1"/>
    <col min="5" max="5" width="15.140625" style="2" customWidth="1"/>
    <col min="6" max="16384" width="9.00390625" style="2" customWidth="1"/>
  </cols>
  <sheetData>
    <row r="1" spans="1:5" ht="102" customHeight="1">
      <c r="A1" s="3" t="s">
        <v>0</v>
      </c>
      <c r="B1" s="4"/>
      <c r="C1" s="4"/>
      <c r="D1" s="4"/>
      <c r="E1" s="4"/>
    </row>
    <row r="2" spans="1:5" s="1" customFormat="1" ht="30" customHeight="1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</row>
    <row r="3" spans="1:5" ht="30" customHeight="1">
      <c r="A3" s="8">
        <v>1</v>
      </c>
      <c r="B3" s="8" t="str">
        <f>"陈宇"</f>
        <v>陈宇</v>
      </c>
      <c r="C3" s="8" t="str">
        <f aca="true" t="shared" si="0" ref="C3:C7">"男"</f>
        <v>男</v>
      </c>
      <c r="D3" s="9" t="s">
        <v>6</v>
      </c>
      <c r="E3" s="8"/>
    </row>
    <row r="4" spans="1:5" ht="30" customHeight="1">
      <c r="A4" s="8">
        <v>2</v>
      </c>
      <c r="B4" s="8" t="str">
        <f>"辜冠铭"</f>
        <v>辜冠铭</v>
      </c>
      <c r="C4" s="8" t="str">
        <f t="shared" si="0"/>
        <v>男</v>
      </c>
      <c r="D4" s="9" t="s">
        <v>7</v>
      </c>
      <c r="E4" s="8"/>
    </row>
    <row r="5" spans="1:5" ht="30" customHeight="1">
      <c r="A5" s="8">
        <v>3</v>
      </c>
      <c r="B5" s="8" t="str">
        <f>"李华祥"</f>
        <v>李华祥</v>
      </c>
      <c r="C5" s="8" t="str">
        <f t="shared" si="0"/>
        <v>男</v>
      </c>
      <c r="D5" s="9" t="s">
        <v>8</v>
      </c>
      <c r="E5" s="8"/>
    </row>
    <row r="6" spans="1:5" ht="30" customHeight="1">
      <c r="A6" s="8">
        <v>4</v>
      </c>
      <c r="B6" s="8" t="str">
        <f>"林道盛"</f>
        <v>林道盛</v>
      </c>
      <c r="C6" s="8" t="str">
        <f t="shared" si="0"/>
        <v>男</v>
      </c>
      <c r="D6" s="9" t="s">
        <v>9</v>
      </c>
      <c r="E6" s="8"/>
    </row>
    <row r="7" spans="1:5" ht="30" customHeight="1">
      <c r="A7" s="8">
        <v>5</v>
      </c>
      <c r="B7" s="8" t="str">
        <f>"莫绪钟"</f>
        <v>莫绪钟</v>
      </c>
      <c r="C7" s="8" t="str">
        <f t="shared" si="0"/>
        <v>男</v>
      </c>
      <c r="D7" s="9" t="s">
        <v>10</v>
      </c>
      <c r="E7" s="8"/>
    </row>
    <row r="8" spans="1:5" ht="30" customHeight="1">
      <c r="A8" s="8">
        <v>6</v>
      </c>
      <c r="B8" s="8" t="str">
        <f>"牛益香"</f>
        <v>牛益香</v>
      </c>
      <c r="C8" s="8" t="str">
        <f aca="true" t="shared" si="1" ref="C8:C12">"女"</f>
        <v>女</v>
      </c>
      <c r="D8" s="9" t="s">
        <v>11</v>
      </c>
      <c r="E8" s="8"/>
    </row>
    <row r="9" spans="1:5" ht="30" customHeight="1">
      <c r="A9" s="8">
        <v>7</v>
      </c>
      <c r="B9" s="8" t="str">
        <f>"张峥"</f>
        <v>张峥</v>
      </c>
      <c r="C9" s="8" t="str">
        <f t="shared" si="1"/>
        <v>女</v>
      </c>
      <c r="D9" s="9" t="s">
        <v>12</v>
      </c>
      <c r="E9" s="8"/>
    </row>
    <row r="10" spans="1:5" ht="30" customHeight="1">
      <c r="A10" s="8">
        <v>8</v>
      </c>
      <c r="B10" s="8" t="str">
        <f>"郭美带"</f>
        <v>郭美带</v>
      </c>
      <c r="C10" s="8" t="str">
        <f t="shared" si="1"/>
        <v>女</v>
      </c>
      <c r="D10" s="9" t="s">
        <v>13</v>
      </c>
      <c r="E10" s="8"/>
    </row>
    <row r="11" spans="1:5" ht="30" customHeight="1">
      <c r="A11" s="8">
        <v>9</v>
      </c>
      <c r="B11" s="8" t="str">
        <f>"古雨沁"</f>
        <v>古雨沁</v>
      </c>
      <c r="C11" s="8" t="str">
        <f t="shared" si="1"/>
        <v>女</v>
      </c>
      <c r="D11" s="9" t="s">
        <v>14</v>
      </c>
      <c r="E11" s="8"/>
    </row>
    <row r="12" spans="1:5" ht="30" customHeight="1">
      <c r="A12" s="8">
        <v>10</v>
      </c>
      <c r="B12" s="8" t="str">
        <f>"宋君雪"</f>
        <v>宋君雪</v>
      </c>
      <c r="C12" s="8" t="str">
        <f t="shared" si="1"/>
        <v>女</v>
      </c>
      <c r="D12" s="9" t="s">
        <v>15</v>
      </c>
      <c r="E12" s="8"/>
    </row>
    <row r="13" spans="1:5" ht="30" customHeight="1">
      <c r="A13" s="8">
        <v>11</v>
      </c>
      <c r="B13" s="8" t="str">
        <f>"吴晓坤"</f>
        <v>吴晓坤</v>
      </c>
      <c r="C13" s="8" t="str">
        <f aca="true" t="shared" si="2" ref="C13:C17">"男"</f>
        <v>男</v>
      </c>
      <c r="D13" s="9" t="s">
        <v>16</v>
      </c>
      <c r="E13" s="8"/>
    </row>
    <row r="14" spans="1:5" ht="30" customHeight="1">
      <c r="A14" s="8">
        <v>12</v>
      </c>
      <c r="B14" s="8" t="str">
        <f>"曾耀"</f>
        <v>曾耀</v>
      </c>
      <c r="C14" s="8" t="str">
        <f t="shared" si="2"/>
        <v>男</v>
      </c>
      <c r="D14" s="9" t="s">
        <v>17</v>
      </c>
      <c r="E14" s="8"/>
    </row>
    <row r="15" spans="1:5" ht="30" customHeight="1">
      <c r="A15" s="8">
        <v>13</v>
      </c>
      <c r="B15" s="8" t="str">
        <f>"张在花"</f>
        <v>张在花</v>
      </c>
      <c r="C15" s="8" t="str">
        <f>"女"</f>
        <v>女</v>
      </c>
      <c r="D15" s="9" t="s">
        <v>18</v>
      </c>
      <c r="E15" s="8"/>
    </row>
    <row r="16" spans="1:5" ht="30" customHeight="1">
      <c r="A16" s="8">
        <v>14</v>
      </c>
      <c r="B16" s="8" t="str">
        <f>"吴清娇"</f>
        <v>吴清娇</v>
      </c>
      <c r="C16" s="8" t="str">
        <f>"女"</f>
        <v>女</v>
      </c>
      <c r="D16" s="9" t="s">
        <v>19</v>
      </c>
      <c r="E16" s="8"/>
    </row>
    <row r="17" spans="1:5" ht="30" customHeight="1">
      <c r="A17" s="8">
        <v>15</v>
      </c>
      <c r="B17" s="8" t="str">
        <f>"陈鹏"</f>
        <v>陈鹏</v>
      </c>
      <c r="C17" s="8" t="str">
        <f t="shared" si="2"/>
        <v>男</v>
      </c>
      <c r="D17" s="9" t="s">
        <v>20</v>
      </c>
      <c r="E17" s="8"/>
    </row>
    <row r="18" spans="1:5" ht="30" customHeight="1">
      <c r="A18" s="8">
        <v>16</v>
      </c>
      <c r="B18" s="8" t="str">
        <f>"薛欧妃"</f>
        <v>薛欧妃</v>
      </c>
      <c r="C18" s="8" t="str">
        <f aca="true" t="shared" si="3" ref="C18:C26">"女"</f>
        <v>女</v>
      </c>
      <c r="D18" s="9" t="s">
        <v>21</v>
      </c>
      <c r="E18" s="8"/>
    </row>
    <row r="19" spans="1:5" ht="30" customHeight="1">
      <c r="A19" s="8">
        <v>17</v>
      </c>
      <c r="B19" s="8" t="str">
        <f>"桂三妹"</f>
        <v>桂三妹</v>
      </c>
      <c r="C19" s="8" t="str">
        <f t="shared" si="3"/>
        <v>女</v>
      </c>
      <c r="D19" s="9" t="s">
        <v>22</v>
      </c>
      <c r="E19" s="8"/>
    </row>
    <row r="20" spans="1:5" ht="30" customHeight="1">
      <c r="A20" s="8">
        <v>18</v>
      </c>
      <c r="B20" s="8" t="str">
        <f>"蔡少芬"</f>
        <v>蔡少芬</v>
      </c>
      <c r="C20" s="8" t="str">
        <f t="shared" si="3"/>
        <v>女</v>
      </c>
      <c r="D20" s="9" t="s">
        <v>23</v>
      </c>
      <c r="E20" s="8"/>
    </row>
    <row r="21" spans="1:5" ht="30" customHeight="1">
      <c r="A21" s="8">
        <v>19</v>
      </c>
      <c r="B21" s="8" t="str">
        <f>"傅丽曼"</f>
        <v>傅丽曼</v>
      </c>
      <c r="C21" s="8" t="str">
        <f t="shared" si="3"/>
        <v>女</v>
      </c>
      <c r="D21" s="9" t="s">
        <v>24</v>
      </c>
      <c r="E21" s="8"/>
    </row>
    <row r="22" spans="1:5" ht="30" customHeight="1">
      <c r="A22" s="8">
        <v>20</v>
      </c>
      <c r="B22" s="8" t="str">
        <f>"钟海洁"</f>
        <v>钟海洁</v>
      </c>
      <c r="C22" s="8" t="str">
        <f t="shared" si="3"/>
        <v>女</v>
      </c>
      <c r="D22" s="9" t="s">
        <v>25</v>
      </c>
      <c r="E22" s="8"/>
    </row>
    <row r="23" spans="1:5" ht="30" customHeight="1">
      <c r="A23" s="8">
        <v>21</v>
      </c>
      <c r="B23" s="8" t="str">
        <f>"陈石养"</f>
        <v>陈石养</v>
      </c>
      <c r="C23" s="8" t="str">
        <f t="shared" si="3"/>
        <v>女</v>
      </c>
      <c r="D23" s="9" t="s">
        <v>26</v>
      </c>
      <c r="E23" s="8"/>
    </row>
    <row r="24" spans="1:5" ht="30" customHeight="1">
      <c r="A24" s="8">
        <v>22</v>
      </c>
      <c r="B24" s="8" t="str">
        <f>"梁艺"</f>
        <v>梁艺</v>
      </c>
      <c r="C24" s="8" t="str">
        <f t="shared" si="3"/>
        <v>女</v>
      </c>
      <c r="D24" s="9" t="s">
        <v>27</v>
      </c>
      <c r="E24" s="8"/>
    </row>
    <row r="25" spans="1:5" ht="30" customHeight="1">
      <c r="A25" s="8">
        <v>23</v>
      </c>
      <c r="B25" s="8" t="str">
        <f>"林晓妹"</f>
        <v>林晓妹</v>
      </c>
      <c r="C25" s="8" t="str">
        <f t="shared" si="3"/>
        <v>女</v>
      </c>
      <c r="D25" s="9" t="s">
        <v>28</v>
      </c>
      <c r="E25" s="8"/>
    </row>
    <row r="26" spans="1:5" ht="30" customHeight="1">
      <c r="A26" s="8">
        <v>24</v>
      </c>
      <c r="B26" s="8" t="str">
        <f>"曾巧凌"</f>
        <v>曾巧凌</v>
      </c>
      <c r="C26" s="8" t="str">
        <f t="shared" si="3"/>
        <v>女</v>
      </c>
      <c r="D26" s="9" t="s">
        <v>29</v>
      </c>
      <c r="E26" s="8"/>
    </row>
    <row r="27" spans="1:5" ht="30" customHeight="1">
      <c r="A27" s="8">
        <v>25</v>
      </c>
      <c r="B27" s="8" t="str">
        <f>"王广杨"</f>
        <v>王广杨</v>
      </c>
      <c r="C27" s="8" t="str">
        <f>"男"</f>
        <v>男</v>
      </c>
      <c r="D27" s="9" t="s">
        <v>30</v>
      </c>
      <c r="E27" s="8"/>
    </row>
    <row r="28" spans="1:5" ht="30" customHeight="1">
      <c r="A28" s="8">
        <v>26</v>
      </c>
      <c r="B28" s="8" t="str">
        <f>"李源"</f>
        <v>李源</v>
      </c>
      <c r="C28" s="8" t="str">
        <f aca="true" t="shared" si="4" ref="C28:C32">"女"</f>
        <v>女</v>
      </c>
      <c r="D28" s="9" t="s">
        <v>31</v>
      </c>
      <c r="E28" s="8"/>
    </row>
    <row r="29" spans="1:5" ht="30" customHeight="1">
      <c r="A29" s="8">
        <v>27</v>
      </c>
      <c r="B29" s="8" t="str">
        <f>"符瑞女"</f>
        <v>符瑞女</v>
      </c>
      <c r="C29" s="8" t="str">
        <f t="shared" si="4"/>
        <v>女</v>
      </c>
      <c r="D29" s="9" t="s">
        <v>32</v>
      </c>
      <c r="E29" s="8"/>
    </row>
    <row r="30" spans="1:5" ht="30" customHeight="1">
      <c r="A30" s="8">
        <v>28</v>
      </c>
      <c r="B30" s="8" t="str">
        <f>"苏贤辉"</f>
        <v>苏贤辉</v>
      </c>
      <c r="C30" s="8" t="str">
        <f>"男"</f>
        <v>男</v>
      </c>
      <c r="D30" s="9" t="s">
        <v>33</v>
      </c>
      <c r="E30" s="8"/>
    </row>
    <row r="31" spans="1:5" ht="30" customHeight="1">
      <c r="A31" s="8">
        <v>29</v>
      </c>
      <c r="B31" s="8" t="str">
        <f>"张曼"</f>
        <v>张曼</v>
      </c>
      <c r="C31" s="8" t="str">
        <f t="shared" si="4"/>
        <v>女</v>
      </c>
      <c r="D31" s="9" t="s">
        <v>34</v>
      </c>
      <c r="E31" s="8"/>
    </row>
    <row r="32" spans="1:5" ht="30" customHeight="1">
      <c r="A32" s="8">
        <v>30</v>
      </c>
      <c r="B32" s="8" t="str">
        <f>"王钰莹"</f>
        <v>王钰莹</v>
      </c>
      <c r="C32" s="8" t="str">
        <f t="shared" si="4"/>
        <v>女</v>
      </c>
      <c r="D32" s="9" t="s">
        <v>35</v>
      </c>
      <c r="E32" s="8"/>
    </row>
    <row r="33" spans="1:5" ht="30" customHeight="1">
      <c r="A33" s="8">
        <v>31</v>
      </c>
      <c r="B33" s="8" t="str">
        <f>"何廉斌"</f>
        <v>何廉斌</v>
      </c>
      <c r="C33" s="8" t="str">
        <f>"男"</f>
        <v>男</v>
      </c>
      <c r="D33" s="9" t="s">
        <v>36</v>
      </c>
      <c r="E33" s="8"/>
    </row>
    <row r="34" spans="1:5" ht="30" customHeight="1">
      <c r="A34" s="8">
        <v>32</v>
      </c>
      <c r="B34" s="8" t="str">
        <f>"邓秋如"</f>
        <v>邓秋如</v>
      </c>
      <c r="C34" s="8" t="str">
        <f aca="true" t="shared" si="5" ref="C34:C37">"女"</f>
        <v>女</v>
      </c>
      <c r="D34" s="9" t="s">
        <v>37</v>
      </c>
      <c r="E34" s="8"/>
    </row>
    <row r="35" spans="1:5" ht="30" customHeight="1">
      <c r="A35" s="8">
        <v>33</v>
      </c>
      <c r="B35" s="8" t="str">
        <f>"黄惠"</f>
        <v>黄惠</v>
      </c>
      <c r="C35" s="8" t="str">
        <f t="shared" si="5"/>
        <v>女</v>
      </c>
      <c r="D35" s="9" t="s">
        <v>38</v>
      </c>
      <c r="E35" s="8"/>
    </row>
    <row r="36" spans="1:5" ht="30" customHeight="1">
      <c r="A36" s="8">
        <v>34</v>
      </c>
      <c r="B36" s="8" t="str">
        <f>"罗邱戈"</f>
        <v>罗邱戈</v>
      </c>
      <c r="C36" s="8" t="str">
        <f t="shared" si="5"/>
        <v>女</v>
      </c>
      <c r="D36" s="9" t="s">
        <v>39</v>
      </c>
      <c r="E36" s="8"/>
    </row>
    <row r="37" spans="1:5" ht="30" customHeight="1">
      <c r="A37" s="8">
        <v>35</v>
      </c>
      <c r="B37" s="8" t="str">
        <f>"李美清"</f>
        <v>李美清</v>
      </c>
      <c r="C37" s="8" t="str">
        <f t="shared" si="5"/>
        <v>女</v>
      </c>
      <c r="D37" s="9" t="s">
        <v>40</v>
      </c>
      <c r="E37" s="8"/>
    </row>
    <row r="38" spans="1:5" ht="30" customHeight="1">
      <c r="A38" s="8">
        <v>36</v>
      </c>
      <c r="B38" s="8" t="str">
        <f>"汪承浩"</f>
        <v>汪承浩</v>
      </c>
      <c r="C38" s="8" t="str">
        <f>"男"</f>
        <v>男</v>
      </c>
      <c r="D38" s="9" t="s">
        <v>41</v>
      </c>
      <c r="E38" s="8"/>
    </row>
    <row r="39" spans="1:5" ht="30" customHeight="1">
      <c r="A39" s="8">
        <v>37</v>
      </c>
      <c r="B39" s="8" t="str">
        <f>"符佩茹"</f>
        <v>符佩茹</v>
      </c>
      <c r="C39" s="8" t="str">
        <f aca="true" t="shared" si="6" ref="C39:C42">"女"</f>
        <v>女</v>
      </c>
      <c r="D39" s="9" t="s">
        <v>42</v>
      </c>
      <c r="E39" s="8"/>
    </row>
    <row r="40" spans="1:5" ht="30" customHeight="1">
      <c r="A40" s="8">
        <v>38</v>
      </c>
      <c r="B40" s="8" t="str">
        <f>"梁叶欣"</f>
        <v>梁叶欣</v>
      </c>
      <c r="C40" s="8" t="str">
        <f t="shared" si="6"/>
        <v>女</v>
      </c>
      <c r="D40" s="9" t="s">
        <v>43</v>
      </c>
      <c r="E40" s="8"/>
    </row>
    <row r="41" spans="1:5" ht="30" customHeight="1">
      <c r="A41" s="8">
        <v>39</v>
      </c>
      <c r="B41" s="8" t="str">
        <f>"王迷尔"</f>
        <v>王迷尔</v>
      </c>
      <c r="C41" s="8" t="str">
        <f t="shared" si="6"/>
        <v>女</v>
      </c>
      <c r="D41" s="9" t="s">
        <v>44</v>
      </c>
      <c r="E41" s="8"/>
    </row>
    <row r="42" spans="1:5" ht="30" customHeight="1">
      <c r="A42" s="8">
        <v>40</v>
      </c>
      <c r="B42" s="8" t="str">
        <f>"冯恋云"</f>
        <v>冯恋云</v>
      </c>
      <c r="C42" s="8" t="str">
        <f t="shared" si="6"/>
        <v>女</v>
      </c>
      <c r="D42" s="9" t="s">
        <v>45</v>
      </c>
      <c r="E42" s="8"/>
    </row>
    <row r="43" spans="1:5" ht="30" customHeight="1">
      <c r="A43" s="8">
        <v>41</v>
      </c>
      <c r="B43" s="8" t="str">
        <f>"吴东博"</f>
        <v>吴东博</v>
      </c>
      <c r="C43" s="8" t="str">
        <f>"男"</f>
        <v>男</v>
      </c>
      <c r="D43" s="9" t="s">
        <v>46</v>
      </c>
      <c r="E43" s="8"/>
    </row>
    <row r="44" spans="1:5" ht="30" customHeight="1">
      <c r="A44" s="8">
        <v>42</v>
      </c>
      <c r="B44" s="8" t="str">
        <f>"张钟凌"</f>
        <v>张钟凌</v>
      </c>
      <c r="C44" s="8" t="str">
        <f aca="true" t="shared" si="7" ref="C44:C50">"女"</f>
        <v>女</v>
      </c>
      <c r="D44" s="9" t="s">
        <v>47</v>
      </c>
      <c r="E44" s="8"/>
    </row>
    <row r="45" spans="1:5" ht="30" customHeight="1">
      <c r="A45" s="8">
        <v>43</v>
      </c>
      <c r="B45" s="8" t="str">
        <f>"陈艳波"</f>
        <v>陈艳波</v>
      </c>
      <c r="C45" s="8" t="str">
        <f t="shared" si="7"/>
        <v>女</v>
      </c>
      <c r="D45" s="9" t="s">
        <v>48</v>
      </c>
      <c r="E45" s="8"/>
    </row>
    <row r="46" spans="1:5" ht="30" customHeight="1">
      <c r="A46" s="8">
        <v>44</v>
      </c>
      <c r="B46" s="8" t="str">
        <f>"陈丁晓"</f>
        <v>陈丁晓</v>
      </c>
      <c r="C46" s="8" t="str">
        <f t="shared" si="7"/>
        <v>女</v>
      </c>
      <c r="D46" s="9" t="s">
        <v>49</v>
      </c>
      <c r="E46" s="8"/>
    </row>
    <row r="47" spans="1:5" ht="30" customHeight="1">
      <c r="A47" s="8">
        <v>45</v>
      </c>
      <c r="B47" s="8" t="str">
        <f>"龙燕南"</f>
        <v>龙燕南</v>
      </c>
      <c r="C47" s="8" t="str">
        <f t="shared" si="7"/>
        <v>女</v>
      </c>
      <c r="D47" s="9" t="s">
        <v>50</v>
      </c>
      <c r="E47" s="8"/>
    </row>
    <row r="48" spans="1:5" ht="30" customHeight="1">
      <c r="A48" s="8">
        <v>46</v>
      </c>
      <c r="B48" s="8" t="str">
        <f>"谢雨潇"</f>
        <v>谢雨潇</v>
      </c>
      <c r="C48" s="8" t="str">
        <f t="shared" si="7"/>
        <v>女</v>
      </c>
      <c r="D48" s="9" t="s">
        <v>51</v>
      </c>
      <c r="E48" s="8"/>
    </row>
    <row r="49" spans="1:5" ht="30" customHeight="1">
      <c r="A49" s="8">
        <v>47</v>
      </c>
      <c r="B49" s="8" t="str">
        <f>"王艳"</f>
        <v>王艳</v>
      </c>
      <c r="C49" s="8" t="str">
        <f t="shared" si="7"/>
        <v>女</v>
      </c>
      <c r="D49" s="9" t="s">
        <v>52</v>
      </c>
      <c r="E49" s="8"/>
    </row>
    <row r="50" spans="1:5" ht="30" customHeight="1">
      <c r="A50" s="8">
        <v>48</v>
      </c>
      <c r="B50" s="8" t="str">
        <f>"林萍萍"</f>
        <v>林萍萍</v>
      </c>
      <c r="C50" s="8" t="str">
        <f t="shared" si="7"/>
        <v>女</v>
      </c>
      <c r="D50" s="9" t="s">
        <v>53</v>
      </c>
      <c r="E50" s="8"/>
    </row>
    <row r="51" spans="1:5" ht="30" customHeight="1">
      <c r="A51" s="8">
        <v>49</v>
      </c>
      <c r="B51" s="8" t="str">
        <f>"陈赞博"</f>
        <v>陈赞博</v>
      </c>
      <c r="C51" s="8" t="str">
        <f>"男"</f>
        <v>男</v>
      </c>
      <c r="D51" s="9" t="s">
        <v>54</v>
      </c>
      <c r="E51" s="8"/>
    </row>
    <row r="52" spans="1:5" ht="30" customHeight="1">
      <c r="A52" s="8">
        <v>50</v>
      </c>
      <c r="B52" s="8" t="str">
        <f>"晨旭"</f>
        <v>晨旭</v>
      </c>
      <c r="C52" s="8" t="str">
        <f aca="true" t="shared" si="8" ref="C52:C55">"女"</f>
        <v>女</v>
      </c>
      <c r="D52" s="9" t="s">
        <v>51</v>
      </c>
      <c r="E52" s="8"/>
    </row>
    <row r="53" spans="1:5" ht="30" customHeight="1">
      <c r="A53" s="8">
        <v>51</v>
      </c>
      <c r="B53" s="8" t="str">
        <f>"邱新瑶"</f>
        <v>邱新瑶</v>
      </c>
      <c r="C53" s="8" t="str">
        <f t="shared" si="8"/>
        <v>女</v>
      </c>
      <c r="D53" s="9" t="s">
        <v>55</v>
      </c>
      <c r="E53" s="8"/>
    </row>
    <row r="54" spans="1:5" ht="30" customHeight="1">
      <c r="A54" s="8">
        <v>52</v>
      </c>
      <c r="B54" s="8" t="str">
        <f>"王清清"</f>
        <v>王清清</v>
      </c>
      <c r="C54" s="8" t="str">
        <f t="shared" si="8"/>
        <v>女</v>
      </c>
      <c r="D54" s="9" t="s">
        <v>56</v>
      </c>
      <c r="E54" s="8"/>
    </row>
    <row r="55" spans="1:5" ht="30" customHeight="1">
      <c r="A55" s="8">
        <v>53</v>
      </c>
      <c r="B55" s="8" t="str">
        <f>"李娜"</f>
        <v>李娜</v>
      </c>
      <c r="C55" s="8" t="str">
        <f t="shared" si="8"/>
        <v>女</v>
      </c>
      <c r="D55" s="9" t="s">
        <v>57</v>
      </c>
      <c r="E55" s="8"/>
    </row>
    <row r="56" spans="1:5" ht="30" customHeight="1">
      <c r="A56" s="8">
        <v>54</v>
      </c>
      <c r="B56" s="8" t="str">
        <f>"章德利"</f>
        <v>章德利</v>
      </c>
      <c r="C56" s="8" t="str">
        <f aca="true" t="shared" si="9" ref="C56:C59">"男"</f>
        <v>男</v>
      </c>
      <c r="D56" s="9" t="s">
        <v>58</v>
      </c>
      <c r="E56" s="8"/>
    </row>
    <row r="57" spans="1:5" ht="30" customHeight="1">
      <c r="A57" s="8">
        <v>55</v>
      </c>
      <c r="B57" s="8" t="str">
        <f>"李翼达"</f>
        <v>李翼达</v>
      </c>
      <c r="C57" s="8" t="str">
        <f t="shared" si="9"/>
        <v>男</v>
      </c>
      <c r="D57" s="9" t="s">
        <v>59</v>
      </c>
      <c r="E57" s="8"/>
    </row>
    <row r="58" spans="1:5" ht="30" customHeight="1">
      <c r="A58" s="8">
        <v>56</v>
      </c>
      <c r="B58" s="8" t="str">
        <f>"刘小伦"</f>
        <v>刘小伦</v>
      </c>
      <c r="C58" s="8" t="str">
        <f t="shared" si="9"/>
        <v>男</v>
      </c>
      <c r="D58" s="9" t="s">
        <v>60</v>
      </c>
      <c r="E58" s="8"/>
    </row>
    <row r="59" spans="1:5" ht="30" customHeight="1">
      <c r="A59" s="8">
        <v>57</v>
      </c>
      <c r="B59" s="8" t="str">
        <f>"张可翰"</f>
        <v>张可翰</v>
      </c>
      <c r="C59" s="8" t="str">
        <f t="shared" si="9"/>
        <v>男</v>
      </c>
      <c r="D59" s="9" t="s">
        <v>61</v>
      </c>
      <c r="E59" s="8"/>
    </row>
    <row r="60" spans="1:5" ht="30" customHeight="1">
      <c r="A60" s="8">
        <v>58</v>
      </c>
      <c r="B60" s="8" t="str">
        <f>"王清香"</f>
        <v>王清香</v>
      </c>
      <c r="C60" s="8" t="str">
        <f>"女"</f>
        <v>女</v>
      </c>
      <c r="D60" s="9" t="s">
        <v>62</v>
      </c>
      <c r="E60" s="8"/>
    </row>
    <row r="61" spans="1:5" ht="30" customHeight="1">
      <c r="A61" s="8">
        <v>59</v>
      </c>
      <c r="B61" s="8" t="str">
        <f>"杨后平"</f>
        <v>杨后平</v>
      </c>
      <c r="C61" s="8" t="str">
        <f>"男"</f>
        <v>男</v>
      </c>
      <c r="D61" s="9" t="s">
        <v>63</v>
      </c>
      <c r="E61" s="8"/>
    </row>
    <row r="62" spans="1:5" ht="30" customHeight="1">
      <c r="A62" s="8">
        <v>60</v>
      </c>
      <c r="B62" s="8" t="str">
        <f>"郑蕊"</f>
        <v>郑蕊</v>
      </c>
      <c r="C62" s="8" t="str">
        <f aca="true" t="shared" si="10" ref="C62:C67">"女"</f>
        <v>女</v>
      </c>
      <c r="D62" s="9" t="s">
        <v>64</v>
      </c>
      <c r="E62" s="8"/>
    </row>
    <row r="63" spans="1:5" ht="30" customHeight="1">
      <c r="A63" s="8">
        <v>61</v>
      </c>
      <c r="B63" s="8" t="str">
        <f>"符武婷"</f>
        <v>符武婷</v>
      </c>
      <c r="C63" s="8" t="str">
        <f t="shared" si="10"/>
        <v>女</v>
      </c>
      <c r="D63" s="9" t="s">
        <v>65</v>
      </c>
      <c r="E63" s="8"/>
    </row>
    <row r="64" spans="1:5" ht="30" customHeight="1">
      <c r="A64" s="8">
        <v>62</v>
      </c>
      <c r="B64" s="8" t="str">
        <f>"何旎"</f>
        <v>何旎</v>
      </c>
      <c r="C64" s="8" t="str">
        <f t="shared" si="10"/>
        <v>女</v>
      </c>
      <c r="D64" s="9" t="s">
        <v>66</v>
      </c>
      <c r="E64" s="8"/>
    </row>
    <row r="65" spans="1:5" ht="30" customHeight="1">
      <c r="A65" s="8">
        <v>63</v>
      </c>
      <c r="B65" s="8" t="str">
        <f>"陈小菊"</f>
        <v>陈小菊</v>
      </c>
      <c r="C65" s="8" t="str">
        <f t="shared" si="10"/>
        <v>女</v>
      </c>
      <c r="D65" s="9" t="s">
        <v>67</v>
      </c>
      <c r="E65" s="8"/>
    </row>
    <row r="66" spans="1:5" ht="30" customHeight="1">
      <c r="A66" s="8">
        <v>64</v>
      </c>
      <c r="B66" s="8" t="str">
        <f>"马楠"</f>
        <v>马楠</v>
      </c>
      <c r="C66" s="8" t="str">
        <f t="shared" si="10"/>
        <v>女</v>
      </c>
      <c r="D66" s="9" t="s">
        <v>68</v>
      </c>
      <c r="E66" s="8"/>
    </row>
    <row r="67" spans="1:5" ht="30" customHeight="1">
      <c r="A67" s="8">
        <v>65</v>
      </c>
      <c r="B67" s="8" t="str">
        <f>"李妹喜"</f>
        <v>李妹喜</v>
      </c>
      <c r="C67" s="8" t="str">
        <f t="shared" si="10"/>
        <v>女</v>
      </c>
      <c r="D67" s="9" t="s">
        <v>69</v>
      </c>
      <c r="E67" s="8"/>
    </row>
    <row r="68" spans="1:5" ht="30" customHeight="1">
      <c r="A68" s="8">
        <v>66</v>
      </c>
      <c r="B68" s="8" t="str">
        <f>"李荣昌"</f>
        <v>李荣昌</v>
      </c>
      <c r="C68" s="8" t="str">
        <f>"男"</f>
        <v>男</v>
      </c>
      <c r="D68" s="9" t="s">
        <v>70</v>
      </c>
      <c r="E68" s="8"/>
    </row>
    <row r="69" spans="1:5" ht="30" customHeight="1">
      <c r="A69" s="8">
        <v>67</v>
      </c>
      <c r="B69" s="8" t="str">
        <f>"郭静君"</f>
        <v>郭静君</v>
      </c>
      <c r="C69" s="8" t="str">
        <f aca="true" t="shared" si="11" ref="C69:C73">"女"</f>
        <v>女</v>
      </c>
      <c r="D69" s="9" t="s">
        <v>71</v>
      </c>
      <c r="E69" s="8"/>
    </row>
    <row r="70" spans="1:5" ht="30" customHeight="1">
      <c r="A70" s="8">
        <v>68</v>
      </c>
      <c r="B70" s="8" t="str">
        <f>"文晓"</f>
        <v>文晓</v>
      </c>
      <c r="C70" s="8" t="str">
        <f t="shared" si="11"/>
        <v>女</v>
      </c>
      <c r="D70" s="9" t="s">
        <v>72</v>
      </c>
      <c r="E70" s="8"/>
    </row>
    <row r="71" spans="1:5" ht="30" customHeight="1">
      <c r="A71" s="8">
        <v>69</v>
      </c>
      <c r="B71" s="8" t="str">
        <f>"李莎莎"</f>
        <v>李莎莎</v>
      </c>
      <c r="C71" s="8" t="str">
        <f t="shared" si="11"/>
        <v>女</v>
      </c>
      <c r="D71" s="9" t="s">
        <v>73</v>
      </c>
      <c r="E71" s="8"/>
    </row>
    <row r="72" spans="1:5" ht="30" customHeight="1">
      <c r="A72" s="8">
        <v>70</v>
      </c>
      <c r="B72" s="8" t="str">
        <f>"李小林"</f>
        <v>李小林</v>
      </c>
      <c r="C72" s="8" t="str">
        <f t="shared" si="11"/>
        <v>女</v>
      </c>
      <c r="D72" s="9" t="s">
        <v>74</v>
      </c>
      <c r="E72" s="8"/>
    </row>
    <row r="73" spans="1:5" ht="30" customHeight="1">
      <c r="A73" s="8">
        <v>71</v>
      </c>
      <c r="B73" s="8" t="str">
        <f>"林柔柔"</f>
        <v>林柔柔</v>
      </c>
      <c r="C73" s="8" t="str">
        <f t="shared" si="11"/>
        <v>女</v>
      </c>
      <c r="D73" s="9" t="s">
        <v>66</v>
      </c>
      <c r="E73" s="8"/>
    </row>
    <row r="74" spans="1:5" ht="30" customHeight="1">
      <c r="A74" s="8">
        <v>72</v>
      </c>
      <c r="B74" s="8" t="str">
        <f>"周继新"</f>
        <v>周继新</v>
      </c>
      <c r="C74" s="8" t="str">
        <f aca="true" t="shared" si="12" ref="C74:C78">"男"</f>
        <v>男</v>
      </c>
      <c r="D74" s="9" t="s">
        <v>75</v>
      </c>
      <c r="E74" s="8"/>
    </row>
    <row r="75" spans="1:5" ht="30" customHeight="1">
      <c r="A75" s="8">
        <v>73</v>
      </c>
      <c r="B75" s="8" t="str">
        <f>"钟跃明"</f>
        <v>钟跃明</v>
      </c>
      <c r="C75" s="8" t="str">
        <f t="shared" si="12"/>
        <v>男</v>
      </c>
      <c r="D75" s="9" t="s">
        <v>76</v>
      </c>
      <c r="E75" s="8"/>
    </row>
    <row r="76" spans="1:5" ht="30" customHeight="1">
      <c r="A76" s="8">
        <v>74</v>
      </c>
      <c r="B76" s="8" t="str">
        <f>"胡芬红"</f>
        <v>胡芬红</v>
      </c>
      <c r="C76" s="8" t="str">
        <f aca="true" t="shared" si="13" ref="C76:C79">"女"</f>
        <v>女</v>
      </c>
      <c r="D76" s="9" t="s">
        <v>77</v>
      </c>
      <c r="E76" s="8"/>
    </row>
    <row r="77" spans="1:5" ht="30" customHeight="1">
      <c r="A77" s="8">
        <v>75</v>
      </c>
      <c r="B77" s="8" t="str">
        <f>"李珊谊"</f>
        <v>李珊谊</v>
      </c>
      <c r="C77" s="8" t="str">
        <f t="shared" si="13"/>
        <v>女</v>
      </c>
      <c r="D77" s="9" t="s">
        <v>78</v>
      </c>
      <c r="E77" s="8"/>
    </row>
    <row r="78" spans="1:5" ht="30" customHeight="1">
      <c r="A78" s="8">
        <v>76</v>
      </c>
      <c r="B78" s="8" t="str">
        <f>"林乔歌"</f>
        <v>林乔歌</v>
      </c>
      <c r="C78" s="8" t="str">
        <f t="shared" si="12"/>
        <v>男</v>
      </c>
      <c r="D78" s="9" t="s">
        <v>79</v>
      </c>
      <c r="E78" s="8"/>
    </row>
    <row r="79" spans="1:5" ht="30" customHeight="1">
      <c r="A79" s="8">
        <v>77</v>
      </c>
      <c r="B79" s="8" t="str">
        <f>"羊二丽"</f>
        <v>羊二丽</v>
      </c>
      <c r="C79" s="8" t="str">
        <f t="shared" si="13"/>
        <v>女</v>
      </c>
      <c r="D79" s="9" t="s">
        <v>80</v>
      </c>
      <c r="E79" s="8"/>
    </row>
    <row r="80" spans="1:5" ht="30" customHeight="1">
      <c r="A80" s="8">
        <v>78</v>
      </c>
      <c r="B80" s="8" t="str">
        <f>"陈五站"</f>
        <v>陈五站</v>
      </c>
      <c r="C80" s="8" t="str">
        <f aca="true" t="shared" si="14" ref="C80:C82">"男"</f>
        <v>男</v>
      </c>
      <c r="D80" s="9" t="s">
        <v>81</v>
      </c>
      <c r="E80" s="8"/>
    </row>
    <row r="81" spans="1:5" ht="30" customHeight="1">
      <c r="A81" s="8">
        <v>79</v>
      </c>
      <c r="B81" s="8" t="str">
        <f>"王传瑞"</f>
        <v>王传瑞</v>
      </c>
      <c r="C81" s="8" t="str">
        <f t="shared" si="14"/>
        <v>男</v>
      </c>
      <c r="D81" s="9" t="s">
        <v>82</v>
      </c>
      <c r="E81" s="8"/>
    </row>
    <row r="82" spans="1:5" ht="30" customHeight="1">
      <c r="A82" s="8">
        <v>80</v>
      </c>
      <c r="B82" s="8" t="str">
        <f>"容福泰"</f>
        <v>容福泰</v>
      </c>
      <c r="C82" s="8" t="str">
        <f t="shared" si="14"/>
        <v>男</v>
      </c>
      <c r="D82" s="9" t="s">
        <v>83</v>
      </c>
      <c r="E82" s="8"/>
    </row>
    <row r="83" spans="1:5" ht="30" customHeight="1">
      <c r="A83" s="8">
        <v>81</v>
      </c>
      <c r="B83" s="8" t="str">
        <f>"王英丹"</f>
        <v>王英丹</v>
      </c>
      <c r="C83" s="8" t="str">
        <f aca="true" t="shared" si="15" ref="C83:C88">"女"</f>
        <v>女</v>
      </c>
      <c r="D83" s="9" t="s">
        <v>84</v>
      </c>
      <c r="E83" s="8"/>
    </row>
    <row r="84" spans="1:5" ht="30" customHeight="1">
      <c r="A84" s="8">
        <v>82</v>
      </c>
      <c r="B84" s="8" t="str">
        <f>"王小敏"</f>
        <v>王小敏</v>
      </c>
      <c r="C84" s="8" t="str">
        <f t="shared" si="15"/>
        <v>女</v>
      </c>
      <c r="D84" s="9" t="s">
        <v>55</v>
      </c>
      <c r="E84" s="8"/>
    </row>
    <row r="85" spans="1:5" ht="30" customHeight="1">
      <c r="A85" s="8">
        <v>83</v>
      </c>
      <c r="B85" s="8" t="str">
        <f>"徐莹"</f>
        <v>徐莹</v>
      </c>
      <c r="C85" s="8" t="str">
        <f t="shared" si="15"/>
        <v>女</v>
      </c>
      <c r="D85" s="9" t="s">
        <v>85</v>
      </c>
      <c r="E85" s="8"/>
    </row>
    <row r="86" spans="1:5" ht="30" customHeight="1">
      <c r="A86" s="8">
        <v>84</v>
      </c>
      <c r="B86" s="8" t="str">
        <f>"陈晓霞"</f>
        <v>陈晓霞</v>
      </c>
      <c r="C86" s="8" t="str">
        <f t="shared" si="15"/>
        <v>女</v>
      </c>
      <c r="D86" s="9" t="s">
        <v>86</v>
      </c>
      <c r="E86" s="8"/>
    </row>
    <row r="87" spans="1:5" ht="30" customHeight="1">
      <c r="A87" s="8">
        <v>85</v>
      </c>
      <c r="B87" s="8" t="str">
        <f>"陈欣欣"</f>
        <v>陈欣欣</v>
      </c>
      <c r="C87" s="8" t="str">
        <f t="shared" si="15"/>
        <v>女</v>
      </c>
      <c r="D87" s="9" t="s">
        <v>87</v>
      </c>
      <c r="E87" s="8"/>
    </row>
    <row r="88" spans="1:5" ht="30" customHeight="1">
      <c r="A88" s="8">
        <v>86</v>
      </c>
      <c r="B88" s="8" t="str">
        <f>"欧阳年妹"</f>
        <v>欧阳年妹</v>
      </c>
      <c r="C88" s="8" t="str">
        <f t="shared" si="15"/>
        <v>女</v>
      </c>
      <c r="D88" s="9" t="s">
        <v>88</v>
      </c>
      <c r="E88" s="8"/>
    </row>
    <row r="89" spans="1:5" ht="30" customHeight="1">
      <c r="A89" s="8">
        <v>87</v>
      </c>
      <c r="B89" s="8" t="str">
        <f>"刘德伟"</f>
        <v>刘德伟</v>
      </c>
      <c r="C89" s="8" t="str">
        <f aca="true" t="shared" si="16" ref="C89:C95">"男"</f>
        <v>男</v>
      </c>
      <c r="D89" s="9" t="s">
        <v>89</v>
      </c>
      <c r="E89" s="8"/>
    </row>
    <row r="90" spans="1:5" ht="30" customHeight="1">
      <c r="A90" s="8">
        <v>88</v>
      </c>
      <c r="B90" s="8" t="str">
        <f>"郭海娜"</f>
        <v>郭海娜</v>
      </c>
      <c r="C90" s="8" t="str">
        <f aca="true" t="shared" si="17" ref="C90:C93">"女"</f>
        <v>女</v>
      </c>
      <c r="D90" s="9" t="s">
        <v>90</v>
      </c>
      <c r="E90" s="8"/>
    </row>
    <row r="91" spans="1:5" ht="30" customHeight="1">
      <c r="A91" s="8">
        <v>89</v>
      </c>
      <c r="B91" s="8" t="str">
        <f>"李昕洋"</f>
        <v>李昕洋</v>
      </c>
      <c r="C91" s="8" t="str">
        <f t="shared" si="16"/>
        <v>男</v>
      </c>
      <c r="D91" s="9" t="s">
        <v>91</v>
      </c>
      <c r="E91" s="8"/>
    </row>
    <row r="92" spans="1:5" ht="30" customHeight="1">
      <c r="A92" s="8">
        <v>90</v>
      </c>
      <c r="B92" s="8" t="str">
        <f>"吴瑛琪"</f>
        <v>吴瑛琪</v>
      </c>
      <c r="C92" s="8" t="str">
        <f t="shared" si="17"/>
        <v>女</v>
      </c>
      <c r="D92" s="9" t="s">
        <v>92</v>
      </c>
      <c r="E92" s="8"/>
    </row>
    <row r="93" spans="1:5" ht="30" customHeight="1">
      <c r="A93" s="8">
        <v>91</v>
      </c>
      <c r="B93" s="8" t="str">
        <f>"王露薇"</f>
        <v>王露薇</v>
      </c>
      <c r="C93" s="8" t="str">
        <f t="shared" si="17"/>
        <v>女</v>
      </c>
      <c r="D93" s="9" t="s">
        <v>93</v>
      </c>
      <c r="E93" s="8"/>
    </row>
    <row r="94" spans="1:5" ht="30" customHeight="1">
      <c r="A94" s="8">
        <v>92</v>
      </c>
      <c r="B94" s="8" t="str">
        <f>"李易龙"</f>
        <v>李易龙</v>
      </c>
      <c r="C94" s="8" t="str">
        <f t="shared" si="16"/>
        <v>男</v>
      </c>
      <c r="D94" s="9" t="s">
        <v>94</v>
      </c>
      <c r="E94" s="8"/>
    </row>
    <row r="95" spans="1:5" ht="30" customHeight="1">
      <c r="A95" s="8">
        <v>93</v>
      </c>
      <c r="B95" s="8" t="str">
        <f>"邵建军"</f>
        <v>邵建军</v>
      </c>
      <c r="C95" s="8" t="str">
        <f t="shared" si="16"/>
        <v>男</v>
      </c>
      <c r="D95" s="9" t="s">
        <v>95</v>
      </c>
      <c r="E95" s="8"/>
    </row>
    <row r="96" spans="1:5" ht="30" customHeight="1">
      <c r="A96" s="8">
        <v>94</v>
      </c>
      <c r="B96" s="8" t="str">
        <f>"陈美玲"</f>
        <v>陈美玲</v>
      </c>
      <c r="C96" s="8" t="str">
        <f aca="true" t="shared" si="18" ref="C96:C102">"女"</f>
        <v>女</v>
      </c>
      <c r="D96" s="9" t="s">
        <v>96</v>
      </c>
      <c r="E96" s="8"/>
    </row>
    <row r="97" spans="1:5" ht="30" customHeight="1">
      <c r="A97" s="8">
        <v>95</v>
      </c>
      <c r="B97" s="8" t="str">
        <f>"王夏颖"</f>
        <v>王夏颖</v>
      </c>
      <c r="C97" s="8" t="str">
        <f t="shared" si="18"/>
        <v>女</v>
      </c>
      <c r="D97" s="9" t="s">
        <v>97</v>
      </c>
      <c r="E97" s="8"/>
    </row>
    <row r="98" spans="1:5" ht="30" customHeight="1">
      <c r="A98" s="8">
        <v>96</v>
      </c>
      <c r="B98" s="8" t="str">
        <f>"王诗皓"</f>
        <v>王诗皓</v>
      </c>
      <c r="C98" s="8" t="str">
        <f>"男"</f>
        <v>男</v>
      </c>
      <c r="D98" s="9" t="s">
        <v>98</v>
      </c>
      <c r="E98" s="8"/>
    </row>
    <row r="99" spans="1:5" ht="30" customHeight="1">
      <c r="A99" s="8">
        <v>97</v>
      </c>
      <c r="B99" s="8" t="str">
        <f>"丁紫欣"</f>
        <v>丁紫欣</v>
      </c>
      <c r="C99" s="8" t="str">
        <f t="shared" si="18"/>
        <v>女</v>
      </c>
      <c r="D99" s="9" t="s">
        <v>99</v>
      </c>
      <c r="E99" s="8"/>
    </row>
    <row r="100" spans="1:5" ht="30" customHeight="1">
      <c r="A100" s="8">
        <v>98</v>
      </c>
      <c r="B100" s="8" t="str">
        <f>"郭晓玲"</f>
        <v>郭晓玲</v>
      </c>
      <c r="C100" s="8" t="str">
        <f t="shared" si="18"/>
        <v>女</v>
      </c>
      <c r="D100" s="9" t="s">
        <v>100</v>
      </c>
      <c r="E100" s="8"/>
    </row>
    <row r="101" spans="1:5" ht="30" customHeight="1">
      <c r="A101" s="8">
        <v>99</v>
      </c>
      <c r="B101" s="8" t="str">
        <f>"柯苏倩"</f>
        <v>柯苏倩</v>
      </c>
      <c r="C101" s="8" t="str">
        <f t="shared" si="18"/>
        <v>女</v>
      </c>
      <c r="D101" s="9" t="s">
        <v>101</v>
      </c>
      <c r="E101" s="8"/>
    </row>
    <row r="102" spans="1:5" ht="30" customHeight="1">
      <c r="A102" s="8">
        <v>100</v>
      </c>
      <c r="B102" s="8" t="str">
        <f>"许浩珍"</f>
        <v>许浩珍</v>
      </c>
      <c r="C102" s="8" t="str">
        <f t="shared" si="18"/>
        <v>女</v>
      </c>
      <c r="D102" s="9" t="s">
        <v>102</v>
      </c>
      <c r="E102" s="8"/>
    </row>
    <row r="103" spans="1:5" ht="30" customHeight="1">
      <c r="A103" s="8">
        <v>101</v>
      </c>
      <c r="B103" s="8" t="str">
        <f>"黄柱"</f>
        <v>黄柱</v>
      </c>
      <c r="C103" s="8" t="str">
        <f aca="true" t="shared" si="19" ref="C103:C105">"男"</f>
        <v>男</v>
      </c>
      <c r="D103" s="9" t="s">
        <v>103</v>
      </c>
      <c r="E103" s="8"/>
    </row>
    <row r="104" spans="1:5" ht="30" customHeight="1">
      <c r="A104" s="8">
        <v>102</v>
      </c>
      <c r="B104" s="8" t="str">
        <f>"周潇宇"</f>
        <v>周潇宇</v>
      </c>
      <c r="C104" s="8" t="str">
        <f t="shared" si="19"/>
        <v>男</v>
      </c>
      <c r="D104" s="9" t="s">
        <v>41</v>
      </c>
      <c r="E104" s="8"/>
    </row>
    <row r="105" spans="1:5" ht="30" customHeight="1">
      <c r="A105" s="8">
        <v>103</v>
      </c>
      <c r="B105" s="8" t="str">
        <f>"何步刚"</f>
        <v>何步刚</v>
      </c>
      <c r="C105" s="8" t="str">
        <f t="shared" si="19"/>
        <v>男</v>
      </c>
      <c r="D105" s="9" t="s">
        <v>104</v>
      </c>
      <c r="E105" s="8"/>
    </row>
    <row r="106" spans="1:5" ht="30" customHeight="1">
      <c r="A106" s="8">
        <v>104</v>
      </c>
      <c r="B106" s="8" t="str">
        <f>"黎青青"</f>
        <v>黎青青</v>
      </c>
      <c r="C106" s="8" t="str">
        <f aca="true" t="shared" si="20" ref="C106:C112">"女"</f>
        <v>女</v>
      </c>
      <c r="D106" s="9" t="s">
        <v>105</v>
      </c>
      <c r="E106" s="8"/>
    </row>
    <row r="107" spans="1:5" ht="30" customHeight="1">
      <c r="A107" s="8">
        <v>105</v>
      </c>
      <c r="B107" s="8" t="str">
        <f>"曹婷"</f>
        <v>曹婷</v>
      </c>
      <c r="C107" s="8" t="str">
        <f t="shared" si="20"/>
        <v>女</v>
      </c>
      <c r="D107" s="9" t="s">
        <v>106</v>
      </c>
      <c r="E107" s="8"/>
    </row>
    <row r="108" spans="1:5" ht="30" customHeight="1">
      <c r="A108" s="8">
        <v>106</v>
      </c>
      <c r="B108" s="8" t="str">
        <f>"薛英叶"</f>
        <v>薛英叶</v>
      </c>
      <c r="C108" s="8" t="str">
        <f t="shared" si="20"/>
        <v>女</v>
      </c>
      <c r="D108" s="9" t="s">
        <v>107</v>
      </c>
      <c r="E108" s="8"/>
    </row>
    <row r="109" spans="1:5" ht="30" customHeight="1">
      <c r="A109" s="8">
        <v>107</v>
      </c>
      <c r="B109" s="8" t="str">
        <f>"羊丽英"</f>
        <v>羊丽英</v>
      </c>
      <c r="C109" s="8" t="str">
        <f t="shared" si="20"/>
        <v>女</v>
      </c>
      <c r="D109" s="9" t="s">
        <v>108</v>
      </c>
      <c r="E109" s="8"/>
    </row>
    <row r="110" spans="1:5" ht="30" customHeight="1">
      <c r="A110" s="8">
        <v>108</v>
      </c>
      <c r="B110" s="8" t="str">
        <f>"王英怀"</f>
        <v>王英怀</v>
      </c>
      <c r="C110" s="8" t="str">
        <f t="shared" si="20"/>
        <v>女</v>
      </c>
      <c r="D110" s="9" t="s">
        <v>109</v>
      </c>
      <c r="E110" s="8"/>
    </row>
    <row r="111" spans="1:5" ht="30" customHeight="1">
      <c r="A111" s="8">
        <v>109</v>
      </c>
      <c r="B111" s="8" t="str">
        <f>"李娜"</f>
        <v>李娜</v>
      </c>
      <c r="C111" s="8" t="str">
        <f t="shared" si="20"/>
        <v>女</v>
      </c>
      <c r="D111" s="9" t="s">
        <v>110</v>
      </c>
      <c r="E111" s="8"/>
    </row>
    <row r="112" spans="1:5" ht="30" customHeight="1">
      <c r="A112" s="8">
        <v>110</v>
      </c>
      <c r="B112" s="8" t="str">
        <f>"马丽少"</f>
        <v>马丽少</v>
      </c>
      <c r="C112" s="8" t="str">
        <f t="shared" si="20"/>
        <v>女</v>
      </c>
      <c r="D112" s="9" t="s">
        <v>111</v>
      </c>
      <c r="E112" s="8"/>
    </row>
    <row r="113" spans="1:5" ht="30" customHeight="1">
      <c r="A113" s="8">
        <v>111</v>
      </c>
      <c r="B113" s="8" t="str">
        <f>"李达波"</f>
        <v>李达波</v>
      </c>
      <c r="C113" s="8" t="str">
        <f aca="true" t="shared" si="21" ref="C113:C116">"男"</f>
        <v>男</v>
      </c>
      <c r="D113" s="9" t="s">
        <v>112</v>
      </c>
      <c r="E113" s="8"/>
    </row>
    <row r="114" spans="1:5" ht="30" customHeight="1">
      <c r="A114" s="8">
        <v>112</v>
      </c>
      <c r="B114" s="8" t="str">
        <f>"陈菲"</f>
        <v>陈菲</v>
      </c>
      <c r="C114" s="8" t="str">
        <f aca="true" t="shared" si="22" ref="C114:C120">"女"</f>
        <v>女</v>
      </c>
      <c r="D114" s="9" t="s">
        <v>113</v>
      </c>
      <c r="E114" s="8"/>
    </row>
    <row r="115" spans="1:5" ht="30" customHeight="1">
      <c r="A115" s="8">
        <v>113</v>
      </c>
      <c r="B115" s="8" t="str">
        <f>"徐克涵"</f>
        <v>徐克涵</v>
      </c>
      <c r="C115" s="8" t="str">
        <f t="shared" si="21"/>
        <v>男</v>
      </c>
      <c r="D115" s="9" t="s">
        <v>114</v>
      </c>
      <c r="E115" s="8"/>
    </row>
    <row r="116" spans="1:5" ht="30" customHeight="1">
      <c r="A116" s="8">
        <v>114</v>
      </c>
      <c r="B116" s="8" t="str">
        <f>"高亚志"</f>
        <v>高亚志</v>
      </c>
      <c r="C116" s="8" t="str">
        <f t="shared" si="21"/>
        <v>男</v>
      </c>
      <c r="D116" s="9" t="s">
        <v>115</v>
      </c>
      <c r="E116" s="8"/>
    </row>
    <row r="117" spans="1:5" ht="30" customHeight="1">
      <c r="A117" s="8">
        <v>115</v>
      </c>
      <c r="B117" s="8" t="str">
        <f>"陈飞臻"</f>
        <v>陈飞臻</v>
      </c>
      <c r="C117" s="8" t="str">
        <f t="shared" si="22"/>
        <v>女</v>
      </c>
      <c r="D117" s="9" t="s">
        <v>116</v>
      </c>
      <c r="E117" s="8"/>
    </row>
    <row r="118" spans="1:5" ht="30" customHeight="1">
      <c r="A118" s="8">
        <v>116</v>
      </c>
      <c r="B118" s="8" t="str">
        <f>"张婕"</f>
        <v>张婕</v>
      </c>
      <c r="C118" s="8" t="str">
        <f t="shared" si="22"/>
        <v>女</v>
      </c>
      <c r="D118" s="9" t="s">
        <v>117</v>
      </c>
      <c r="E118" s="8"/>
    </row>
    <row r="119" spans="1:5" ht="30" customHeight="1">
      <c r="A119" s="8">
        <v>117</v>
      </c>
      <c r="B119" s="8" t="str">
        <f>"林春"</f>
        <v>林春</v>
      </c>
      <c r="C119" s="8" t="str">
        <f t="shared" si="22"/>
        <v>女</v>
      </c>
      <c r="D119" s="9" t="s">
        <v>15</v>
      </c>
      <c r="E119" s="8"/>
    </row>
    <row r="120" spans="1:5" ht="30" customHeight="1">
      <c r="A120" s="8">
        <v>118</v>
      </c>
      <c r="B120" s="8" t="str">
        <f>"冯青青"</f>
        <v>冯青青</v>
      </c>
      <c r="C120" s="8" t="str">
        <f t="shared" si="22"/>
        <v>女</v>
      </c>
      <c r="D120" s="9" t="s">
        <v>118</v>
      </c>
      <c r="E120" s="8"/>
    </row>
    <row r="121" spans="1:5" ht="30" customHeight="1">
      <c r="A121" s="8">
        <v>119</v>
      </c>
      <c r="B121" s="8" t="str">
        <f>"李儒瑞"</f>
        <v>李儒瑞</v>
      </c>
      <c r="C121" s="8" t="str">
        <f>"男"</f>
        <v>男</v>
      </c>
      <c r="D121" s="9" t="s">
        <v>119</v>
      </c>
      <c r="E121" s="8"/>
    </row>
    <row r="122" spans="1:5" ht="30" customHeight="1">
      <c r="A122" s="8">
        <v>120</v>
      </c>
      <c r="B122" s="8" t="str">
        <f>"王琪"</f>
        <v>王琪</v>
      </c>
      <c r="C122" s="8" t="str">
        <f aca="true" t="shared" si="23" ref="C122:C126">"女"</f>
        <v>女</v>
      </c>
      <c r="D122" s="9" t="s">
        <v>120</v>
      </c>
      <c r="E122" s="8"/>
    </row>
    <row r="123" spans="1:5" ht="30" customHeight="1">
      <c r="A123" s="8">
        <v>121</v>
      </c>
      <c r="B123" s="8" t="str">
        <f>"陆慧敏"</f>
        <v>陆慧敏</v>
      </c>
      <c r="C123" s="8" t="str">
        <f t="shared" si="23"/>
        <v>女</v>
      </c>
      <c r="D123" s="9" t="s">
        <v>121</v>
      </c>
      <c r="E123" s="8"/>
    </row>
    <row r="124" spans="1:5" ht="30" customHeight="1">
      <c r="A124" s="8">
        <v>122</v>
      </c>
      <c r="B124" s="8" t="str">
        <f>"李玉伟"</f>
        <v>李玉伟</v>
      </c>
      <c r="C124" s="8" t="str">
        <f t="shared" si="23"/>
        <v>女</v>
      </c>
      <c r="D124" s="9" t="s">
        <v>122</v>
      </c>
      <c r="E124" s="8"/>
    </row>
    <row r="125" spans="1:5" ht="30" customHeight="1">
      <c r="A125" s="8">
        <v>123</v>
      </c>
      <c r="B125" s="8" t="str">
        <f>"黄小翠"</f>
        <v>黄小翠</v>
      </c>
      <c r="C125" s="8" t="str">
        <f t="shared" si="23"/>
        <v>女</v>
      </c>
      <c r="D125" s="9" t="s">
        <v>100</v>
      </c>
      <c r="E125" s="8"/>
    </row>
    <row r="126" spans="1:5" ht="30" customHeight="1">
      <c r="A126" s="8">
        <v>124</v>
      </c>
      <c r="B126" s="8" t="str">
        <f>"薛娟娜"</f>
        <v>薛娟娜</v>
      </c>
      <c r="C126" s="8" t="str">
        <f t="shared" si="23"/>
        <v>女</v>
      </c>
      <c r="D126" s="9" t="s">
        <v>123</v>
      </c>
      <c r="E126" s="8"/>
    </row>
    <row r="127" spans="1:5" ht="30" customHeight="1">
      <c r="A127" s="8">
        <v>125</v>
      </c>
      <c r="B127" s="8" t="str">
        <f>"刘华德"</f>
        <v>刘华德</v>
      </c>
      <c r="C127" s="8" t="str">
        <f aca="true" t="shared" si="24" ref="C127:C129">"男"</f>
        <v>男</v>
      </c>
      <c r="D127" s="9" t="s">
        <v>124</v>
      </c>
      <c r="E127" s="8"/>
    </row>
    <row r="128" spans="1:5" ht="30" customHeight="1">
      <c r="A128" s="8">
        <v>126</v>
      </c>
      <c r="B128" s="8" t="str">
        <f>"梁雷雨"</f>
        <v>梁雷雨</v>
      </c>
      <c r="C128" s="8" t="str">
        <f t="shared" si="24"/>
        <v>男</v>
      </c>
      <c r="D128" s="9" t="s">
        <v>125</v>
      </c>
      <c r="E128" s="8"/>
    </row>
    <row r="129" spans="1:5" ht="30" customHeight="1">
      <c r="A129" s="8">
        <v>127</v>
      </c>
      <c r="B129" s="8" t="str">
        <f>"栾芮"</f>
        <v>栾芮</v>
      </c>
      <c r="C129" s="8" t="str">
        <f t="shared" si="24"/>
        <v>男</v>
      </c>
      <c r="D129" s="9" t="s">
        <v>126</v>
      </c>
      <c r="E129" s="8"/>
    </row>
    <row r="130" spans="1:5" ht="30" customHeight="1">
      <c r="A130" s="8">
        <v>128</v>
      </c>
      <c r="B130" s="8" t="str">
        <f>"符月农"</f>
        <v>符月农</v>
      </c>
      <c r="C130" s="8" t="str">
        <f aca="true" t="shared" si="25" ref="C130:C133">"女"</f>
        <v>女</v>
      </c>
      <c r="D130" s="9" t="s">
        <v>127</v>
      </c>
      <c r="E130" s="8"/>
    </row>
    <row r="131" spans="1:5" ht="30" customHeight="1">
      <c r="A131" s="8">
        <v>129</v>
      </c>
      <c r="B131" s="8" t="str">
        <f>"马清明"</f>
        <v>马清明</v>
      </c>
      <c r="C131" s="8" t="str">
        <f t="shared" si="25"/>
        <v>女</v>
      </c>
      <c r="D131" s="9" t="s">
        <v>128</v>
      </c>
      <c r="E131" s="8"/>
    </row>
    <row r="132" spans="1:5" ht="30" customHeight="1">
      <c r="A132" s="8">
        <v>130</v>
      </c>
      <c r="B132" s="8" t="str">
        <f>"周奠海"</f>
        <v>周奠海</v>
      </c>
      <c r="C132" s="8" t="str">
        <f aca="true" t="shared" si="26" ref="C132:C137">"男"</f>
        <v>男</v>
      </c>
      <c r="D132" s="9" t="s">
        <v>129</v>
      </c>
      <c r="E132" s="8"/>
    </row>
    <row r="133" spans="1:5" ht="30" customHeight="1">
      <c r="A133" s="8">
        <v>131</v>
      </c>
      <c r="B133" s="8" t="str">
        <f>"何发川"</f>
        <v>何发川</v>
      </c>
      <c r="C133" s="8" t="str">
        <f t="shared" si="25"/>
        <v>女</v>
      </c>
      <c r="D133" s="9" t="s">
        <v>130</v>
      </c>
      <c r="E133" s="8"/>
    </row>
    <row r="134" spans="1:5" ht="30" customHeight="1">
      <c r="A134" s="8">
        <v>132</v>
      </c>
      <c r="B134" s="8" t="str">
        <f>"莫岳东"</f>
        <v>莫岳东</v>
      </c>
      <c r="C134" s="8" t="str">
        <f t="shared" si="26"/>
        <v>男</v>
      </c>
      <c r="D134" s="9" t="s">
        <v>131</v>
      </c>
      <c r="E134" s="8"/>
    </row>
    <row r="135" spans="1:5" ht="30" customHeight="1">
      <c r="A135" s="8">
        <v>133</v>
      </c>
      <c r="B135" s="8" t="str">
        <f>"莫凯淇"</f>
        <v>莫凯淇</v>
      </c>
      <c r="C135" s="8" t="str">
        <f>"女"</f>
        <v>女</v>
      </c>
      <c r="D135" s="9" t="s">
        <v>132</v>
      </c>
      <c r="E135" s="8"/>
    </row>
    <row r="136" spans="1:5" ht="30" customHeight="1">
      <c r="A136" s="8">
        <v>134</v>
      </c>
      <c r="B136" s="8" t="str">
        <f>"卢昱帆"</f>
        <v>卢昱帆</v>
      </c>
      <c r="C136" s="8" t="str">
        <f t="shared" si="26"/>
        <v>男</v>
      </c>
      <c r="D136" s="9" t="s">
        <v>133</v>
      </c>
      <c r="E136" s="8"/>
    </row>
    <row r="137" spans="1:5" ht="30" customHeight="1">
      <c r="A137" s="8">
        <v>135</v>
      </c>
      <c r="B137" s="8" t="str">
        <f>"吴多安"</f>
        <v>吴多安</v>
      </c>
      <c r="C137" s="8" t="str">
        <f t="shared" si="26"/>
        <v>男</v>
      </c>
      <c r="D137" s="9" t="s">
        <v>134</v>
      </c>
      <c r="E137" s="8"/>
    </row>
    <row r="138" spans="1:5" ht="30" customHeight="1">
      <c r="A138" s="8">
        <v>136</v>
      </c>
      <c r="B138" s="8" t="str">
        <f>"周颖平"</f>
        <v>周颖平</v>
      </c>
      <c r="C138" s="8" t="str">
        <f aca="true" t="shared" si="27" ref="C138:C143">"女"</f>
        <v>女</v>
      </c>
      <c r="D138" s="9" t="s">
        <v>135</v>
      </c>
      <c r="E138" s="8"/>
    </row>
    <row r="139" spans="1:5" ht="30" customHeight="1">
      <c r="A139" s="8">
        <v>137</v>
      </c>
      <c r="B139" s="8" t="str">
        <f>"蔡业锴"</f>
        <v>蔡业锴</v>
      </c>
      <c r="C139" s="8" t="str">
        <f aca="true" t="shared" si="28" ref="C139:C144">"男"</f>
        <v>男</v>
      </c>
      <c r="D139" s="9" t="s">
        <v>136</v>
      </c>
      <c r="E139" s="8"/>
    </row>
    <row r="140" spans="1:5" ht="30" customHeight="1">
      <c r="A140" s="8">
        <v>138</v>
      </c>
      <c r="B140" s="8" t="str">
        <f>"陈宏宇"</f>
        <v>陈宏宇</v>
      </c>
      <c r="C140" s="8" t="str">
        <f t="shared" si="28"/>
        <v>男</v>
      </c>
      <c r="D140" s="9" t="s">
        <v>137</v>
      </c>
      <c r="E140" s="8"/>
    </row>
    <row r="141" spans="1:5" ht="30" customHeight="1">
      <c r="A141" s="8">
        <v>139</v>
      </c>
      <c r="B141" s="8" t="str">
        <f>"韦子芊"</f>
        <v>韦子芊</v>
      </c>
      <c r="C141" s="8" t="str">
        <f t="shared" si="27"/>
        <v>女</v>
      </c>
      <c r="D141" s="9" t="s">
        <v>138</v>
      </c>
      <c r="E141" s="8"/>
    </row>
    <row r="142" spans="1:5" ht="30" customHeight="1">
      <c r="A142" s="8">
        <v>140</v>
      </c>
      <c r="B142" s="8" t="str">
        <f>"尹惠"</f>
        <v>尹惠</v>
      </c>
      <c r="C142" s="8" t="str">
        <f t="shared" si="27"/>
        <v>女</v>
      </c>
      <c r="D142" s="9" t="s">
        <v>139</v>
      </c>
      <c r="E142" s="8"/>
    </row>
    <row r="143" spans="1:5" ht="30" customHeight="1">
      <c r="A143" s="8">
        <v>141</v>
      </c>
      <c r="B143" s="8" t="str">
        <f>"肖媛媛"</f>
        <v>肖媛媛</v>
      </c>
      <c r="C143" s="8" t="str">
        <f t="shared" si="27"/>
        <v>女</v>
      </c>
      <c r="D143" s="9" t="s">
        <v>140</v>
      </c>
      <c r="E143" s="8"/>
    </row>
    <row r="144" spans="1:5" ht="30" customHeight="1">
      <c r="A144" s="8">
        <v>142</v>
      </c>
      <c r="B144" s="8" t="str">
        <f>"邓明生"</f>
        <v>邓明生</v>
      </c>
      <c r="C144" s="8" t="str">
        <f t="shared" si="28"/>
        <v>男</v>
      </c>
      <c r="D144" s="9" t="s">
        <v>141</v>
      </c>
      <c r="E144" s="8"/>
    </row>
    <row r="145" spans="1:5" ht="30" customHeight="1">
      <c r="A145" s="8">
        <v>143</v>
      </c>
      <c r="B145" s="8" t="str">
        <f>"李万内"</f>
        <v>李万内</v>
      </c>
      <c r="C145" s="8" t="str">
        <f aca="true" t="shared" si="29" ref="C145:C147">"女"</f>
        <v>女</v>
      </c>
      <c r="D145" s="9" t="s">
        <v>142</v>
      </c>
      <c r="E145" s="8"/>
    </row>
    <row r="146" spans="1:5" ht="30" customHeight="1">
      <c r="A146" s="8">
        <v>144</v>
      </c>
      <c r="B146" s="8" t="str">
        <f>"麦秋翠"</f>
        <v>麦秋翠</v>
      </c>
      <c r="C146" s="8" t="str">
        <f t="shared" si="29"/>
        <v>女</v>
      </c>
      <c r="D146" s="9" t="s">
        <v>143</v>
      </c>
      <c r="E146" s="8"/>
    </row>
    <row r="147" spans="1:5" ht="30" customHeight="1">
      <c r="A147" s="8">
        <v>145</v>
      </c>
      <c r="B147" s="8" t="str">
        <f>"陈驰"</f>
        <v>陈驰</v>
      </c>
      <c r="C147" s="8" t="str">
        <f t="shared" si="29"/>
        <v>女</v>
      </c>
      <c r="D147" s="9" t="s">
        <v>144</v>
      </c>
      <c r="E147" s="8"/>
    </row>
    <row r="148" spans="1:5" ht="30" customHeight="1">
      <c r="A148" s="8">
        <v>146</v>
      </c>
      <c r="B148" s="8" t="str">
        <f>"杨锋"</f>
        <v>杨锋</v>
      </c>
      <c r="C148" s="8" t="str">
        <f>"男"</f>
        <v>男</v>
      </c>
      <c r="D148" s="9" t="s">
        <v>145</v>
      </c>
      <c r="E148" s="8"/>
    </row>
    <row r="149" spans="1:5" ht="30" customHeight="1">
      <c r="A149" s="8">
        <v>147</v>
      </c>
      <c r="B149" s="8" t="str">
        <f>"邓晓敏"</f>
        <v>邓晓敏</v>
      </c>
      <c r="C149" s="8" t="str">
        <f aca="true" t="shared" si="30" ref="C149:C154">"女"</f>
        <v>女</v>
      </c>
      <c r="D149" s="9" t="s">
        <v>146</v>
      </c>
      <c r="E149" s="8"/>
    </row>
    <row r="150" spans="1:5" ht="30" customHeight="1">
      <c r="A150" s="8">
        <v>148</v>
      </c>
      <c r="B150" s="8" t="str">
        <f>"陈大卫"</f>
        <v>陈大卫</v>
      </c>
      <c r="C150" s="8" t="str">
        <f>"男"</f>
        <v>男</v>
      </c>
      <c r="D150" s="9" t="s">
        <v>141</v>
      </c>
      <c r="E150" s="8"/>
    </row>
    <row r="151" spans="1:5" ht="30" customHeight="1">
      <c r="A151" s="8">
        <v>149</v>
      </c>
      <c r="B151" s="8" t="str">
        <f>"符青"</f>
        <v>符青</v>
      </c>
      <c r="C151" s="8" t="str">
        <f t="shared" si="30"/>
        <v>女</v>
      </c>
      <c r="D151" s="9" t="s">
        <v>147</v>
      </c>
      <c r="E151" s="8"/>
    </row>
    <row r="152" spans="1:5" ht="30" customHeight="1">
      <c r="A152" s="8">
        <v>150</v>
      </c>
      <c r="B152" s="8" t="str">
        <f>"郑苏岩"</f>
        <v>郑苏岩</v>
      </c>
      <c r="C152" s="8" t="str">
        <f t="shared" si="30"/>
        <v>女</v>
      </c>
      <c r="D152" s="9" t="s">
        <v>148</v>
      </c>
      <c r="E152" s="8"/>
    </row>
    <row r="153" spans="1:5" ht="30" customHeight="1">
      <c r="A153" s="8">
        <v>151</v>
      </c>
      <c r="B153" s="8" t="str">
        <f>"周秋杨"</f>
        <v>周秋杨</v>
      </c>
      <c r="C153" s="8" t="str">
        <f t="shared" si="30"/>
        <v>女</v>
      </c>
      <c r="D153" s="9" t="s">
        <v>149</v>
      </c>
      <c r="E153" s="8"/>
    </row>
    <row r="154" spans="1:5" ht="30" customHeight="1">
      <c r="A154" s="8">
        <v>152</v>
      </c>
      <c r="B154" s="8" t="str">
        <f>"吴乾青"</f>
        <v>吴乾青</v>
      </c>
      <c r="C154" s="8" t="str">
        <f t="shared" si="30"/>
        <v>女</v>
      </c>
      <c r="D154" s="9" t="s">
        <v>150</v>
      </c>
      <c r="E154" s="8"/>
    </row>
    <row r="155" spans="1:5" ht="30" customHeight="1">
      <c r="A155" s="8">
        <v>153</v>
      </c>
      <c r="B155" s="8" t="str">
        <f>"吴泽权"</f>
        <v>吴泽权</v>
      </c>
      <c r="C155" s="8" t="str">
        <f aca="true" t="shared" si="31" ref="C155:C158">"男"</f>
        <v>男</v>
      </c>
      <c r="D155" s="9" t="s">
        <v>151</v>
      </c>
      <c r="E155" s="8"/>
    </row>
    <row r="156" spans="1:5" ht="30" customHeight="1">
      <c r="A156" s="8">
        <v>154</v>
      </c>
      <c r="B156" s="8" t="str">
        <f>"杨其眉"</f>
        <v>杨其眉</v>
      </c>
      <c r="C156" s="8" t="str">
        <f t="shared" si="31"/>
        <v>男</v>
      </c>
      <c r="D156" s="9" t="s">
        <v>152</v>
      </c>
      <c r="E156" s="8"/>
    </row>
    <row r="157" spans="1:5" ht="30" customHeight="1">
      <c r="A157" s="8">
        <v>155</v>
      </c>
      <c r="B157" s="8" t="str">
        <f>"周小倩"</f>
        <v>周小倩</v>
      </c>
      <c r="C157" s="8" t="str">
        <f aca="true" t="shared" si="32" ref="C157:C162">"女"</f>
        <v>女</v>
      </c>
      <c r="D157" s="9" t="s">
        <v>153</v>
      </c>
      <c r="E157" s="8"/>
    </row>
    <row r="158" spans="1:5" ht="30" customHeight="1">
      <c r="A158" s="8">
        <v>156</v>
      </c>
      <c r="B158" s="8" t="str">
        <f>"符加方"</f>
        <v>符加方</v>
      </c>
      <c r="C158" s="8" t="str">
        <f t="shared" si="31"/>
        <v>男</v>
      </c>
      <c r="D158" s="9" t="s">
        <v>154</v>
      </c>
      <c r="E158" s="8"/>
    </row>
    <row r="159" spans="1:5" ht="30" customHeight="1">
      <c r="A159" s="8">
        <v>157</v>
      </c>
      <c r="B159" s="8" t="str">
        <f>"符才花"</f>
        <v>符才花</v>
      </c>
      <c r="C159" s="8" t="str">
        <f t="shared" si="32"/>
        <v>女</v>
      </c>
      <c r="D159" s="9" t="s">
        <v>155</v>
      </c>
      <c r="E159" s="8"/>
    </row>
    <row r="160" spans="1:5" ht="30" customHeight="1">
      <c r="A160" s="8">
        <v>158</v>
      </c>
      <c r="B160" s="8" t="str">
        <f>"李微"</f>
        <v>李微</v>
      </c>
      <c r="C160" s="8" t="str">
        <f t="shared" si="32"/>
        <v>女</v>
      </c>
      <c r="D160" s="9" t="s">
        <v>156</v>
      </c>
      <c r="E160" s="8"/>
    </row>
    <row r="161" spans="1:5" ht="30" customHeight="1">
      <c r="A161" s="8">
        <v>159</v>
      </c>
      <c r="B161" s="8" t="str">
        <f>"文小柳"</f>
        <v>文小柳</v>
      </c>
      <c r="C161" s="8" t="str">
        <f t="shared" si="32"/>
        <v>女</v>
      </c>
      <c r="D161" s="9" t="s">
        <v>157</v>
      </c>
      <c r="E161" s="8"/>
    </row>
    <row r="162" spans="1:5" ht="30" customHeight="1">
      <c r="A162" s="8">
        <v>160</v>
      </c>
      <c r="B162" s="8" t="str">
        <f>"韩美妃"</f>
        <v>韩美妃</v>
      </c>
      <c r="C162" s="8" t="str">
        <f t="shared" si="32"/>
        <v>女</v>
      </c>
      <c r="D162" s="9" t="s">
        <v>158</v>
      </c>
      <c r="E162" s="8"/>
    </row>
    <row r="163" spans="1:5" ht="30" customHeight="1">
      <c r="A163" s="8">
        <v>161</v>
      </c>
      <c r="B163" s="8" t="str">
        <f>"杨正威"</f>
        <v>杨正威</v>
      </c>
      <c r="C163" s="8" t="str">
        <f>"男"</f>
        <v>男</v>
      </c>
      <c r="D163" s="9" t="s">
        <v>159</v>
      </c>
      <c r="E163" s="8"/>
    </row>
    <row r="164" spans="1:5" ht="30" customHeight="1">
      <c r="A164" s="8">
        <v>162</v>
      </c>
      <c r="B164" s="8" t="str">
        <f>"黄民姣"</f>
        <v>黄民姣</v>
      </c>
      <c r="C164" s="8" t="str">
        <f>"女"</f>
        <v>女</v>
      </c>
      <c r="D164" s="9" t="s">
        <v>160</v>
      </c>
      <c r="E164" s="8"/>
    </row>
    <row r="165" spans="1:5" ht="30" customHeight="1">
      <c r="A165" s="8">
        <v>163</v>
      </c>
      <c r="B165" s="8" t="str">
        <f>"杨泽栋"</f>
        <v>杨泽栋</v>
      </c>
      <c r="C165" s="8" t="str">
        <f>"男"</f>
        <v>男</v>
      </c>
      <c r="D165" s="9" t="s">
        <v>161</v>
      </c>
      <c r="E165" s="8"/>
    </row>
    <row r="166" spans="1:5" ht="30" customHeight="1">
      <c r="A166" s="8">
        <v>164</v>
      </c>
      <c r="B166" s="8" t="str">
        <f>"林琪"</f>
        <v>林琪</v>
      </c>
      <c r="C166" s="8" t="str">
        <f aca="true" t="shared" si="33" ref="C166:C179">"女"</f>
        <v>女</v>
      </c>
      <c r="D166" s="9" t="s">
        <v>53</v>
      </c>
      <c r="E166" s="8"/>
    </row>
    <row r="167" spans="1:5" ht="30" customHeight="1">
      <c r="A167" s="8">
        <v>165</v>
      </c>
      <c r="B167" s="8" t="str">
        <f>"梁锦"</f>
        <v>梁锦</v>
      </c>
      <c r="C167" s="8" t="str">
        <f t="shared" si="33"/>
        <v>女</v>
      </c>
      <c r="D167" s="9" t="s">
        <v>162</v>
      </c>
      <c r="E167" s="8"/>
    </row>
    <row r="168" spans="1:5" ht="30" customHeight="1">
      <c r="A168" s="8">
        <v>166</v>
      </c>
      <c r="B168" s="8" t="str">
        <f>"陈赞如"</f>
        <v>陈赞如</v>
      </c>
      <c r="C168" s="8" t="str">
        <f t="shared" si="33"/>
        <v>女</v>
      </c>
      <c r="D168" s="9" t="s">
        <v>163</v>
      </c>
      <c r="E168" s="8"/>
    </row>
    <row r="169" spans="1:5" ht="30" customHeight="1">
      <c r="A169" s="8">
        <v>167</v>
      </c>
      <c r="B169" s="8" t="str">
        <f>"王紫韵"</f>
        <v>王紫韵</v>
      </c>
      <c r="C169" s="8" t="str">
        <f t="shared" si="33"/>
        <v>女</v>
      </c>
      <c r="D169" s="9" t="s">
        <v>164</v>
      </c>
      <c r="E169" s="8"/>
    </row>
    <row r="170" spans="1:5" ht="30" customHeight="1">
      <c r="A170" s="8">
        <v>168</v>
      </c>
      <c r="B170" s="8" t="str">
        <f>"周亚贞"</f>
        <v>周亚贞</v>
      </c>
      <c r="C170" s="8" t="str">
        <f t="shared" si="33"/>
        <v>女</v>
      </c>
      <c r="D170" s="9" t="s">
        <v>165</v>
      </c>
      <c r="E170" s="8"/>
    </row>
    <row r="171" spans="1:5" ht="30" customHeight="1">
      <c r="A171" s="8">
        <v>169</v>
      </c>
      <c r="B171" s="8" t="str">
        <f>"谢川秋"</f>
        <v>谢川秋</v>
      </c>
      <c r="C171" s="8" t="str">
        <f t="shared" si="33"/>
        <v>女</v>
      </c>
      <c r="D171" s="9" t="s">
        <v>166</v>
      </c>
      <c r="E171" s="8"/>
    </row>
    <row r="172" spans="1:5" ht="30" customHeight="1">
      <c r="A172" s="8">
        <v>170</v>
      </c>
      <c r="B172" s="8" t="str">
        <f>"王子芯"</f>
        <v>王子芯</v>
      </c>
      <c r="C172" s="8" t="str">
        <f t="shared" si="33"/>
        <v>女</v>
      </c>
      <c r="D172" s="9" t="s">
        <v>167</v>
      </c>
      <c r="E172" s="8"/>
    </row>
    <row r="173" spans="1:5" ht="30" customHeight="1">
      <c r="A173" s="8">
        <v>171</v>
      </c>
      <c r="B173" s="8" t="str">
        <f>"张春茜"</f>
        <v>张春茜</v>
      </c>
      <c r="C173" s="8" t="str">
        <f t="shared" si="33"/>
        <v>女</v>
      </c>
      <c r="D173" s="9" t="s">
        <v>168</v>
      </c>
      <c r="E173" s="8"/>
    </row>
    <row r="174" spans="1:5" ht="30" customHeight="1">
      <c r="A174" s="8">
        <v>172</v>
      </c>
      <c r="B174" s="8" t="str">
        <f>"刘春妹"</f>
        <v>刘春妹</v>
      </c>
      <c r="C174" s="8" t="str">
        <f t="shared" si="33"/>
        <v>女</v>
      </c>
      <c r="D174" s="9" t="s">
        <v>169</v>
      </c>
      <c r="E174" s="8"/>
    </row>
    <row r="175" spans="1:5" ht="30" customHeight="1">
      <c r="A175" s="8">
        <v>173</v>
      </c>
      <c r="B175" s="8" t="str">
        <f>"黄丽蓉"</f>
        <v>黄丽蓉</v>
      </c>
      <c r="C175" s="8" t="str">
        <f t="shared" si="33"/>
        <v>女</v>
      </c>
      <c r="D175" s="9" t="s">
        <v>170</v>
      </c>
      <c r="E175" s="8"/>
    </row>
    <row r="176" spans="1:5" ht="30" customHeight="1">
      <c r="A176" s="8">
        <v>174</v>
      </c>
      <c r="B176" s="8" t="str">
        <f>"高程美"</f>
        <v>高程美</v>
      </c>
      <c r="C176" s="8" t="str">
        <f t="shared" si="33"/>
        <v>女</v>
      </c>
      <c r="D176" s="9" t="s">
        <v>171</v>
      </c>
      <c r="E176" s="8"/>
    </row>
    <row r="177" spans="1:5" ht="30" customHeight="1">
      <c r="A177" s="8">
        <v>175</v>
      </c>
      <c r="B177" s="8" t="str">
        <f>"吴锐"</f>
        <v>吴锐</v>
      </c>
      <c r="C177" s="8" t="str">
        <f t="shared" si="33"/>
        <v>女</v>
      </c>
      <c r="D177" s="9" t="s">
        <v>172</v>
      </c>
      <c r="E177" s="8"/>
    </row>
    <row r="178" spans="1:5" ht="30" customHeight="1">
      <c r="A178" s="8">
        <v>176</v>
      </c>
      <c r="B178" s="8" t="str">
        <f>"沈玉"</f>
        <v>沈玉</v>
      </c>
      <c r="C178" s="8" t="str">
        <f t="shared" si="33"/>
        <v>女</v>
      </c>
      <c r="D178" s="9" t="s">
        <v>173</v>
      </c>
      <c r="E178" s="8"/>
    </row>
    <row r="179" spans="1:5" ht="30" customHeight="1">
      <c r="A179" s="8">
        <v>177</v>
      </c>
      <c r="B179" s="8" t="str">
        <f>"吴淑帆"</f>
        <v>吴淑帆</v>
      </c>
      <c r="C179" s="8" t="str">
        <f t="shared" si="33"/>
        <v>女</v>
      </c>
      <c r="D179" s="9" t="s">
        <v>174</v>
      </c>
      <c r="E179" s="8"/>
    </row>
    <row r="180" spans="1:5" ht="30" customHeight="1">
      <c r="A180" s="8">
        <v>178</v>
      </c>
      <c r="B180" s="8" t="str">
        <f>"韩梓定"</f>
        <v>韩梓定</v>
      </c>
      <c r="C180" s="8" t="str">
        <f>"男"</f>
        <v>男</v>
      </c>
      <c r="D180" s="9" t="s">
        <v>175</v>
      </c>
      <c r="E180" s="8"/>
    </row>
    <row r="181" spans="1:5" ht="30" customHeight="1">
      <c r="A181" s="8">
        <v>179</v>
      </c>
      <c r="B181" s="8" t="str">
        <f>"蒙晓燕"</f>
        <v>蒙晓燕</v>
      </c>
      <c r="C181" s="8" t="str">
        <f aca="true" t="shared" si="34" ref="C181:C192">"女"</f>
        <v>女</v>
      </c>
      <c r="D181" s="9" t="s">
        <v>176</v>
      </c>
      <c r="E181" s="8"/>
    </row>
    <row r="182" spans="1:5" ht="30" customHeight="1">
      <c r="A182" s="8">
        <v>180</v>
      </c>
      <c r="B182" s="8" t="str">
        <f>"李有琼"</f>
        <v>李有琼</v>
      </c>
      <c r="C182" s="8" t="str">
        <f t="shared" si="34"/>
        <v>女</v>
      </c>
      <c r="D182" s="9" t="s">
        <v>177</v>
      </c>
      <c r="E182" s="8"/>
    </row>
    <row r="183" spans="1:5" ht="30" customHeight="1">
      <c r="A183" s="8">
        <v>181</v>
      </c>
      <c r="B183" s="8" t="str">
        <f>"高翠莹"</f>
        <v>高翠莹</v>
      </c>
      <c r="C183" s="8" t="str">
        <f t="shared" si="34"/>
        <v>女</v>
      </c>
      <c r="D183" s="9" t="s">
        <v>178</v>
      </c>
      <c r="E183" s="8"/>
    </row>
    <row r="184" spans="1:5" ht="30" customHeight="1">
      <c r="A184" s="8">
        <v>182</v>
      </c>
      <c r="B184" s="8" t="str">
        <f>"肖慧敏"</f>
        <v>肖慧敏</v>
      </c>
      <c r="C184" s="8" t="str">
        <f t="shared" si="34"/>
        <v>女</v>
      </c>
      <c r="D184" s="9" t="s">
        <v>179</v>
      </c>
      <c r="E184" s="8"/>
    </row>
    <row r="185" spans="1:5" ht="30" customHeight="1">
      <c r="A185" s="8">
        <v>183</v>
      </c>
      <c r="B185" s="8" t="str">
        <f>"刘少磊"</f>
        <v>刘少磊</v>
      </c>
      <c r="C185" s="8" t="str">
        <f t="shared" si="34"/>
        <v>女</v>
      </c>
      <c r="D185" s="9" t="s">
        <v>180</v>
      </c>
      <c r="E185" s="8"/>
    </row>
    <row r="186" spans="1:5" ht="30" customHeight="1">
      <c r="A186" s="8">
        <v>184</v>
      </c>
      <c r="B186" s="8" t="str">
        <f>"邓华祯"</f>
        <v>邓华祯</v>
      </c>
      <c r="C186" s="8" t="str">
        <f t="shared" si="34"/>
        <v>女</v>
      </c>
      <c r="D186" s="9" t="s">
        <v>181</v>
      </c>
      <c r="E186" s="8"/>
    </row>
    <row r="187" spans="1:5" ht="30" customHeight="1">
      <c r="A187" s="8">
        <v>185</v>
      </c>
      <c r="B187" s="8" t="str">
        <f>"李霜"</f>
        <v>李霜</v>
      </c>
      <c r="C187" s="8" t="str">
        <f t="shared" si="34"/>
        <v>女</v>
      </c>
      <c r="D187" s="9" t="s">
        <v>182</v>
      </c>
      <c r="E187" s="8"/>
    </row>
    <row r="188" spans="1:5" ht="30" customHeight="1">
      <c r="A188" s="8">
        <v>186</v>
      </c>
      <c r="B188" s="8" t="str">
        <f>"李海南"</f>
        <v>李海南</v>
      </c>
      <c r="C188" s="8" t="str">
        <f t="shared" si="34"/>
        <v>女</v>
      </c>
      <c r="D188" s="9" t="s">
        <v>160</v>
      </c>
      <c r="E188" s="8"/>
    </row>
    <row r="189" spans="1:5" ht="30" customHeight="1">
      <c r="A189" s="8">
        <v>187</v>
      </c>
      <c r="B189" s="8" t="str">
        <f>"梁淑君"</f>
        <v>梁淑君</v>
      </c>
      <c r="C189" s="8" t="str">
        <f t="shared" si="34"/>
        <v>女</v>
      </c>
      <c r="D189" s="9" t="s">
        <v>78</v>
      </c>
      <c r="E189" s="8"/>
    </row>
    <row r="190" spans="1:5" ht="30" customHeight="1">
      <c r="A190" s="8">
        <v>188</v>
      </c>
      <c r="B190" s="8" t="str">
        <f>"黄晓丹"</f>
        <v>黄晓丹</v>
      </c>
      <c r="C190" s="8" t="str">
        <f t="shared" si="34"/>
        <v>女</v>
      </c>
      <c r="D190" s="9" t="s">
        <v>183</v>
      </c>
      <c r="E190" s="8"/>
    </row>
    <row r="191" spans="1:5" ht="30" customHeight="1">
      <c r="A191" s="8">
        <v>189</v>
      </c>
      <c r="B191" s="8" t="str">
        <f>"王汉超"</f>
        <v>王汉超</v>
      </c>
      <c r="C191" s="8" t="str">
        <f t="shared" si="34"/>
        <v>女</v>
      </c>
      <c r="D191" s="9" t="s">
        <v>184</v>
      </c>
      <c r="E191" s="8"/>
    </row>
    <row r="192" spans="1:5" ht="30" customHeight="1">
      <c r="A192" s="8">
        <v>190</v>
      </c>
      <c r="B192" s="8" t="str">
        <f>"王紫薇"</f>
        <v>王紫薇</v>
      </c>
      <c r="C192" s="8" t="str">
        <f t="shared" si="34"/>
        <v>女</v>
      </c>
      <c r="D192" s="9" t="s">
        <v>185</v>
      </c>
      <c r="E192" s="8"/>
    </row>
    <row r="193" spans="1:5" ht="30" customHeight="1">
      <c r="A193" s="8">
        <v>191</v>
      </c>
      <c r="B193" s="8" t="str">
        <f>"黎承龙"</f>
        <v>黎承龙</v>
      </c>
      <c r="C193" s="8" t="str">
        <f>"男"</f>
        <v>男</v>
      </c>
      <c r="D193" s="9" t="s">
        <v>186</v>
      </c>
      <c r="E193" s="8"/>
    </row>
    <row r="194" spans="1:5" ht="30" customHeight="1">
      <c r="A194" s="8">
        <v>192</v>
      </c>
      <c r="B194" s="8" t="str">
        <f>"刘小叶"</f>
        <v>刘小叶</v>
      </c>
      <c r="C194" s="8" t="str">
        <f aca="true" t="shared" si="35" ref="C194:C196">"女"</f>
        <v>女</v>
      </c>
      <c r="D194" s="9" t="s">
        <v>160</v>
      </c>
      <c r="E194" s="8"/>
    </row>
    <row r="195" spans="1:5" ht="30" customHeight="1">
      <c r="A195" s="8">
        <v>193</v>
      </c>
      <c r="B195" s="8" t="str">
        <f>"苏德兰"</f>
        <v>苏德兰</v>
      </c>
      <c r="C195" s="8" t="str">
        <f t="shared" si="35"/>
        <v>女</v>
      </c>
      <c r="D195" s="9" t="s">
        <v>187</v>
      </c>
      <c r="E195" s="8"/>
    </row>
    <row r="196" spans="1:5" ht="30" customHeight="1">
      <c r="A196" s="8">
        <v>194</v>
      </c>
      <c r="B196" s="8" t="str">
        <f>"李颖"</f>
        <v>李颖</v>
      </c>
      <c r="C196" s="8" t="str">
        <f t="shared" si="35"/>
        <v>女</v>
      </c>
      <c r="D196" s="9" t="s">
        <v>188</v>
      </c>
      <c r="E196" s="8"/>
    </row>
    <row r="197" spans="1:5" ht="30" customHeight="1">
      <c r="A197" s="8">
        <v>195</v>
      </c>
      <c r="B197" s="8" t="str">
        <f>"杨杰"</f>
        <v>杨杰</v>
      </c>
      <c r="C197" s="8" t="str">
        <f>"男"</f>
        <v>男</v>
      </c>
      <c r="D197" s="9" t="s">
        <v>189</v>
      </c>
      <c r="E197" s="8"/>
    </row>
    <row r="198" spans="1:5" ht="30" customHeight="1">
      <c r="A198" s="8">
        <v>196</v>
      </c>
      <c r="B198" s="8" t="str">
        <f>"吕世丹"</f>
        <v>吕世丹</v>
      </c>
      <c r="C198" s="8" t="str">
        <f>"女"</f>
        <v>女</v>
      </c>
      <c r="D198" s="9" t="s">
        <v>190</v>
      </c>
      <c r="E198" s="8"/>
    </row>
    <row r="199" spans="1:5" ht="30" customHeight="1">
      <c r="A199" s="8">
        <v>197</v>
      </c>
      <c r="B199" s="8" t="str">
        <f>"王夏瑶"</f>
        <v>王夏瑶</v>
      </c>
      <c r="C199" s="8" t="str">
        <f>"女"</f>
        <v>女</v>
      </c>
      <c r="D199" s="9" t="s">
        <v>191</v>
      </c>
      <c r="E199" s="8"/>
    </row>
    <row r="200" spans="1:5" ht="30" customHeight="1">
      <c r="A200" s="8">
        <v>198</v>
      </c>
      <c r="B200" s="8" t="str">
        <f>"张熙松"</f>
        <v>张熙松</v>
      </c>
      <c r="C200" s="8" t="str">
        <f>"男"</f>
        <v>男</v>
      </c>
      <c r="D200" s="9" t="s">
        <v>192</v>
      </c>
      <c r="E200" s="8"/>
    </row>
    <row r="201" spans="1:5" ht="30" customHeight="1">
      <c r="A201" s="8">
        <v>199</v>
      </c>
      <c r="B201" s="8" t="str">
        <f>"蔡舒萍"</f>
        <v>蔡舒萍</v>
      </c>
      <c r="C201" s="8" t="str">
        <f aca="true" t="shared" si="36" ref="C201:C206">"女"</f>
        <v>女</v>
      </c>
      <c r="D201" s="9" t="s">
        <v>193</v>
      </c>
      <c r="E201" s="8"/>
    </row>
    <row r="202" spans="1:5" ht="30" customHeight="1">
      <c r="A202" s="8">
        <v>200</v>
      </c>
      <c r="B202" s="8" t="str">
        <f>"王芮"</f>
        <v>王芮</v>
      </c>
      <c r="C202" s="8" t="str">
        <f t="shared" si="36"/>
        <v>女</v>
      </c>
      <c r="D202" s="9" t="s">
        <v>105</v>
      </c>
      <c r="E202" s="8"/>
    </row>
    <row r="203" spans="1:5" ht="30" customHeight="1">
      <c r="A203" s="8">
        <v>201</v>
      </c>
      <c r="B203" s="8" t="str">
        <f>"陈丽艳"</f>
        <v>陈丽艳</v>
      </c>
      <c r="C203" s="8" t="str">
        <f t="shared" si="36"/>
        <v>女</v>
      </c>
      <c r="D203" s="9" t="s">
        <v>194</v>
      </c>
      <c r="E203" s="8"/>
    </row>
    <row r="204" spans="1:5" ht="30" customHeight="1">
      <c r="A204" s="8">
        <v>202</v>
      </c>
      <c r="B204" s="8" t="str">
        <f>"李娟"</f>
        <v>李娟</v>
      </c>
      <c r="C204" s="8" t="str">
        <f t="shared" si="36"/>
        <v>女</v>
      </c>
      <c r="D204" s="9" t="s">
        <v>195</v>
      </c>
      <c r="E204" s="8"/>
    </row>
    <row r="205" spans="1:5" ht="30" customHeight="1">
      <c r="A205" s="8">
        <v>203</v>
      </c>
      <c r="B205" s="8" t="str">
        <f>"梁笛"</f>
        <v>梁笛</v>
      </c>
      <c r="C205" s="8" t="str">
        <f t="shared" si="36"/>
        <v>女</v>
      </c>
      <c r="D205" s="9" t="s">
        <v>196</v>
      </c>
      <c r="E205" s="8"/>
    </row>
    <row r="206" spans="1:5" ht="30" customHeight="1">
      <c r="A206" s="8">
        <v>204</v>
      </c>
      <c r="B206" s="8" t="str">
        <f>"羊矫燕"</f>
        <v>羊矫燕</v>
      </c>
      <c r="C206" s="8" t="str">
        <f t="shared" si="36"/>
        <v>女</v>
      </c>
      <c r="D206" s="9" t="s">
        <v>197</v>
      </c>
      <c r="E206" s="8"/>
    </row>
    <row r="207" spans="1:5" ht="30" customHeight="1">
      <c r="A207" s="8">
        <v>205</v>
      </c>
      <c r="B207" s="8" t="str">
        <f>"贾博"</f>
        <v>贾博</v>
      </c>
      <c r="C207" s="8" t="str">
        <f aca="true" t="shared" si="37" ref="C207:C212">"男"</f>
        <v>男</v>
      </c>
      <c r="D207" s="9" t="s">
        <v>198</v>
      </c>
      <c r="E207" s="8"/>
    </row>
    <row r="208" spans="1:5" ht="30" customHeight="1">
      <c r="A208" s="8">
        <v>206</v>
      </c>
      <c r="B208" s="8" t="str">
        <f>"张晶"</f>
        <v>张晶</v>
      </c>
      <c r="C208" s="8" t="str">
        <f aca="true" t="shared" si="38" ref="C208:C210">"女"</f>
        <v>女</v>
      </c>
      <c r="D208" s="9" t="s">
        <v>199</v>
      </c>
      <c r="E208" s="8"/>
    </row>
    <row r="209" spans="1:5" ht="30" customHeight="1">
      <c r="A209" s="8">
        <v>207</v>
      </c>
      <c r="B209" s="8" t="str">
        <f>"李芹"</f>
        <v>李芹</v>
      </c>
      <c r="C209" s="8" t="str">
        <f t="shared" si="38"/>
        <v>女</v>
      </c>
      <c r="D209" s="9" t="s">
        <v>200</v>
      </c>
      <c r="E209" s="8"/>
    </row>
    <row r="210" spans="1:5" ht="30" customHeight="1">
      <c r="A210" s="8">
        <v>208</v>
      </c>
      <c r="B210" s="8" t="str">
        <f>"梁英花"</f>
        <v>梁英花</v>
      </c>
      <c r="C210" s="8" t="str">
        <f t="shared" si="38"/>
        <v>女</v>
      </c>
      <c r="D210" s="9" t="s">
        <v>201</v>
      </c>
      <c r="E210" s="8"/>
    </row>
    <row r="211" spans="1:5" ht="30" customHeight="1">
      <c r="A211" s="8">
        <v>209</v>
      </c>
      <c r="B211" s="8" t="str">
        <f>"蔡深儒"</f>
        <v>蔡深儒</v>
      </c>
      <c r="C211" s="8" t="str">
        <f t="shared" si="37"/>
        <v>男</v>
      </c>
      <c r="D211" s="9" t="s">
        <v>202</v>
      </c>
      <c r="E211" s="8"/>
    </row>
    <row r="212" spans="1:5" ht="30" customHeight="1">
      <c r="A212" s="8">
        <v>210</v>
      </c>
      <c r="B212" s="8" t="str">
        <f>"文精义"</f>
        <v>文精义</v>
      </c>
      <c r="C212" s="8" t="str">
        <f t="shared" si="37"/>
        <v>男</v>
      </c>
      <c r="D212" s="9" t="s">
        <v>203</v>
      </c>
      <c r="E212" s="8"/>
    </row>
    <row r="213" spans="1:5" ht="30" customHeight="1">
      <c r="A213" s="8">
        <v>211</v>
      </c>
      <c r="B213" s="8" t="str">
        <f>"陈作娜"</f>
        <v>陈作娜</v>
      </c>
      <c r="C213" s="8" t="str">
        <f aca="true" t="shared" si="39" ref="C213:C219">"女"</f>
        <v>女</v>
      </c>
      <c r="D213" s="9" t="s">
        <v>204</v>
      </c>
      <c r="E213" s="8"/>
    </row>
    <row r="214" spans="1:5" ht="30" customHeight="1">
      <c r="A214" s="8">
        <v>212</v>
      </c>
      <c r="B214" s="8" t="str">
        <f>"陆冬美"</f>
        <v>陆冬美</v>
      </c>
      <c r="C214" s="8" t="str">
        <f t="shared" si="39"/>
        <v>女</v>
      </c>
      <c r="D214" s="9" t="s">
        <v>205</v>
      </c>
      <c r="E214" s="8"/>
    </row>
    <row r="215" spans="1:5" ht="30" customHeight="1">
      <c r="A215" s="8">
        <v>213</v>
      </c>
      <c r="B215" s="8" t="str">
        <f>"林燕"</f>
        <v>林燕</v>
      </c>
      <c r="C215" s="8" t="str">
        <f t="shared" si="39"/>
        <v>女</v>
      </c>
      <c r="D215" s="9" t="s">
        <v>146</v>
      </c>
      <c r="E215" s="8"/>
    </row>
    <row r="216" spans="1:5" ht="30" customHeight="1">
      <c r="A216" s="8">
        <v>214</v>
      </c>
      <c r="B216" s="8" t="str">
        <f>"卜启慧"</f>
        <v>卜启慧</v>
      </c>
      <c r="C216" s="8" t="str">
        <f t="shared" si="39"/>
        <v>女</v>
      </c>
      <c r="D216" s="9" t="s">
        <v>194</v>
      </c>
      <c r="E216" s="8"/>
    </row>
    <row r="217" spans="1:5" ht="30" customHeight="1">
      <c r="A217" s="8">
        <v>215</v>
      </c>
      <c r="B217" s="8" t="str">
        <f>"符琼春"</f>
        <v>符琼春</v>
      </c>
      <c r="C217" s="8" t="str">
        <f t="shared" si="39"/>
        <v>女</v>
      </c>
      <c r="D217" s="9" t="s">
        <v>206</v>
      </c>
      <c r="E217" s="8"/>
    </row>
    <row r="218" spans="1:5" ht="30" customHeight="1">
      <c r="A218" s="8">
        <v>216</v>
      </c>
      <c r="B218" s="8" t="str">
        <f>"杨小冰"</f>
        <v>杨小冰</v>
      </c>
      <c r="C218" s="8" t="str">
        <f t="shared" si="39"/>
        <v>女</v>
      </c>
      <c r="D218" s="9" t="s">
        <v>207</v>
      </c>
      <c r="E218" s="8"/>
    </row>
    <row r="219" spans="1:5" ht="30" customHeight="1">
      <c r="A219" s="8">
        <v>217</v>
      </c>
      <c r="B219" s="8" t="str">
        <f>"林彩红"</f>
        <v>林彩红</v>
      </c>
      <c r="C219" s="8" t="str">
        <f t="shared" si="39"/>
        <v>女</v>
      </c>
      <c r="D219" s="9" t="s">
        <v>208</v>
      </c>
      <c r="E219" s="8"/>
    </row>
    <row r="220" spans="1:5" ht="30" customHeight="1">
      <c r="A220" s="8">
        <v>218</v>
      </c>
      <c r="B220" s="8" t="str">
        <f>"殷礼报"</f>
        <v>殷礼报</v>
      </c>
      <c r="C220" s="8" t="str">
        <f aca="true" t="shared" si="40" ref="C220:C223">"男"</f>
        <v>男</v>
      </c>
      <c r="D220" s="9" t="s">
        <v>209</v>
      </c>
      <c r="E220" s="8"/>
    </row>
    <row r="221" spans="1:5" ht="30" customHeight="1">
      <c r="A221" s="8">
        <v>219</v>
      </c>
      <c r="B221" s="8" t="str">
        <f>"梁小燕"</f>
        <v>梁小燕</v>
      </c>
      <c r="C221" s="8" t="str">
        <f aca="true" t="shared" si="41" ref="C221:C228">"女"</f>
        <v>女</v>
      </c>
      <c r="D221" s="9" t="s">
        <v>210</v>
      </c>
      <c r="E221" s="8"/>
    </row>
    <row r="222" spans="1:5" ht="30" customHeight="1">
      <c r="A222" s="8">
        <v>220</v>
      </c>
      <c r="B222" s="8" t="str">
        <f>"周启望"</f>
        <v>周启望</v>
      </c>
      <c r="C222" s="8" t="str">
        <f t="shared" si="40"/>
        <v>男</v>
      </c>
      <c r="D222" s="9" t="s">
        <v>211</v>
      </c>
      <c r="E222" s="8"/>
    </row>
    <row r="223" spans="1:5" ht="30" customHeight="1">
      <c r="A223" s="8">
        <v>221</v>
      </c>
      <c r="B223" s="8" t="str">
        <f>"冯匡崎"</f>
        <v>冯匡崎</v>
      </c>
      <c r="C223" s="8" t="str">
        <f t="shared" si="40"/>
        <v>男</v>
      </c>
      <c r="D223" s="9" t="s">
        <v>212</v>
      </c>
      <c r="E223" s="8"/>
    </row>
    <row r="224" spans="1:5" ht="30" customHeight="1">
      <c r="A224" s="8">
        <v>222</v>
      </c>
      <c r="B224" s="8" t="str">
        <f>"杨亭"</f>
        <v>杨亭</v>
      </c>
      <c r="C224" s="8" t="str">
        <f t="shared" si="41"/>
        <v>女</v>
      </c>
      <c r="D224" s="9" t="s">
        <v>213</v>
      </c>
      <c r="E224" s="8"/>
    </row>
    <row r="225" spans="1:5" ht="30" customHeight="1">
      <c r="A225" s="8">
        <v>223</v>
      </c>
      <c r="B225" s="8" t="str">
        <f>"王燕方"</f>
        <v>王燕方</v>
      </c>
      <c r="C225" s="8" t="str">
        <f t="shared" si="41"/>
        <v>女</v>
      </c>
      <c r="D225" s="9" t="s">
        <v>214</v>
      </c>
      <c r="E225" s="8"/>
    </row>
    <row r="226" spans="1:5" ht="30" customHeight="1">
      <c r="A226" s="8">
        <v>224</v>
      </c>
      <c r="B226" s="8" t="str">
        <f>"邢孔佼"</f>
        <v>邢孔佼</v>
      </c>
      <c r="C226" s="8" t="str">
        <f t="shared" si="41"/>
        <v>女</v>
      </c>
      <c r="D226" s="9" t="s">
        <v>215</v>
      </c>
      <c r="E226" s="8"/>
    </row>
    <row r="227" spans="1:5" ht="30" customHeight="1">
      <c r="A227" s="8">
        <v>225</v>
      </c>
      <c r="B227" s="8" t="str">
        <f>"黄微"</f>
        <v>黄微</v>
      </c>
      <c r="C227" s="8" t="str">
        <f t="shared" si="41"/>
        <v>女</v>
      </c>
      <c r="D227" s="9" t="s">
        <v>216</v>
      </c>
      <c r="E227" s="8"/>
    </row>
    <row r="228" spans="1:5" ht="30" customHeight="1">
      <c r="A228" s="8">
        <v>226</v>
      </c>
      <c r="B228" s="8" t="str">
        <f>"邓燕萍"</f>
        <v>邓燕萍</v>
      </c>
      <c r="C228" s="8" t="str">
        <f t="shared" si="41"/>
        <v>女</v>
      </c>
      <c r="D228" s="9" t="s">
        <v>217</v>
      </c>
      <c r="E228" s="8"/>
    </row>
    <row r="229" spans="1:5" ht="30" customHeight="1">
      <c r="A229" s="8">
        <v>227</v>
      </c>
      <c r="B229" s="8" t="str">
        <f>"王昊"</f>
        <v>王昊</v>
      </c>
      <c r="C229" s="8" t="str">
        <f>"男"</f>
        <v>男</v>
      </c>
      <c r="D229" s="9" t="s">
        <v>218</v>
      </c>
      <c r="E229" s="8"/>
    </row>
    <row r="230" spans="1:5" ht="30" customHeight="1">
      <c r="A230" s="8">
        <v>228</v>
      </c>
      <c r="B230" s="8" t="str">
        <f>"陈冰"</f>
        <v>陈冰</v>
      </c>
      <c r="C230" s="8" t="str">
        <f aca="true" t="shared" si="42" ref="C230:C232">"女"</f>
        <v>女</v>
      </c>
      <c r="D230" s="9" t="s">
        <v>219</v>
      </c>
      <c r="E230" s="8"/>
    </row>
    <row r="231" spans="1:5" ht="30" customHeight="1">
      <c r="A231" s="8">
        <v>229</v>
      </c>
      <c r="B231" s="8" t="str">
        <f>"陈岩玲"</f>
        <v>陈岩玲</v>
      </c>
      <c r="C231" s="8" t="str">
        <f t="shared" si="42"/>
        <v>女</v>
      </c>
      <c r="D231" s="9" t="s">
        <v>220</v>
      </c>
      <c r="E231" s="8"/>
    </row>
    <row r="232" spans="1:5" ht="30" customHeight="1">
      <c r="A232" s="8">
        <v>230</v>
      </c>
      <c r="B232" s="8" t="str">
        <f>"李美桂"</f>
        <v>李美桂</v>
      </c>
      <c r="C232" s="8" t="str">
        <f t="shared" si="42"/>
        <v>女</v>
      </c>
      <c r="D232" s="9" t="s">
        <v>142</v>
      </c>
      <c r="E232" s="8"/>
    </row>
    <row r="233" spans="1:5" ht="30" customHeight="1">
      <c r="A233" s="8">
        <v>231</v>
      </c>
      <c r="B233" s="8" t="str">
        <f>"沈流盛"</f>
        <v>沈流盛</v>
      </c>
      <c r="C233" s="8" t="str">
        <f>"男"</f>
        <v>男</v>
      </c>
      <c r="D233" s="9" t="s">
        <v>221</v>
      </c>
      <c r="E233" s="8"/>
    </row>
    <row r="234" spans="1:5" ht="30" customHeight="1">
      <c r="A234" s="8">
        <v>232</v>
      </c>
      <c r="B234" s="8" t="str">
        <f>"郑传男"</f>
        <v>郑传男</v>
      </c>
      <c r="C234" s="8" t="str">
        <f>"女"</f>
        <v>女</v>
      </c>
      <c r="D234" s="9" t="s">
        <v>222</v>
      </c>
      <c r="E234" s="8"/>
    </row>
    <row r="235" spans="1:5" ht="30" customHeight="1">
      <c r="A235" s="8">
        <v>233</v>
      </c>
      <c r="B235" s="8" t="str">
        <f>"赵桐"</f>
        <v>赵桐</v>
      </c>
      <c r="C235" s="8" t="str">
        <f>"女"</f>
        <v>女</v>
      </c>
      <c r="D235" s="9" t="s">
        <v>223</v>
      </c>
      <c r="E235" s="8"/>
    </row>
    <row r="236" spans="1:5" ht="30" customHeight="1">
      <c r="A236" s="8">
        <v>234</v>
      </c>
      <c r="B236" s="8" t="str">
        <f>"宁子威"</f>
        <v>宁子威</v>
      </c>
      <c r="C236" s="8" t="str">
        <f>"男"</f>
        <v>男</v>
      </c>
      <c r="D236" s="9" t="s">
        <v>224</v>
      </c>
      <c r="E236" s="8"/>
    </row>
    <row r="237" spans="1:5" ht="30" customHeight="1">
      <c r="A237" s="8">
        <v>235</v>
      </c>
      <c r="B237" s="8" t="str">
        <f>"李霜霜"</f>
        <v>李霜霜</v>
      </c>
      <c r="C237" s="8" t="str">
        <f aca="true" t="shared" si="43" ref="C237:C242">"女"</f>
        <v>女</v>
      </c>
      <c r="D237" s="9" t="s">
        <v>225</v>
      </c>
      <c r="E237" s="8"/>
    </row>
    <row r="238" spans="1:5" ht="30" customHeight="1">
      <c r="A238" s="8">
        <v>236</v>
      </c>
      <c r="B238" s="8" t="str">
        <f>"罗旋"</f>
        <v>罗旋</v>
      </c>
      <c r="C238" s="8" t="str">
        <f t="shared" si="43"/>
        <v>女</v>
      </c>
      <c r="D238" s="9" t="s">
        <v>162</v>
      </c>
      <c r="E238" s="8"/>
    </row>
    <row r="239" spans="1:5" ht="30" customHeight="1">
      <c r="A239" s="8">
        <v>237</v>
      </c>
      <c r="B239" s="8" t="str">
        <f>"石翠露"</f>
        <v>石翠露</v>
      </c>
      <c r="C239" s="8" t="str">
        <f t="shared" si="43"/>
        <v>女</v>
      </c>
      <c r="D239" s="9" t="s">
        <v>226</v>
      </c>
      <c r="E239" s="8"/>
    </row>
    <row r="240" spans="1:5" ht="30" customHeight="1">
      <c r="A240" s="8">
        <v>238</v>
      </c>
      <c r="B240" s="8" t="str">
        <f>"吴春颖"</f>
        <v>吴春颖</v>
      </c>
      <c r="C240" s="8" t="str">
        <f t="shared" si="43"/>
        <v>女</v>
      </c>
      <c r="D240" s="9" t="s">
        <v>227</v>
      </c>
      <c r="E240" s="8"/>
    </row>
    <row r="241" spans="1:5" ht="30" customHeight="1">
      <c r="A241" s="8">
        <v>239</v>
      </c>
      <c r="B241" s="8" t="str">
        <f>"符玉萍"</f>
        <v>符玉萍</v>
      </c>
      <c r="C241" s="8" t="str">
        <f t="shared" si="43"/>
        <v>女</v>
      </c>
      <c r="D241" s="9" t="s">
        <v>228</v>
      </c>
      <c r="E241" s="8"/>
    </row>
    <row r="242" spans="1:5" ht="30" customHeight="1">
      <c r="A242" s="8">
        <v>240</v>
      </c>
      <c r="B242" s="8" t="str">
        <f>"文丽雲"</f>
        <v>文丽雲</v>
      </c>
      <c r="C242" s="8" t="str">
        <f t="shared" si="43"/>
        <v>女</v>
      </c>
      <c r="D242" s="9" t="s">
        <v>229</v>
      </c>
      <c r="E242" s="8"/>
    </row>
    <row r="243" spans="1:5" ht="30" customHeight="1">
      <c r="A243" s="8">
        <v>241</v>
      </c>
      <c r="B243" s="8" t="str">
        <f>"傅颂文"</f>
        <v>傅颂文</v>
      </c>
      <c r="C243" s="8" t="str">
        <f aca="true" t="shared" si="44" ref="C243:C245">"男"</f>
        <v>男</v>
      </c>
      <c r="D243" s="9" t="s">
        <v>58</v>
      </c>
      <c r="E243" s="8"/>
    </row>
    <row r="244" spans="1:5" ht="30" customHeight="1">
      <c r="A244" s="8">
        <v>242</v>
      </c>
      <c r="B244" s="8" t="str">
        <f>"李廷波"</f>
        <v>李廷波</v>
      </c>
      <c r="C244" s="8" t="str">
        <f t="shared" si="44"/>
        <v>男</v>
      </c>
      <c r="D244" s="9" t="s">
        <v>230</v>
      </c>
      <c r="E244" s="8"/>
    </row>
    <row r="245" spans="1:5" ht="30" customHeight="1">
      <c r="A245" s="8">
        <v>243</v>
      </c>
      <c r="B245" s="8" t="str">
        <f>"张程"</f>
        <v>张程</v>
      </c>
      <c r="C245" s="8" t="str">
        <f t="shared" si="44"/>
        <v>男</v>
      </c>
      <c r="D245" s="9" t="s">
        <v>231</v>
      </c>
      <c r="E245" s="8"/>
    </row>
    <row r="246" spans="1:5" ht="30" customHeight="1">
      <c r="A246" s="8">
        <v>244</v>
      </c>
      <c r="B246" s="8" t="str">
        <f>"罗兰萍"</f>
        <v>罗兰萍</v>
      </c>
      <c r="C246" s="8" t="str">
        <f aca="true" t="shared" si="45" ref="C246:C252">"女"</f>
        <v>女</v>
      </c>
      <c r="D246" s="9" t="s">
        <v>143</v>
      </c>
      <c r="E246" s="8"/>
    </row>
    <row r="247" spans="1:5" ht="30" customHeight="1">
      <c r="A247" s="8">
        <v>245</v>
      </c>
      <c r="B247" s="8" t="str">
        <f>"陈俏华"</f>
        <v>陈俏华</v>
      </c>
      <c r="C247" s="8" t="str">
        <f t="shared" si="45"/>
        <v>女</v>
      </c>
      <c r="D247" s="9" t="s">
        <v>65</v>
      </c>
      <c r="E247" s="8"/>
    </row>
    <row r="248" spans="1:5" ht="30" customHeight="1">
      <c r="A248" s="8">
        <v>246</v>
      </c>
      <c r="B248" s="8" t="str">
        <f>"唐文静"</f>
        <v>唐文静</v>
      </c>
      <c r="C248" s="8" t="str">
        <f t="shared" si="45"/>
        <v>女</v>
      </c>
      <c r="D248" s="9" t="s">
        <v>213</v>
      </c>
      <c r="E248" s="8"/>
    </row>
    <row r="249" spans="1:5" ht="30" customHeight="1">
      <c r="A249" s="8">
        <v>247</v>
      </c>
      <c r="B249" s="8" t="str">
        <f>"朱康欢"</f>
        <v>朱康欢</v>
      </c>
      <c r="C249" s="8" t="str">
        <f t="shared" si="45"/>
        <v>女</v>
      </c>
      <c r="D249" s="9" t="s">
        <v>232</v>
      </c>
      <c r="E249" s="8"/>
    </row>
    <row r="250" spans="1:5" ht="30" customHeight="1">
      <c r="A250" s="8">
        <v>248</v>
      </c>
      <c r="B250" s="8" t="str">
        <f>"许碧丹"</f>
        <v>许碧丹</v>
      </c>
      <c r="C250" s="8" t="str">
        <f t="shared" si="45"/>
        <v>女</v>
      </c>
      <c r="D250" s="9" t="s">
        <v>233</v>
      </c>
      <c r="E250" s="8"/>
    </row>
    <row r="251" spans="1:5" ht="30" customHeight="1">
      <c r="A251" s="8">
        <v>249</v>
      </c>
      <c r="B251" s="8" t="str">
        <f>"王晓佳"</f>
        <v>王晓佳</v>
      </c>
      <c r="C251" s="8" t="str">
        <f t="shared" si="45"/>
        <v>女</v>
      </c>
      <c r="D251" s="9" t="s">
        <v>234</v>
      </c>
      <c r="E251" s="8"/>
    </row>
    <row r="252" spans="1:5" ht="30" customHeight="1">
      <c r="A252" s="8">
        <v>250</v>
      </c>
      <c r="B252" s="8" t="str">
        <f>"余荟娟"</f>
        <v>余荟娟</v>
      </c>
      <c r="C252" s="8" t="str">
        <f t="shared" si="45"/>
        <v>女</v>
      </c>
      <c r="D252" s="9" t="s">
        <v>235</v>
      </c>
      <c r="E252" s="8"/>
    </row>
    <row r="253" spans="1:5" ht="30" customHeight="1">
      <c r="A253" s="8">
        <v>251</v>
      </c>
      <c r="B253" s="8" t="str">
        <f>"赵积豪"</f>
        <v>赵积豪</v>
      </c>
      <c r="C253" s="8" t="str">
        <f aca="true" t="shared" si="46" ref="C253:C257">"男"</f>
        <v>男</v>
      </c>
      <c r="D253" s="9" t="s">
        <v>236</v>
      </c>
      <c r="E253" s="8"/>
    </row>
    <row r="254" spans="1:5" ht="30" customHeight="1">
      <c r="A254" s="8">
        <v>252</v>
      </c>
      <c r="B254" s="8" t="str">
        <f>"潘少梅"</f>
        <v>潘少梅</v>
      </c>
      <c r="C254" s="8" t="str">
        <f aca="true" t="shared" si="47" ref="C254:C258">"女"</f>
        <v>女</v>
      </c>
      <c r="D254" s="9" t="s">
        <v>237</v>
      </c>
      <c r="E254" s="8"/>
    </row>
    <row r="255" spans="1:5" ht="30" customHeight="1">
      <c r="A255" s="8">
        <v>253</v>
      </c>
      <c r="B255" s="8" t="str">
        <f>"羊盛锦"</f>
        <v>羊盛锦</v>
      </c>
      <c r="C255" s="8" t="str">
        <f t="shared" si="46"/>
        <v>男</v>
      </c>
      <c r="D255" s="9" t="s">
        <v>238</v>
      </c>
      <c r="E255" s="8"/>
    </row>
    <row r="256" spans="1:5" ht="30" customHeight="1">
      <c r="A256" s="8">
        <v>254</v>
      </c>
      <c r="B256" s="8" t="str">
        <f>"贺怡然"</f>
        <v>贺怡然</v>
      </c>
      <c r="C256" s="8" t="str">
        <f t="shared" si="47"/>
        <v>女</v>
      </c>
      <c r="D256" s="9" t="s">
        <v>239</v>
      </c>
      <c r="E256" s="8"/>
    </row>
    <row r="257" spans="1:5" ht="30" customHeight="1">
      <c r="A257" s="8">
        <v>255</v>
      </c>
      <c r="B257" s="8" t="str">
        <f>"廖厚庄"</f>
        <v>廖厚庄</v>
      </c>
      <c r="C257" s="8" t="str">
        <f t="shared" si="46"/>
        <v>男</v>
      </c>
      <c r="D257" s="9" t="s">
        <v>240</v>
      </c>
      <c r="E257" s="8"/>
    </row>
    <row r="258" spans="1:5" ht="30" customHeight="1">
      <c r="A258" s="8">
        <v>256</v>
      </c>
      <c r="B258" s="8" t="str">
        <f>"彭心怡"</f>
        <v>彭心怡</v>
      </c>
      <c r="C258" s="8" t="str">
        <f t="shared" si="47"/>
        <v>女</v>
      </c>
      <c r="D258" s="9" t="s">
        <v>241</v>
      </c>
      <c r="E258" s="8"/>
    </row>
    <row r="259" spans="1:5" ht="30" customHeight="1">
      <c r="A259" s="8">
        <v>257</v>
      </c>
      <c r="B259" s="8" t="str">
        <f>"陈才华"</f>
        <v>陈才华</v>
      </c>
      <c r="C259" s="8" t="str">
        <f>"男"</f>
        <v>男</v>
      </c>
      <c r="D259" s="9" t="s">
        <v>91</v>
      </c>
      <c r="E259" s="8"/>
    </row>
    <row r="260" spans="1:5" ht="30" customHeight="1">
      <c r="A260" s="8">
        <v>258</v>
      </c>
      <c r="B260" s="8" t="str">
        <f>"杨静雯"</f>
        <v>杨静雯</v>
      </c>
      <c r="C260" s="8" t="str">
        <f aca="true" t="shared" si="48" ref="C260:C263">"女"</f>
        <v>女</v>
      </c>
      <c r="D260" s="9" t="s">
        <v>66</v>
      </c>
      <c r="E260" s="8"/>
    </row>
    <row r="261" spans="1:5" ht="30" customHeight="1">
      <c r="A261" s="8">
        <v>259</v>
      </c>
      <c r="B261" s="8" t="str">
        <f>"孙雅静"</f>
        <v>孙雅静</v>
      </c>
      <c r="C261" s="8" t="str">
        <f t="shared" si="48"/>
        <v>女</v>
      </c>
      <c r="D261" s="9" t="s">
        <v>242</v>
      </c>
      <c r="E261" s="8"/>
    </row>
    <row r="262" spans="1:5" ht="30" customHeight="1">
      <c r="A262" s="8">
        <v>260</v>
      </c>
      <c r="B262" s="8" t="str">
        <f>"陈海琼"</f>
        <v>陈海琼</v>
      </c>
      <c r="C262" s="8" t="str">
        <f t="shared" si="48"/>
        <v>女</v>
      </c>
      <c r="D262" s="9" t="s">
        <v>243</v>
      </c>
      <c r="E262" s="8"/>
    </row>
    <row r="263" spans="1:5" ht="30" customHeight="1">
      <c r="A263" s="8">
        <v>261</v>
      </c>
      <c r="B263" s="8" t="str">
        <f>"王初乾"</f>
        <v>王初乾</v>
      </c>
      <c r="C263" s="8" t="str">
        <f t="shared" si="48"/>
        <v>女</v>
      </c>
      <c r="D263" s="9" t="s">
        <v>243</v>
      </c>
      <c r="E263" s="8"/>
    </row>
    <row r="264" spans="1:5" ht="30" customHeight="1">
      <c r="A264" s="8">
        <v>262</v>
      </c>
      <c r="B264" s="8" t="str">
        <f>"赵会达"</f>
        <v>赵会达</v>
      </c>
      <c r="C264" s="8" t="str">
        <f aca="true" t="shared" si="49" ref="C264:C267">"男"</f>
        <v>男</v>
      </c>
      <c r="D264" s="9" t="s">
        <v>244</v>
      </c>
      <c r="E264" s="8"/>
    </row>
    <row r="265" spans="1:5" ht="30" customHeight="1">
      <c r="A265" s="8">
        <v>263</v>
      </c>
      <c r="B265" s="8" t="str">
        <f>"周悦"</f>
        <v>周悦</v>
      </c>
      <c r="C265" s="8" t="str">
        <f aca="true" t="shared" si="50" ref="C265:C270">"女"</f>
        <v>女</v>
      </c>
      <c r="D265" s="9" t="s">
        <v>245</v>
      </c>
      <c r="E265" s="8"/>
    </row>
    <row r="266" spans="1:5" ht="30" customHeight="1">
      <c r="A266" s="8">
        <v>264</v>
      </c>
      <c r="B266" s="8" t="str">
        <f>"杨玉瑞"</f>
        <v>杨玉瑞</v>
      </c>
      <c r="C266" s="8" t="str">
        <f t="shared" si="49"/>
        <v>男</v>
      </c>
      <c r="D266" s="9" t="s">
        <v>246</v>
      </c>
      <c r="E266" s="8"/>
    </row>
    <row r="267" spans="1:5" ht="30" customHeight="1">
      <c r="A267" s="8">
        <v>265</v>
      </c>
      <c r="B267" s="8" t="str">
        <f>"刘为智"</f>
        <v>刘为智</v>
      </c>
      <c r="C267" s="8" t="str">
        <f t="shared" si="49"/>
        <v>男</v>
      </c>
      <c r="D267" s="9" t="s">
        <v>247</v>
      </c>
      <c r="E267" s="8"/>
    </row>
    <row r="268" spans="1:5" ht="30" customHeight="1">
      <c r="A268" s="8">
        <v>266</v>
      </c>
      <c r="B268" s="8" t="str">
        <f>"吴娇琴"</f>
        <v>吴娇琴</v>
      </c>
      <c r="C268" s="8" t="str">
        <f t="shared" si="50"/>
        <v>女</v>
      </c>
      <c r="D268" s="9" t="s">
        <v>210</v>
      </c>
      <c r="E268" s="8"/>
    </row>
    <row r="269" spans="1:5" ht="30" customHeight="1">
      <c r="A269" s="8">
        <v>267</v>
      </c>
      <c r="B269" s="8" t="str">
        <f>"吴兴美"</f>
        <v>吴兴美</v>
      </c>
      <c r="C269" s="8" t="str">
        <f t="shared" si="50"/>
        <v>女</v>
      </c>
      <c r="D269" s="9" t="s">
        <v>248</v>
      </c>
      <c r="E269" s="8"/>
    </row>
    <row r="270" spans="1:5" ht="30" customHeight="1">
      <c r="A270" s="8">
        <v>268</v>
      </c>
      <c r="B270" s="8" t="str">
        <f>"张海君"</f>
        <v>张海君</v>
      </c>
      <c r="C270" s="8" t="str">
        <f t="shared" si="50"/>
        <v>女</v>
      </c>
      <c r="D270" s="9" t="s">
        <v>249</v>
      </c>
      <c r="E270" s="8"/>
    </row>
    <row r="271" spans="1:5" ht="30" customHeight="1">
      <c r="A271" s="8">
        <v>269</v>
      </c>
      <c r="B271" s="8" t="str">
        <f>"卓毛朝"</f>
        <v>卓毛朝</v>
      </c>
      <c r="C271" s="8" t="str">
        <f>"男"</f>
        <v>男</v>
      </c>
      <c r="D271" s="9" t="s">
        <v>250</v>
      </c>
      <c r="E271" s="8"/>
    </row>
    <row r="272" spans="1:5" ht="30" customHeight="1">
      <c r="A272" s="8">
        <v>270</v>
      </c>
      <c r="B272" s="8" t="str">
        <f>"闵绮霜"</f>
        <v>闵绮霜</v>
      </c>
      <c r="C272" s="8" t="str">
        <f aca="true" t="shared" si="51" ref="C272:C276">"女"</f>
        <v>女</v>
      </c>
      <c r="D272" s="9" t="s">
        <v>117</v>
      </c>
      <c r="E272" s="8"/>
    </row>
    <row r="273" spans="1:5" ht="30" customHeight="1">
      <c r="A273" s="8">
        <v>271</v>
      </c>
      <c r="B273" s="8" t="str">
        <f>"胡伊珊"</f>
        <v>胡伊珊</v>
      </c>
      <c r="C273" s="8" t="str">
        <f t="shared" si="51"/>
        <v>女</v>
      </c>
      <c r="D273" s="9" t="s">
        <v>251</v>
      </c>
      <c r="E273" s="8"/>
    </row>
    <row r="274" spans="1:5" ht="30" customHeight="1">
      <c r="A274" s="8">
        <v>272</v>
      </c>
      <c r="B274" s="8" t="str">
        <f>"符博霞"</f>
        <v>符博霞</v>
      </c>
      <c r="C274" s="8" t="str">
        <f t="shared" si="51"/>
        <v>女</v>
      </c>
      <c r="D274" s="9" t="s">
        <v>252</v>
      </c>
      <c r="E274" s="8"/>
    </row>
    <row r="275" spans="1:5" ht="30" customHeight="1">
      <c r="A275" s="8">
        <v>273</v>
      </c>
      <c r="B275" s="8" t="str">
        <f>"倪成凤"</f>
        <v>倪成凤</v>
      </c>
      <c r="C275" s="8" t="str">
        <f t="shared" si="51"/>
        <v>女</v>
      </c>
      <c r="D275" s="9" t="s">
        <v>253</v>
      </c>
      <c r="E275" s="8"/>
    </row>
    <row r="276" spans="1:5" ht="30" customHeight="1">
      <c r="A276" s="8">
        <v>274</v>
      </c>
      <c r="B276" s="8" t="str">
        <f>"符如曼"</f>
        <v>符如曼</v>
      </c>
      <c r="C276" s="8" t="str">
        <f t="shared" si="51"/>
        <v>女</v>
      </c>
      <c r="D276" s="9" t="s">
        <v>254</v>
      </c>
      <c r="E276" s="8"/>
    </row>
    <row r="277" spans="1:5" ht="30" customHeight="1">
      <c r="A277" s="8">
        <v>275</v>
      </c>
      <c r="B277" s="8" t="str">
        <f>"黄进辉"</f>
        <v>黄进辉</v>
      </c>
      <c r="C277" s="8" t="str">
        <f aca="true" t="shared" si="52" ref="C277:C283">"男"</f>
        <v>男</v>
      </c>
      <c r="D277" s="9" t="s">
        <v>255</v>
      </c>
      <c r="E277" s="8"/>
    </row>
    <row r="278" spans="1:5" ht="30" customHeight="1">
      <c r="A278" s="8">
        <v>276</v>
      </c>
      <c r="B278" s="8" t="str">
        <f>"陈清文"</f>
        <v>陈清文</v>
      </c>
      <c r="C278" s="8" t="str">
        <f aca="true" t="shared" si="53" ref="C278:C281">"女"</f>
        <v>女</v>
      </c>
      <c r="D278" s="9" t="s">
        <v>97</v>
      </c>
      <c r="E278" s="8"/>
    </row>
    <row r="279" spans="1:5" ht="30" customHeight="1">
      <c r="A279" s="8">
        <v>277</v>
      </c>
      <c r="B279" s="8" t="str">
        <f>"刘柄"</f>
        <v>刘柄</v>
      </c>
      <c r="C279" s="8" t="str">
        <f t="shared" si="52"/>
        <v>男</v>
      </c>
      <c r="D279" s="9" t="s">
        <v>256</v>
      </c>
      <c r="E279" s="8"/>
    </row>
    <row r="280" spans="1:5" ht="30" customHeight="1">
      <c r="A280" s="8">
        <v>278</v>
      </c>
      <c r="B280" s="8" t="str">
        <f>"李育雄"</f>
        <v>李育雄</v>
      </c>
      <c r="C280" s="8" t="str">
        <f t="shared" si="53"/>
        <v>女</v>
      </c>
      <c r="D280" s="9" t="s">
        <v>257</v>
      </c>
      <c r="E280" s="8"/>
    </row>
    <row r="281" spans="1:5" ht="30" customHeight="1">
      <c r="A281" s="8">
        <v>279</v>
      </c>
      <c r="B281" s="8" t="str">
        <f>"符坚梅"</f>
        <v>符坚梅</v>
      </c>
      <c r="C281" s="8" t="str">
        <f t="shared" si="53"/>
        <v>女</v>
      </c>
      <c r="D281" s="9" t="s">
        <v>258</v>
      </c>
      <c r="E281" s="8"/>
    </row>
    <row r="282" spans="1:5" ht="30" customHeight="1">
      <c r="A282" s="8">
        <v>280</v>
      </c>
      <c r="B282" s="8" t="str">
        <f>"王剑辉"</f>
        <v>王剑辉</v>
      </c>
      <c r="C282" s="8" t="str">
        <f t="shared" si="52"/>
        <v>男</v>
      </c>
      <c r="D282" s="9" t="s">
        <v>259</v>
      </c>
      <c r="E282" s="8"/>
    </row>
    <row r="283" spans="1:5" ht="30" customHeight="1">
      <c r="A283" s="8">
        <v>281</v>
      </c>
      <c r="B283" s="8" t="str">
        <f>"李腾专"</f>
        <v>李腾专</v>
      </c>
      <c r="C283" s="8" t="str">
        <f t="shared" si="52"/>
        <v>男</v>
      </c>
      <c r="D283" s="9" t="s">
        <v>260</v>
      </c>
      <c r="E283" s="8"/>
    </row>
    <row r="284" spans="1:5" ht="30" customHeight="1">
      <c r="A284" s="8">
        <v>282</v>
      </c>
      <c r="B284" s="8" t="str">
        <f>"陈冰冰"</f>
        <v>陈冰冰</v>
      </c>
      <c r="C284" s="8" t="str">
        <f>"女"</f>
        <v>女</v>
      </c>
      <c r="D284" s="9" t="s">
        <v>261</v>
      </c>
      <c r="E284" s="8"/>
    </row>
    <row r="285" spans="1:5" ht="30" customHeight="1">
      <c r="A285" s="8">
        <v>283</v>
      </c>
      <c r="B285" s="8" t="str">
        <f>"吉兴"</f>
        <v>吉兴</v>
      </c>
      <c r="C285" s="8" t="str">
        <f aca="true" t="shared" si="54" ref="C285:C290">"男"</f>
        <v>男</v>
      </c>
      <c r="D285" s="9" t="s">
        <v>262</v>
      </c>
      <c r="E285" s="8"/>
    </row>
    <row r="286" spans="1:5" ht="30" customHeight="1">
      <c r="A286" s="8">
        <v>284</v>
      </c>
      <c r="B286" s="8" t="str">
        <f>"李正涛"</f>
        <v>李正涛</v>
      </c>
      <c r="C286" s="8" t="str">
        <f t="shared" si="54"/>
        <v>男</v>
      </c>
      <c r="D286" s="9" t="s">
        <v>263</v>
      </c>
      <c r="E286" s="8"/>
    </row>
    <row r="287" spans="1:5" ht="30" customHeight="1">
      <c r="A287" s="8">
        <v>285</v>
      </c>
      <c r="B287" s="8" t="str">
        <f>"孙倩"</f>
        <v>孙倩</v>
      </c>
      <c r="C287" s="8" t="str">
        <f>"女"</f>
        <v>女</v>
      </c>
      <c r="D287" s="9" t="s">
        <v>66</v>
      </c>
      <c r="E287" s="8"/>
    </row>
    <row r="288" spans="1:5" ht="30" customHeight="1">
      <c r="A288" s="8">
        <v>286</v>
      </c>
      <c r="B288" s="8" t="str">
        <f>"符龙剑"</f>
        <v>符龙剑</v>
      </c>
      <c r="C288" s="8" t="str">
        <f t="shared" si="54"/>
        <v>男</v>
      </c>
      <c r="D288" s="9" t="s">
        <v>264</v>
      </c>
      <c r="E288" s="8"/>
    </row>
    <row r="289" spans="1:5" ht="30" customHeight="1">
      <c r="A289" s="8">
        <v>287</v>
      </c>
      <c r="B289" s="8" t="str">
        <f>"刘健"</f>
        <v>刘健</v>
      </c>
      <c r="C289" s="8" t="str">
        <f t="shared" si="54"/>
        <v>男</v>
      </c>
      <c r="D289" s="9" t="s">
        <v>265</v>
      </c>
      <c r="E289" s="8"/>
    </row>
    <row r="290" spans="1:5" ht="30" customHeight="1">
      <c r="A290" s="8">
        <v>288</v>
      </c>
      <c r="B290" s="8" t="str">
        <f>"何伟泽"</f>
        <v>何伟泽</v>
      </c>
      <c r="C290" s="8" t="str">
        <f t="shared" si="54"/>
        <v>男</v>
      </c>
      <c r="D290" s="9" t="s">
        <v>266</v>
      </c>
      <c r="E290" s="8"/>
    </row>
    <row r="291" spans="1:5" ht="30" customHeight="1">
      <c r="A291" s="8">
        <v>289</v>
      </c>
      <c r="B291" s="8" t="str">
        <f>"文丽蔚"</f>
        <v>文丽蔚</v>
      </c>
      <c r="C291" s="8" t="str">
        <f aca="true" t="shared" si="55" ref="C291:C298">"女"</f>
        <v>女</v>
      </c>
      <c r="D291" s="9" t="s">
        <v>267</v>
      </c>
      <c r="E291" s="8"/>
    </row>
    <row r="292" spans="1:5" ht="30" customHeight="1">
      <c r="A292" s="8">
        <v>290</v>
      </c>
      <c r="B292" s="8" t="str">
        <f>"吴钟瀚"</f>
        <v>吴钟瀚</v>
      </c>
      <c r="C292" s="8" t="str">
        <f aca="true" t="shared" si="56" ref="C292:C295">"男"</f>
        <v>男</v>
      </c>
      <c r="D292" s="9" t="s">
        <v>36</v>
      </c>
      <c r="E292" s="8"/>
    </row>
    <row r="293" spans="1:5" ht="30" customHeight="1">
      <c r="A293" s="8">
        <v>291</v>
      </c>
      <c r="B293" s="8" t="str">
        <f>"韦佩伶"</f>
        <v>韦佩伶</v>
      </c>
      <c r="C293" s="8" t="str">
        <f t="shared" si="55"/>
        <v>女</v>
      </c>
      <c r="D293" s="9" t="s">
        <v>210</v>
      </c>
      <c r="E293" s="8"/>
    </row>
    <row r="294" spans="1:5" ht="30" customHeight="1">
      <c r="A294" s="8">
        <v>292</v>
      </c>
      <c r="B294" s="8" t="str">
        <f>"张旭辉"</f>
        <v>张旭辉</v>
      </c>
      <c r="C294" s="8" t="str">
        <f t="shared" si="56"/>
        <v>男</v>
      </c>
      <c r="D294" s="9" t="s">
        <v>268</v>
      </c>
      <c r="E294" s="8"/>
    </row>
    <row r="295" spans="1:5" ht="30" customHeight="1">
      <c r="A295" s="8">
        <v>293</v>
      </c>
      <c r="B295" s="8" t="str">
        <f>"董好安"</f>
        <v>董好安</v>
      </c>
      <c r="C295" s="8" t="str">
        <f t="shared" si="56"/>
        <v>男</v>
      </c>
      <c r="D295" s="9" t="s">
        <v>269</v>
      </c>
      <c r="E295" s="8"/>
    </row>
    <row r="296" spans="1:5" ht="30" customHeight="1">
      <c r="A296" s="8">
        <v>294</v>
      </c>
      <c r="B296" s="8" t="str">
        <f>"陈雅雯"</f>
        <v>陈雅雯</v>
      </c>
      <c r="C296" s="8" t="str">
        <f t="shared" si="55"/>
        <v>女</v>
      </c>
      <c r="D296" s="9" t="s">
        <v>270</v>
      </c>
      <c r="E296" s="8"/>
    </row>
    <row r="297" spans="1:5" ht="30" customHeight="1">
      <c r="A297" s="8">
        <v>295</v>
      </c>
      <c r="B297" s="8" t="str">
        <f>"梁香四"</f>
        <v>梁香四</v>
      </c>
      <c r="C297" s="8" t="str">
        <f t="shared" si="55"/>
        <v>女</v>
      </c>
      <c r="D297" s="9" t="s">
        <v>271</v>
      </c>
      <c r="E297" s="8"/>
    </row>
    <row r="298" spans="1:5" ht="30" customHeight="1">
      <c r="A298" s="8">
        <v>296</v>
      </c>
      <c r="B298" s="8" t="str">
        <f>"吴云瑶"</f>
        <v>吴云瑶</v>
      </c>
      <c r="C298" s="8" t="str">
        <f t="shared" si="55"/>
        <v>女</v>
      </c>
      <c r="D298" s="9" t="s">
        <v>34</v>
      </c>
      <c r="E298" s="8"/>
    </row>
    <row r="299" spans="1:5" ht="30" customHeight="1">
      <c r="A299" s="8">
        <v>297</v>
      </c>
      <c r="B299" s="8" t="str">
        <f>"黎朗蔚"</f>
        <v>黎朗蔚</v>
      </c>
      <c r="C299" s="8" t="str">
        <f aca="true" t="shared" si="57" ref="C299:C305">"男"</f>
        <v>男</v>
      </c>
      <c r="D299" s="9" t="s">
        <v>272</v>
      </c>
      <c r="E299" s="8"/>
    </row>
    <row r="300" spans="1:5" ht="30" customHeight="1">
      <c r="A300" s="8">
        <v>298</v>
      </c>
      <c r="B300" s="8" t="str">
        <f>"王树奇"</f>
        <v>王树奇</v>
      </c>
      <c r="C300" s="8" t="str">
        <f t="shared" si="57"/>
        <v>男</v>
      </c>
      <c r="D300" s="9" t="s">
        <v>273</v>
      </c>
      <c r="E300" s="8"/>
    </row>
    <row r="301" spans="1:5" ht="30" customHeight="1">
      <c r="A301" s="8">
        <v>299</v>
      </c>
      <c r="B301" s="8" t="str">
        <f>"卓雯欣"</f>
        <v>卓雯欣</v>
      </c>
      <c r="C301" s="8" t="str">
        <f aca="true" t="shared" si="58" ref="C301:C303">"女"</f>
        <v>女</v>
      </c>
      <c r="D301" s="9" t="s">
        <v>274</v>
      </c>
      <c r="E301" s="8"/>
    </row>
    <row r="302" spans="1:5" ht="30" customHeight="1">
      <c r="A302" s="8">
        <v>300</v>
      </c>
      <c r="B302" s="8" t="str">
        <f>"蔡浪"</f>
        <v>蔡浪</v>
      </c>
      <c r="C302" s="8" t="str">
        <f t="shared" si="58"/>
        <v>女</v>
      </c>
      <c r="D302" s="9" t="s">
        <v>123</v>
      </c>
      <c r="E302" s="8"/>
    </row>
    <row r="303" spans="1:5" ht="30" customHeight="1">
      <c r="A303" s="8">
        <v>301</v>
      </c>
      <c r="B303" s="8" t="str">
        <f>"黄儿"</f>
        <v>黄儿</v>
      </c>
      <c r="C303" s="8" t="str">
        <f t="shared" si="58"/>
        <v>女</v>
      </c>
      <c r="D303" s="9" t="s">
        <v>275</v>
      </c>
      <c r="E303" s="8"/>
    </row>
    <row r="304" spans="1:5" ht="30" customHeight="1">
      <c r="A304" s="8">
        <v>302</v>
      </c>
      <c r="B304" s="8" t="str">
        <f>"林云帆"</f>
        <v>林云帆</v>
      </c>
      <c r="C304" s="8" t="str">
        <f t="shared" si="57"/>
        <v>男</v>
      </c>
      <c r="D304" s="9" t="s">
        <v>276</v>
      </c>
      <c r="E304" s="8"/>
    </row>
    <row r="305" spans="1:5" ht="30" customHeight="1">
      <c r="A305" s="8">
        <v>303</v>
      </c>
      <c r="B305" s="8" t="str">
        <f>"曾实"</f>
        <v>曾实</v>
      </c>
      <c r="C305" s="8" t="str">
        <f t="shared" si="57"/>
        <v>男</v>
      </c>
      <c r="D305" s="9" t="s">
        <v>277</v>
      </c>
      <c r="E305" s="8"/>
    </row>
    <row r="306" spans="1:5" ht="30" customHeight="1">
      <c r="A306" s="8">
        <v>304</v>
      </c>
      <c r="B306" s="8" t="str">
        <f>"朱燕仙"</f>
        <v>朱燕仙</v>
      </c>
      <c r="C306" s="8" t="str">
        <f aca="true" t="shared" si="59" ref="C306:C313">"女"</f>
        <v>女</v>
      </c>
      <c r="D306" s="9" t="s">
        <v>278</v>
      </c>
      <c r="E306" s="8"/>
    </row>
    <row r="307" spans="1:5" ht="30" customHeight="1">
      <c r="A307" s="8">
        <v>305</v>
      </c>
      <c r="B307" s="8" t="str">
        <f>"吴婷婷"</f>
        <v>吴婷婷</v>
      </c>
      <c r="C307" s="8" t="str">
        <f t="shared" si="59"/>
        <v>女</v>
      </c>
      <c r="D307" s="9" t="s">
        <v>15</v>
      </c>
      <c r="E307" s="8"/>
    </row>
    <row r="308" spans="1:5" ht="30" customHeight="1">
      <c r="A308" s="8">
        <v>306</v>
      </c>
      <c r="B308" s="8" t="str">
        <f>"李莉梅"</f>
        <v>李莉梅</v>
      </c>
      <c r="C308" s="8" t="str">
        <f t="shared" si="59"/>
        <v>女</v>
      </c>
      <c r="D308" s="9" t="s">
        <v>193</v>
      </c>
      <c r="E308" s="8"/>
    </row>
    <row r="309" spans="1:5" ht="30" customHeight="1">
      <c r="A309" s="8">
        <v>307</v>
      </c>
      <c r="B309" s="8" t="str">
        <f>"何秋仙"</f>
        <v>何秋仙</v>
      </c>
      <c r="C309" s="8" t="str">
        <f t="shared" si="59"/>
        <v>女</v>
      </c>
      <c r="D309" s="9" t="s">
        <v>279</v>
      </c>
      <c r="E309" s="8"/>
    </row>
    <row r="310" spans="1:5" ht="30" customHeight="1">
      <c r="A310" s="8">
        <v>308</v>
      </c>
      <c r="B310" s="8" t="str">
        <f>"廖晓彤"</f>
        <v>廖晓彤</v>
      </c>
      <c r="C310" s="8" t="str">
        <f t="shared" si="59"/>
        <v>女</v>
      </c>
      <c r="D310" s="9" t="s">
        <v>280</v>
      </c>
      <c r="E310" s="8"/>
    </row>
    <row r="311" spans="1:5" ht="30" customHeight="1">
      <c r="A311" s="8">
        <v>309</v>
      </c>
      <c r="B311" s="8" t="str">
        <f>"符春霞"</f>
        <v>符春霞</v>
      </c>
      <c r="C311" s="8" t="str">
        <f t="shared" si="59"/>
        <v>女</v>
      </c>
      <c r="D311" s="9" t="s">
        <v>281</v>
      </c>
      <c r="E311" s="8"/>
    </row>
    <row r="312" spans="1:5" ht="30" customHeight="1">
      <c r="A312" s="8">
        <v>310</v>
      </c>
      <c r="B312" s="8" t="str">
        <f>"刘桂枝"</f>
        <v>刘桂枝</v>
      </c>
      <c r="C312" s="8" t="str">
        <f t="shared" si="59"/>
        <v>女</v>
      </c>
      <c r="D312" s="9" t="s">
        <v>282</v>
      </c>
      <c r="E312" s="8"/>
    </row>
    <row r="313" spans="1:5" ht="30" customHeight="1">
      <c r="A313" s="8">
        <v>311</v>
      </c>
      <c r="B313" s="8" t="str">
        <f>"李可莹"</f>
        <v>李可莹</v>
      </c>
      <c r="C313" s="8" t="str">
        <f t="shared" si="59"/>
        <v>女</v>
      </c>
      <c r="D313" s="9" t="s">
        <v>283</v>
      </c>
      <c r="E313" s="8"/>
    </row>
    <row r="314" spans="1:5" ht="30" customHeight="1">
      <c r="A314" s="8">
        <v>312</v>
      </c>
      <c r="B314" s="8" t="str">
        <f>"孟令渊"</f>
        <v>孟令渊</v>
      </c>
      <c r="C314" s="8" t="str">
        <f aca="true" t="shared" si="60" ref="C314:C318">"男"</f>
        <v>男</v>
      </c>
      <c r="D314" s="9" t="s">
        <v>284</v>
      </c>
      <c r="E314" s="8"/>
    </row>
    <row r="315" spans="1:5" ht="30" customHeight="1">
      <c r="A315" s="8">
        <v>313</v>
      </c>
      <c r="B315" s="8" t="str">
        <f>"王银鸾"</f>
        <v>王银鸾</v>
      </c>
      <c r="C315" s="8" t="str">
        <f aca="true" t="shared" si="61" ref="C315:C321">"女"</f>
        <v>女</v>
      </c>
      <c r="D315" s="9" t="s">
        <v>285</v>
      </c>
      <c r="E315" s="8"/>
    </row>
    <row r="316" spans="1:5" ht="30" customHeight="1">
      <c r="A316" s="8">
        <v>314</v>
      </c>
      <c r="B316" s="8" t="str">
        <f>"邢福凯"</f>
        <v>邢福凯</v>
      </c>
      <c r="C316" s="8" t="str">
        <f t="shared" si="60"/>
        <v>男</v>
      </c>
      <c r="D316" s="9" t="s">
        <v>286</v>
      </c>
      <c r="E316" s="8"/>
    </row>
    <row r="317" spans="1:5" ht="30" customHeight="1">
      <c r="A317" s="8">
        <v>315</v>
      </c>
      <c r="B317" s="8" t="str">
        <f>"杨联进"</f>
        <v>杨联进</v>
      </c>
      <c r="C317" s="8" t="str">
        <f t="shared" si="60"/>
        <v>男</v>
      </c>
      <c r="D317" s="9" t="s">
        <v>287</v>
      </c>
      <c r="E317" s="8"/>
    </row>
    <row r="318" spans="1:5" ht="30" customHeight="1">
      <c r="A318" s="8">
        <v>316</v>
      </c>
      <c r="B318" s="8" t="str">
        <f>"周机"</f>
        <v>周机</v>
      </c>
      <c r="C318" s="8" t="str">
        <f t="shared" si="60"/>
        <v>男</v>
      </c>
      <c r="D318" s="9" t="s">
        <v>287</v>
      </c>
      <c r="E318" s="8"/>
    </row>
    <row r="319" spans="1:5" ht="30" customHeight="1">
      <c r="A319" s="8">
        <v>317</v>
      </c>
      <c r="B319" s="8" t="str">
        <f>"陈娜"</f>
        <v>陈娜</v>
      </c>
      <c r="C319" s="8" t="str">
        <f t="shared" si="61"/>
        <v>女</v>
      </c>
      <c r="D319" s="9" t="s">
        <v>288</v>
      </c>
      <c r="E319" s="8"/>
    </row>
    <row r="320" spans="1:5" ht="30" customHeight="1">
      <c r="A320" s="8">
        <v>318</v>
      </c>
      <c r="B320" s="8" t="str">
        <f>"蔡娟惠"</f>
        <v>蔡娟惠</v>
      </c>
      <c r="C320" s="8" t="str">
        <f t="shared" si="61"/>
        <v>女</v>
      </c>
      <c r="D320" s="9" t="s">
        <v>289</v>
      </c>
      <c r="E320" s="8"/>
    </row>
    <row r="321" spans="1:5" ht="30" customHeight="1">
      <c r="A321" s="8">
        <v>319</v>
      </c>
      <c r="B321" s="8" t="str">
        <f>"李小驳"</f>
        <v>李小驳</v>
      </c>
      <c r="C321" s="8" t="str">
        <f t="shared" si="61"/>
        <v>女</v>
      </c>
      <c r="D321" s="9" t="s">
        <v>196</v>
      </c>
      <c r="E321" s="8"/>
    </row>
    <row r="322" spans="1:5" ht="30" customHeight="1">
      <c r="A322" s="8">
        <v>320</v>
      </c>
      <c r="B322" s="8" t="str">
        <f>"符赞威"</f>
        <v>符赞威</v>
      </c>
      <c r="C322" s="8" t="str">
        <f>"男"</f>
        <v>男</v>
      </c>
      <c r="D322" s="9" t="s">
        <v>212</v>
      </c>
      <c r="E322" s="8"/>
    </row>
    <row r="323" spans="1:5" ht="30" customHeight="1">
      <c r="A323" s="8">
        <v>321</v>
      </c>
      <c r="B323" s="8" t="str">
        <f>"李玲"</f>
        <v>李玲</v>
      </c>
      <c r="C323" s="8" t="str">
        <f aca="true" t="shared" si="62" ref="C323:C326">"女"</f>
        <v>女</v>
      </c>
      <c r="D323" s="9" t="s">
        <v>290</v>
      </c>
      <c r="E323" s="8"/>
    </row>
    <row r="324" spans="1:5" ht="30" customHeight="1">
      <c r="A324" s="8">
        <v>322</v>
      </c>
      <c r="B324" s="8" t="str">
        <f>"陈应宽"</f>
        <v>陈应宽</v>
      </c>
      <c r="C324" s="8" t="str">
        <f t="shared" si="62"/>
        <v>女</v>
      </c>
      <c r="D324" s="9" t="s">
        <v>291</v>
      </c>
      <c r="E324" s="8"/>
    </row>
    <row r="325" spans="1:5" ht="30" customHeight="1">
      <c r="A325" s="8">
        <v>323</v>
      </c>
      <c r="B325" s="8" t="str">
        <f>"符春兰"</f>
        <v>符春兰</v>
      </c>
      <c r="C325" s="8" t="str">
        <f t="shared" si="62"/>
        <v>女</v>
      </c>
      <c r="D325" s="9" t="s">
        <v>292</v>
      </c>
      <c r="E325" s="8"/>
    </row>
    <row r="326" spans="1:5" ht="30" customHeight="1">
      <c r="A326" s="8">
        <v>324</v>
      </c>
      <c r="B326" s="8" t="str">
        <f>"曾红"</f>
        <v>曾红</v>
      </c>
      <c r="C326" s="8" t="str">
        <f t="shared" si="62"/>
        <v>女</v>
      </c>
      <c r="D326" s="9" t="s">
        <v>293</v>
      </c>
      <c r="E326" s="8"/>
    </row>
    <row r="327" spans="1:5" ht="30" customHeight="1">
      <c r="A327" s="8">
        <v>325</v>
      </c>
      <c r="B327" s="8" t="str">
        <f>"刘忠原"</f>
        <v>刘忠原</v>
      </c>
      <c r="C327" s="8" t="str">
        <f>"男"</f>
        <v>男</v>
      </c>
      <c r="D327" s="9" t="s">
        <v>259</v>
      </c>
      <c r="E327" s="8"/>
    </row>
    <row r="328" spans="1:5" ht="30" customHeight="1">
      <c r="A328" s="8">
        <v>326</v>
      </c>
      <c r="B328" s="8" t="str">
        <f>"李欣美"</f>
        <v>李欣美</v>
      </c>
      <c r="C328" s="8" t="str">
        <f aca="true" t="shared" si="63" ref="C328:C332">"女"</f>
        <v>女</v>
      </c>
      <c r="D328" s="9" t="s">
        <v>294</v>
      </c>
      <c r="E328" s="8"/>
    </row>
    <row r="329" spans="1:5" ht="30" customHeight="1">
      <c r="A329" s="8">
        <v>327</v>
      </c>
      <c r="B329" s="8" t="str">
        <f>"邓婉靖"</f>
        <v>邓婉靖</v>
      </c>
      <c r="C329" s="8" t="str">
        <f t="shared" si="63"/>
        <v>女</v>
      </c>
      <c r="D329" s="9" t="s">
        <v>295</v>
      </c>
      <c r="E329" s="8"/>
    </row>
    <row r="330" spans="1:5" ht="30" customHeight="1">
      <c r="A330" s="8">
        <v>328</v>
      </c>
      <c r="B330" s="8" t="str">
        <f>"邢芯"</f>
        <v>邢芯</v>
      </c>
      <c r="C330" s="8" t="str">
        <f t="shared" si="63"/>
        <v>女</v>
      </c>
      <c r="D330" s="9" t="s">
        <v>239</v>
      </c>
      <c r="E330" s="8"/>
    </row>
    <row r="331" spans="1:5" ht="30" customHeight="1">
      <c r="A331" s="8">
        <v>329</v>
      </c>
      <c r="B331" s="8" t="str">
        <f>"赵芳"</f>
        <v>赵芳</v>
      </c>
      <c r="C331" s="8" t="str">
        <f t="shared" si="63"/>
        <v>女</v>
      </c>
      <c r="D331" s="9" t="s">
        <v>296</v>
      </c>
      <c r="E331" s="8"/>
    </row>
    <row r="332" spans="1:5" ht="30" customHeight="1">
      <c r="A332" s="8">
        <v>330</v>
      </c>
      <c r="B332" s="8" t="str">
        <f>"陈晓静"</f>
        <v>陈晓静</v>
      </c>
      <c r="C332" s="8" t="str">
        <f t="shared" si="63"/>
        <v>女</v>
      </c>
      <c r="D332" s="9" t="s">
        <v>297</v>
      </c>
      <c r="E332" s="8"/>
    </row>
    <row r="333" spans="1:5" ht="30" customHeight="1">
      <c r="A333" s="8">
        <v>331</v>
      </c>
      <c r="B333" s="8" t="str">
        <f>"林升"</f>
        <v>林升</v>
      </c>
      <c r="C333" s="8" t="str">
        <f aca="true" t="shared" si="64" ref="C333:C339">"男"</f>
        <v>男</v>
      </c>
      <c r="D333" s="9" t="s">
        <v>265</v>
      </c>
      <c r="E333" s="8"/>
    </row>
    <row r="334" spans="1:5" ht="30" customHeight="1">
      <c r="A334" s="8">
        <v>332</v>
      </c>
      <c r="B334" s="8" t="str">
        <f>"王翠丽"</f>
        <v>王翠丽</v>
      </c>
      <c r="C334" s="8" t="str">
        <f aca="true" t="shared" si="65" ref="C334:C336">"女"</f>
        <v>女</v>
      </c>
      <c r="D334" s="9" t="s">
        <v>298</v>
      </c>
      <c r="E334" s="8"/>
    </row>
    <row r="335" spans="1:5" ht="30" customHeight="1">
      <c r="A335" s="8">
        <v>333</v>
      </c>
      <c r="B335" s="8" t="str">
        <f>"陈美琼"</f>
        <v>陈美琼</v>
      </c>
      <c r="C335" s="8" t="str">
        <f t="shared" si="65"/>
        <v>女</v>
      </c>
      <c r="D335" s="9" t="s">
        <v>140</v>
      </c>
      <c r="E335" s="8"/>
    </row>
    <row r="336" spans="1:5" ht="30" customHeight="1">
      <c r="A336" s="8">
        <v>334</v>
      </c>
      <c r="B336" s="8" t="str">
        <f>"蒋桂娇"</f>
        <v>蒋桂娇</v>
      </c>
      <c r="C336" s="8" t="str">
        <f t="shared" si="65"/>
        <v>女</v>
      </c>
      <c r="D336" s="9" t="s">
        <v>299</v>
      </c>
      <c r="E336" s="8"/>
    </row>
    <row r="337" spans="1:5" ht="30" customHeight="1">
      <c r="A337" s="8">
        <v>335</v>
      </c>
      <c r="B337" s="8" t="str">
        <f>"张乔迪"</f>
        <v>张乔迪</v>
      </c>
      <c r="C337" s="8" t="str">
        <f t="shared" si="64"/>
        <v>男</v>
      </c>
      <c r="D337" s="9" t="s">
        <v>300</v>
      </c>
      <c r="E337" s="8"/>
    </row>
    <row r="338" spans="1:5" ht="30" customHeight="1">
      <c r="A338" s="8">
        <v>336</v>
      </c>
      <c r="B338" s="8" t="str">
        <f>"郑洋"</f>
        <v>郑洋</v>
      </c>
      <c r="C338" s="8" t="str">
        <f t="shared" si="64"/>
        <v>男</v>
      </c>
      <c r="D338" s="9" t="s">
        <v>301</v>
      </c>
      <c r="E338" s="8"/>
    </row>
    <row r="339" spans="1:5" ht="30" customHeight="1">
      <c r="A339" s="8">
        <v>337</v>
      </c>
      <c r="B339" s="8" t="str">
        <f>"陈江汇"</f>
        <v>陈江汇</v>
      </c>
      <c r="C339" s="8" t="str">
        <f t="shared" si="64"/>
        <v>男</v>
      </c>
      <c r="D339" s="9" t="s">
        <v>302</v>
      </c>
      <c r="E339" s="8"/>
    </row>
    <row r="340" spans="1:5" ht="30" customHeight="1">
      <c r="A340" s="8">
        <v>338</v>
      </c>
      <c r="B340" s="8" t="str">
        <f>"黄巧儿"</f>
        <v>黄巧儿</v>
      </c>
      <c r="C340" s="8" t="str">
        <f aca="true" t="shared" si="66" ref="C340:C345">"女"</f>
        <v>女</v>
      </c>
      <c r="D340" s="9" t="s">
        <v>303</v>
      </c>
      <c r="E340" s="8"/>
    </row>
    <row r="341" spans="1:5" ht="30" customHeight="1">
      <c r="A341" s="8">
        <v>339</v>
      </c>
      <c r="B341" s="8" t="str">
        <f>"周姝"</f>
        <v>周姝</v>
      </c>
      <c r="C341" s="8" t="str">
        <f t="shared" si="66"/>
        <v>女</v>
      </c>
      <c r="D341" s="9" t="s">
        <v>304</v>
      </c>
      <c r="E341" s="8"/>
    </row>
    <row r="342" spans="1:5" ht="30" customHeight="1">
      <c r="A342" s="8">
        <v>340</v>
      </c>
      <c r="B342" s="8" t="str">
        <f>"王春暖"</f>
        <v>王春暖</v>
      </c>
      <c r="C342" s="8" t="str">
        <f t="shared" si="66"/>
        <v>女</v>
      </c>
      <c r="D342" s="9" t="s">
        <v>305</v>
      </c>
      <c r="E342" s="8"/>
    </row>
    <row r="343" spans="1:5" ht="30" customHeight="1">
      <c r="A343" s="8">
        <v>341</v>
      </c>
      <c r="B343" s="8" t="str">
        <f>"吴振丁"</f>
        <v>吴振丁</v>
      </c>
      <c r="C343" s="8" t="str">
        <f t="shared" si="66"/>
        <v>女</v>
      </c>
      <c r="D343" s="9" t="s">
        <v>306</v>
      </c>
      <c r="E343" s="8"/>
    </row>
    <row r="344" spans="1:5" ht="30" customHeight="1">
      <c r="A344" s="8">
        <v>342</v>
      </c>
      <c r="B344" s="8" t="str">
        <f>"文丽珍"</f>
        <v>文丽珍</v>
      </c>
      <c r="C344" s="8" t="str">
        <f t="shared" si="66"/>
        <v>女</v>
      </c>
      <c r="D344" s="9" t="s">
        <v>307</v>
      </c>
      <c r="E344" s="8"/>
    </row>
    <row r="345" spans="1:5" ht="30" customHeight="1">
      <c r="A345" s="8">
        <v>343</v>
      </c>
      <c r="B345" s="8" t="str">
        <f>"高英姿"</f>
        <v>高英姿</v>
      </c>
      <c r="C345" s="8" t="str">
        <f t="shared" si="66"/>
        <v>女</v>
      </c>
      <c r="D345" s="9" t="s">
        <v>308</v>
      </c>
      <c r="E345" s="8"/>
    </row>
    <row r="346" spans="1:5" ht="30" customHeight="1">
      <c r="A346" s="8">
        <v>344</v>
      </c>
      <c r="B346" s="8" t="str">
        <f>"林先凯"</f>
        <v>林先凯</v>
      </c>
      <c r="C346" s="8" t="str">
        <f>"男"</f>
        <v>男</v>
      </c>
      <c r="D346" s="9" t="s">
        <v>309</v>
      </c>
      <c r="E346" s="8"/>
    </row>
    <row r="347" spans="1:5" ht="30" customHeight="1">
      <c r="A347" s="8">
        <v>345</v>
      </c>
      <c r="B347" s="8" t="str">
        <f>"曾祥媛"</f>
        <v>曾祥媛</v>
      </c>
      <c r="C347" s="8" t="str">
        <f aca="true" t="shared" si="67" ref="C347:C352">"女"</f>
        <v>女</v>
      </c>
      <c r="D347" s="9" t="s">
        <v>66</v>
      </c>
      <c r="E347" s="8"/>
    </row>
    <row r="348" spans="1:5" ht="30" customHeight="1">
      <c r="A348" s="8">
        <v>346</v>
      </c>
      <c r="B348" s="8" t="str">
        <f>"冯清玫"</f>
        <v>冯清玫</v>
      </c>
      <c r="C348" s="8" t="str">
        <f t="shared" si="67"/>
        <v>女</v>
      </c>
      <c r="D348" s="9" t="s">
        <v>310</v>
      </c>
      <c r="E348" s="8"/>
    </row>
    <row r="349" spans="1:5" ht="30" customHeight="1">
      <c r="A349" s="8">
        <v>347</v>
      </c>
      <c r="B349" s="8" t="str">
        <f>"吴昭伟"</f>
        <v>吴昭伟</v>
      </c>
      <c r="C349" s="8" t="str">
        <f>"男"</f>
        <v>男</v>
      </c>
      <c r="D349" s="9" t="s">
        <v>311</v>
      </c>
      <c r="E349" s="8"/>
    </row>
    <row r="350" spans="1:5" ht="30" customHeight="1">
      <c r="A350" s="8">
        <v>348</v>
      </c>
      <c r="B350" s="8" t="str">
        <f>"颜礼嘉"</f>
        <v>颜礼嘉</v>
      </c>
      <c r="C350" s="8" t="str">
        <f t="shared" si="67"/>
        <v>女</v>
      </c>
      <c r="D350" s="9" t="s">
        <v>312</v>
      </c>
      <c r="E350" s="8"/>
    </row>
    <row r="351" spans="1:5" ht="30" customHeight="1">
      <c r="A351" s="8">
        <v>349</v>
      </c>
      <c r="B351" s="8" t="str">
        <f>"邱方芳"</f>
        <v>邱方芳</v>
      </c>
      <c r="C351" s="8" t="str">
        <f t="shared" si="67"/>
        <v>女</v>
      </c>
      <c r="D351" s="9" t="s">
        <v>313</v>
      </c>
      <c r="E351" s="8"/>
    </row>
    <row r="352" spans="1:5" ht="30" customHeight="1">
      <c r="A352" s="8">
        <v>350</v>
      </c>
      <c r="B352" s="8" t="str">
        <f>"王芳玉"</f>
        <v>王芳玉</v>
      </c>
      <c r="C352" s="8" t="str">
        <f t="shared" si="67"/>
        <v>女</v>
      </c>
      <c r="D352" s="9" t="s">
        <v>314</v>
      </c>
      <c r="E352" s="8"/>
    </row>
    <row r="353" spans="1:5" ht="30" customHeight="1">
      <c r="A353" s="8">
        <v>351</v>
      </c>
      <c r="B353" s="8" t="str">
        <f>"赵悦"</f>
        <v>赵悦</v>
      </c>
      <c r="C353" s="8" t="str">
        <f>"男"</f>
        <v>男</v>
      </c>
      <c r="D353" s="9" t="s">
        <v>202</v>
      </c>
      <c r="E353" s="8"/>
    </row>
    <row r="354" spans="1:5" ht="30" customHeight="1">
      <c r="A354" s="8">
        <v>352</v>
      </c>
      <c r="B354" s="8" t="str">
        <f>"陈福月"</f>
        <v>陈福月</v>
      </c>
      <c r="C354" s="8" t="str">
        <f aca="true" t="shared" si="68" ref="C354:C359">"女"</f>
        <v>女</v>
      </c>
      <c r="D354" s="9" t="s">
        <v>315</v>
      </c>
      <c r="E354" s="8"/>
    </row>
    <row r="355" spans="1:5" ht="30" customHeight="1">
      <c r="A355" s="8">
        <v>353</v>
      </c>
      <c r="B355" s="8" t="str">
        <f>"邢暖"</f>
        <v>邢暖</v>
      </c>
      <c r="C355" s="8" t="str">
        <f t="shared" si="68"/>
        <v>女</v>
      </c>
      <c r="D355" s="9" t="s">
        <v>316</v>
      </c>
      <c r="E355" s="8"/>
    </row>
    <row r="356" spans="1:5" ht="30" customHeight="1">
      <c r="A356" s="8">
        <v>354</v>
      </c>
      <c r="B356" s="8" t="str">
        <f>"彭千禧"</f>
        <v>彭千禧</v>
      </c>
      <c r="C356" s="8" t="str">
        <f t="shared" si="68"/>
        <v>女</v>
      </c>
      <c r="D356" s="9" t="s">
        <v>44</v>
      </c>
      <c r="E356" s="8"/>
    </row>
    <row r="357" spans="1:5" ht="30" customHeight="1">
      <c r="A357" s="8">
        <v>355</v>
      </c>
      <c r="B357" s="8" t="str">
        <f>"赵毓炎"</f>
        <v>赵毓炎</v>
      </c>
      <c r="C357" s="8" t="str">
        <f t="shared" si="68"/>
        <v>女</v>
      </c>
      <c r="D357" s="9" t="s">
        <v>317</v>
      </c>
      <c r="E357" s="8"/>
    </row>
    <row r="358" spans="1:5" ht="30" customHeight="1">
      <c r="A358" s="8">
        <v>356</v>
      </c>
      <c r="B358" s="8" t="str">
        <f>"雷雅茜"</f>
        <v>雷雅茜</v>
      </c>
      <c r="C358" s="8" t="str">
        <f t="shared" si="68"/>
        <v>女</v>
      </c>
      <c r="D358" s="9" t="s">
        <v>318</v>
      </c>
      <c r="E358" s="8"/>
    </row>
    <row r="359" spans="1:5" ht="30" customHeight="1">
      <c r="A359" s="8">
        <v>357</v>
      </c>
      <c r="B359" s="8" t="str">
        <f>"陈敏"</f>
        <v>陈敏</v>
      </c>
      <c r="C359" s="8" t="str">
        <f t="shared" si="68"/>
        <v>女</v>
      </c>
      <c r="D359" s="9" t="s">
        <v>319</v>
      </c>
      <c r="E359" s="8"/>
    </row>
    <row r="360" spans="1:5" ht="30" customHeight="1">
      <c r="A360" s="8">
        <v>358</v>
      </c>
      <c r="B360" s="8" t="str">
        <f>"陈运"</f>
        <v>陈运</v>
      </c>
      <c r="C360" s="8" t="str">
        <f>"男"</f>
        <v>男</v>
      </c>
      <c r="D360" s="9" t="s">
        <v>320</v>
      </c>
      <c r="E360" s="8"/>
    </row>
    <row r="361" spans="1:5" ht="30" customHeight="1">
      <c r="A361" s="8">
        <v>359</v>
      </c>
      <c r="B361" s="8" t="str">
        <f>"冯钰栋"</f>
        <v>冯钰栋</v>
      </c>
      <c r="C361" s="8" t="str">
        <f>"男"</f>
        <v>男</v>
      </c>
      <c r="D361" s="9" t="s">
        <v>36</v>
      </c>
      <c r="E361" s="8"/>
    </row>
    <row r="362" spans="1:5" ht="30" customHeight="1">
      <c r="A362" s="8">
        <v>360</v>
      </c>
      <c r="B362" s="8" t="str">
        <f>"曾文园"</f>
        <v>曾文园</v>
      </c>
      <c r="C362" s="8" t="str">
        <f aca="true" t="shared" si="69" ref="C362:C368">"女"</f>
        <v>女</v>
      </c>
      <c r="D362" s="9" t="s">
        <v>321</v>
      </c>
      <c r="E362" s="8"/>
    </row>
    <row r="363" spans="1:5" ht="30" customHeight="1">
      <c r="A363" s="8">
        <v>361</v>
      </c>
      <c r="B363" s="8" t="str">
        <f>"吴梦思"</f>
        <v>吴梦思</v>
      </c>
      <c r="C363" s="8" t="str">
        <f t="shared" si="69"/>
        <v>女</v>
      </c>
      <c r="D363" s="9" t="s">
        <v>206</v>
      </c>
      <c r="E363" s="8"/>
    </row>
    <row r="364" spans="1:5" ht="30" customHeight="1">
      <c r="A364" s="8">
        <v>362</v>
      </c>
      <c r="B364" s="8" t="str">
        <f>"廖丽莎"</f>
        <v>廖丽莎</v>
      </c>
      <c r="C364" s="8" t="str">
        <f t="shared" si="69"/>
        <v>女</v>
      </c>
      <c r="D364" s="9" t="s">
        <v>322</v>
      </c>
      <c r="E364" s="8"/>
    </row>
    <row r="365" spans="1:5" ht="30" customHeight="1">
      <c r="A365" s="8">
        <v>363</v>
      </c>
      <c r="B365" s="8" t="str">
        <f>"申梅林"</f>
        <v>申梅林</v>
      </c>
      <c r="C365" s="8" t="str">
        <f t="shared" si="69"/>
        <v>女</v>
      </c>
      <c r="D365" s="9" t="s">
        <v>323</v>
      </c>
      <c r="E365" s="8"/>
    </row>
    <row r="366" spans="1:5" ht="30" customHeight="1">
      <c r="A366" s="8">
        <v>364</v>
      </c>
      <c r="B366" s="8" t="str">
        <f>"李娟"</f>
        <v>李娟</v>
      </c>
      <c r="C366" s="8" t="str">
        <f t="shared" si="69"/>
        <v>女</v>
      </c>
      <c r="D366" s="9" t="s">
        <v>324</v>
      </c>
      <c r="E366" s="8"/>
    </row>
    <row r="367" spans="1:5" ht="30" customHeight="1">
      <c r="A367" s="8">
        <v>365</v>
      </c>
      <c r="B367" s="8" t="str">
        <f>"陈霖霖"</f>
        <v>陈霖霖</v>
      </c>
      <c r="C367" s="8" t="str">
        <f t="shared" si="69"/>
        <v>女</v>
      </c>
      <c r="D367" s="9" t="s">
        <v>325</v>
      </c>
      <c r="E367" s="8"/>
    </row>
    <row r="368" spans="1:5" ht="30" customHeight="1">
      <c r="A368" s="8">
        <v>366</v>
      </c>
      <c r="B368" s="8" t="str">
        <f>"邱丽翔"</f>
        <v>邱丽翔</v>
      </c>
      <c r="C368" s="8" t="str">
        <f t="shared" si="69"/>
        <v>女</v>
      </c>
      <c r="D368" s="9" t="s">
        <v>326</v>
      </c>
      <c r="E368" s="8"/>
    </row>
    <row r="369" spans="1:5" ht="30" customHeight="1">
      <c r="A369" s="8">
        <v>367</v>
      </c>
      <c r="B369" s="8" t="str">
        <f>"王大迈"</f>
        <v>王大迈</v>
      </c>
      <c r="C369" s="8" t="str">
        <f aca="true" t="shared" si="70" ref="C369:C373">"男"</f>
        <v>男</v>
      </c>
      <c r="D369" s="9" t="s">
        <v>36</v>
      </c>
      <c r="E369" s="8"/>
    </row>
    <row r="370" spans="1:5" ht="30" customHeight="1">
      <c r="A370" s="8">
        <v>368</v>
      </c>
      <c r="B370" s="8" t="str">
        <f>"薛朝丽"</f>
        <v>薛朝丽</v>
      </c>
      <c r="C370" s="8" t="str">
        <f>"女"</f>
        <v>女</v>
      </c>
      <c r="D370" s="9" t="s">
        <v>327</v>
      </c>
      <c r="E370" s="8"/>
    </row>
    <row r="371" spans="1:5" ht="30" customHeight="1">
      <c r="A371" s="8">
        <v>369</v>
      </c>
      <c r="B371" s="8" t="str">
        <f>"符以智"</f>
        <v>符以智</v>
      </c>
      <c r="C371" s="8" t="str">
        <f t="shared" si="70"/>
        <v>男</v>
      </c>
      <c r="D371" s="9" t="s">
        <v>328</v>
      </c>
      <c r="E371" s="8"/>
    </row>
    <row r="372" spans="1:5" ht="30" customHeight="1">
      <c r="A372" s="8">
        <v>370</v>
      </c>
      <c r="B372" s="8" t="str">
        <f>"陈隆正"</f>
        <v>陈隆正</v>
      </c>
      <c r="C372" s="8" t="str">
        <f t="shared" si="70"/>
        <v>男</v>
      </c>
      <c r="D372" s="9" t="s">
        <v>329</v>
      </c>
      <c r="E372" s="8"/>
    </row>
    <row r="373" spans="1:5" ht="30" customHeight="1">
      <c r="A373" s="8">
        <v>371</v>
      </c>
      <c r="B373" s="8" t="str">
        <f>"刘小理"</f>
        <v>刘小理</v>
      </c>
      <c r="C373" s="8" t="str">
        <f t="shared" si="70"/>
        <v>男</v>
      </c>
      <c r="D373" s="9" t="s">
        <v>330</v>
      </c>
      <c r="E373" s="8"/>
    </row>
    <row r="374" spans="1:5" ht="30" customHeight="1">
      <c r="A374" s="8">
        <v>372</v>
      </c>
      <c r="B374" s="8" t="str">
        <f>"王小萍"</f>
        <v>王小萍</v>
      </c>
      <c r="C374" s="8" t="str">
        <f aca="true" t="shared" si="71" ref="C374:C379">"女"</f>
        <v>女</v>
      </c>
      <c r="D374" s="9" t="s">
        <v>331</v>
      </c>
      <c r="E374" s="8"/>
    </row>
    <row r="375" spans="1:5" ht="30" customHeight="1">
      <c r="A375" s="8">
        <v>373</v>
      </c>
      <c r="B375" s="8" t="str">
        <f>"谢林蓉"</f>
        <v>谢林蓉</v>
      </c>
      <c r="C375" s="8" t="str">
        <f t="shared" si="71"/>
        <v>女</v>
      </c>
      <c r="D375" s="9" t="s">
        <v>314</v>
      </c>
      <c r="E375" s="8"/>
    </row>
    <row r="376" spans="1:5" ht="30" customHeight="1">
      <c r="A376" s="8">
        <v>374</v>
      </c>
      <c r="B376" s="8" t="str">
        <f>"石晶"</f>
        <v>石晶</v>
      </c>
      <c r="C376" s="8" t="str">
        <f t="shared" si="71"/>
        <v>女</v>
      </c>
      <c r="D376" s="9" t="s">
        <v>332</v>
      </c>
      <c r="E376" s="8"/>
    </row>
    <row r="377" spans="1:5" ht="30" customHeight="1">
      <c r="A377" s="8">
        <v>375</v>
      </c>
      <c r="B377" s="8" t="str">
        <f>"孙园"</f>
        <v>孙园</v>
      </c>
      <c r="C377" s="8" t="str">
        <f t="shared" si="71"/>
        <v>女</v>
      </c>
      <c r="D377" s="9" t="s">
        <v>333</v>
      </c>
      <c r="E377" s="8"/>
    </row>
    <row r="378" spans="1:5" ht="30" customHeight="1">
      <c r="A378" s="8">
        <v>376</v>
      </c>
      <c r="B378" s="8" t="str">
        <f>"王振泠"</f>
        <v>王振泠</v>
      </c>
      <c r="C378" s="8" t="str">
        <f t="shared" si="71"/>
        <v>女</v>
      </c>
      <c r="D378" s="9" t="s">
        <v>334</v>
      </c>
      <c r="E378" s="8"/>
    </row>
    <row r="379" spans="1:5" ht="30" customHeight="1">
      <c r="A379" s="8">
        <v>377</v>
      </c>
      <c r="B379" s="8" t="str">
        <f>"蒙捷"</f>
        <v>蒙捷</v>
      </c>
      <c r="C379" s="8" t="str">
        <f t="shared" si="71"/>
        <v>女</v>
      </c>
      <c r="D379" s="9" t="s">
        <v>335</v>
      </c>
      <c r="E379" s="8"/>
    </row>
    <row r="380" spans="1:5" ht="30" customHeight="1">
      <c r="A380" s="8">
        <v>378</v>
      </c>
      <c r="B380" s="8" t="str">
        <f>"吉帅"</f>
        <v>吉帅</v>
      </c>
      <c r="C380" s="8" t="str">
        <f>"男"</f>
        <v>男</v>
      </c>
      <c r="D380" s="9" t="s">
        <v>336</v>
      </c>
      <c r="E380" s="8"/>
    </row>
    <row r="381" spans="1:5" ht="30" customHeight="1">
      <c r="A381" s="8">
        <v>379</v>
      </c>
      <c r="B381" s="8" t="str">
        <f>"刘丽萍"</f>
        <v>刘丽萍</v>
      </c>
      <c r="C381" s="8" t="str">
        <f aca="true" t="shared" si="72" ref="C381:C384">"女"</f>
        <v>女</v>
      </c>
      <c r="D381" s="9" t="s">
        <v>337</v>
      </c>
      <c r="E381" s="8"/>
    </row>
    <row r="382" spans="1:5" ht="30" customHeight="1">
      <c r="A382" s="8">
        <v>380</v>
      </c>
      <c r="B382" s="8" t="str">
        <f>"陈英"</f>
        <v>陈英</v>
      </c>
      <c r="C382" s="8" t="str">
        <f t="shared" si="72"/>
        <v>女</v>
      </c>
      <c r="D382" s="9" t="s">
        <v>338</v>
      </c>
      <c r="E382" s="8"/>
    </row>
    <row r="383" spans="1:5" ht="30" customHeight="1">
      <c r="A383" s="8">
        <v>381</v>
      </c>
      <c r="B383" s="8" t="str">
        <f>"吉慧琳"</f>
        <v>吉慧琳</v>
      </c>
      <c r="C383" s="8" t="str">
        <f t="shared" si="72"/>
        <v>女</v>
      </c>
      <c r="D383" s="9" t="s">
        <v>139</v>
      </c>
      <c r="E383" s="8"/>
    </row>
    <row r="384" spans="1:5" ht="30" customHeight="1">
      <c r="A384" s="8">
        <v>382</v>
      </c>
      <c r="B384" s="8" t="str">
        <f>"乔硕"</f>
        <v>乔硕</v>
      </c>
      <c r="C384" s="8" t="str">
        <f t="shared" si="72"/>
        <v>女</v>
      </c>
      <c r="D384" s="9" t="s">
        <v>339</v>
      </c>
      <c r="E384" s="8"/>
    </row>
    <row r="385" spans="1:5" ht="30" customHeight="1">
      <c r="A385" s="8">
        <v>383</v>
      </c>
      <c r="B385" s="8" t="str">
        <f>"韦传占"</f>
        <v>韦传占</v>
      </c>
      <c r="C385" s="8" t="str">
        <f aca="true" t="shared" si="73" ref="C385:C387">"男"</f>
        <v>男</v>
      </c>
      <c r="D385" s="9" t="s">
        <v>340</v>
      </c>
      <c r="E385" s="8"/>
    </row>
    <row r="386" spans="1:5" ht="30" customHeight="1">
      <c r="A386" s="8">
        <v>384</v>
      </c>
      <c r="B386" s="8" t="str">
        <f>"廖港生"</f>
        <v>廖港生</v>
      </c>
      <c r="C386" s="8" t="str">
        <f t="shared" si="73"/>
        <v>男</v>
      </c>
      <c r="D386" s="9" t="s">
        <v>341</v>
      </c>
      <c r="E386" s="8"/>
    </row>
    <row r="387" spans="1:5" ht="30" customHeight="1">
      <c r="A387" s="8">
        <v>385</v>
      </c>
      <c r="B387" s="8" t="str">
        <f>"薛开丁"</f>
        <v>薛开丁</v>
      </c>
      <c r="C387" s="8" t="str">
        <f t="shared" si="73"/>
        <v>男</v>
      </c>
      <c r="D387" s="9" t="s">
        <v>342</v>
      </c>
      <c r="E387" s="8"/>
    </row>
    <row r="388" spans="1:5" ht="30" customHeight="1">
      <c r="A388" s="8">
        <v>386</v>
      </c>
      <c r="B388" s="8" t="str">
        <f>"杜海珍"</f>
        <v>杜海珍</v>
      </c>
      <c r="C388" s="8" t="str">
        <f aca="true" t="shared" si="74" ref="C388:C390">"女"</f>
        <v>女</v>
      </c>
      <c r="D388" s="9" t="s">
        <v>343</v>
      </c>
      <c r="E388" s="8"/>
    </row>
    <row r="389" spans="1:5" ht="30" customHeight="1">
      <c r="A389" s="8">
        <v>387</v>
      </c>
      <c r="B389" s="8" t="str">
        <f>"李顺妃"</f>
        <v>李顺妃</v>
      </c>
      <c r="C389" s="8" t="str">
        <f t="shared" si="74"/>
        <v>女</v>
      </c>
      <c r="D389" s="9" t="s">
        <v>344</v>
      </c>
      <c r="E389" s="8"/>
    </row>
    <row r="390" spans="1:5" ht="30" customHeight="1">
      <c r="A390" s="8">
        <v>388</v>
      </c>
      <c r="B390" s="8" t="str">
        <f>"黄婕"</f>
        <v>黄婕</v>
      </c>
      <c r="C390" s="8" t="str">
        <f t="shared" si="74"/>
        <v>女</v>
      </c>
      <c r="D390" s="9" t="s">
        <v>345</v>
      </c>
      <c r="E390" s="8"/>
    </row>
    <row r="391" spans="1:5" ht="30" customHeight="1">
      <c r="A391" s="8">
        <v>389</v>
      </c>
      <c r="B391" s="8" t="str">
        <f>"邓印杰"</f>
        <v>邓印杰</v>
      </c>
      <c r="C391" s="8" t="str">
        <f aca="true" t="shared" si="75" ref="C391:C396">"男"</f>
        <v>男</v>
      </c>
      <c r="D391" s="9" t="s">
        <v>346</v>
      </c>
      <c r="E391" s="8"/>
    </row>
    <row r="392" spans="1:5" ht="30" customHeight="1">
      <c r="A392" s="8">
        <v>390</v>
      </c>
      <c r="B392" s="8" t="str">
        <f>"李昱雯"</f>
        <v>李昱雯</v>
      </c>
      <c r="C392" s="8" t="str">
        <f aca="true" t="shared" si="76" ref="C392:C395">"女"</f>
        <v>女</v>
      </c>
      <c r="D392" s="9" t="s">
        <v>347</v>
      </c>
      <c r="E392" s="8"/>
    </row>
    <row r="393" spans="1:5" ht="30" customHeight="1">
      <c r="A393" s="8">
        <v>391</v>
      </c>
      <c r="B393" s="8" t="str">
        <f>"陈卓尔"</f>
        <v>陈卓尔</v>
      </c>
      <c r="C393" s="8" t="str">
        <f t="shared" si="76"/>
        <v>女</v>
      </c>
      <c r="D393" s="9" t="s">
        <v>348</v>
      </c>
      <c r="E393" s="8"/>
    </row>
    <row r="394" spans="1:5" ht="30" customHeight="1">
      <c r="A394" s="8">
        <v>392</v>
      </c>
      <c r="B394" s="8" t="str">
        <f>"符楷"</f>
        <v>符楷</v>
      </c>
      <c r="C394" s="8" t="str">
        <f t="shared" si="75"/>
        <v>男</v>
      </c>
      <c r="D394" s="9" t="s">
        <v>349</v>
      </c>
      <c r="E394" s="8"/>
    </row>
    <row r="395" spans="1:5" ht="30" customHeight="1">
      <c r="A395" s="8">
        <v>393</v>
      </c>
      <c r="B395" s="8" t="str">
        <f>"罗薇"</f>
        <v>罗薇</v>
      </c>
      <c r="C395" s="8" t="str">
        <f t="shared" si="76"/>
        <v>女</v>
      </c>
      <c r="D395" s="9" t="s">
        <v>213</v>
      </c>
      <c r="E395" s="8"/>
    </row>
    <row r="396" spans="1:5" ht="30" customHeight="1">
      <c r="A396" s="8">
        <v>394</v>
      </c>
      <c r="B396" s="8" t="str">
        <f>"邓刘平"</f>
        <v>邓刘平</v>
      </c>
      <c r="C396" s="8" t="str">
        <f t="shared" si="75"/>
        <v>男</v>
      </c>
      <c r="D396" s="9" t="s">
        <v>350</v>
      </c>
      <c r="E396" s="8"/>
    </row>
    <row r="397" spans="1:5" ht="30" customHeight="1">
      <c r="A397" s="8">
        <v>395</v>
      </c>
      <c r="B397" s="8" t="str">
        <f>"黄珍珍"</f>
        <v>黄珍珍</v>
      </c>
      <c r="C397" s="8" t="str">
        <f aca="true" t="shared" si="77" ref="C397:C405">"女"</f>
        <v>女</v>
      </c>
      <c r="D397" s="9" t="s">
        <v>351</v>
      </c>
      <c r="E397" s="8"/>
    </row>
    <row r="398" spans="1:5" ht="30" customHeight="1">
      <c r="A398" s="8">
        <v>396</v>
      </c>
      <c r="B398" s="8" t="str">
        <f>"李丹桂"</f>
        <v>李丹桂</v>
      </c>
      <c r="C398" s="8" t="str">
        <f t="shared" si="77"/>
        <v>女</v>
      </c>
      <c r="D398" s="9" t="s">
        <v>352</v>
      </c>
      <c r="E398" s="8"/>
    </row>
    <row r="399" spans="1:5" ht="30" customHeight="1">
      <c r="A399" s="8">
        <v>397</v>
      </c>
      <c r="B399" s="8" t="str">
        <f>"张宇熙"</f>
        <v>张宇熙</v>
      </c>
      <c r="C399" s="8" t="str">
        <f t="shared" si="77"/>
        <v>女</v>
      </c>
      <c r="D399" s="9" t="s">
        <v>353</v>
      </c>
      <c r="E399" s="8"/>
    </row>
    <row r="400" spans="1:5" ht="30" customHeight="1">
      <c r="A400" s="8">
        <v>398</v>
      </c>
      <c r="B400" s="8" t="str">
        <f>"顾蕾"</f>
        <v>顾蕾</v>
      </c>
      <c r="C400" s="8" t="str">
        <f t="shared" si="77"/>
        <v>女</v>
      </c>
      <c r="D400" s="9" t="s">
        <v>354</v>
      </c>
      <c r="E400" s="8"/>
    </row>
    <row r="401" spans="1:5" ht="30" customHeight="1">
      <c r="A401" s="8">
        <v>399</v>
      </c>
      <c r="B401" s="8" t="str">
        <f>"王珍妹"</f>
        <v>王珍妹</v>
      </c>
      <c r="C401" s="8" t="str">
        <f t="shared" si="77"/>
        <v>女</v>
      </c>
      <c r="D401" s="9" t="s">
        <v>348</v>
      </c>
      <c r="E401" s="8"/>
    </row>
    <row r="402" spans="1:5" ht="30" customHeight="1">
      <c r="A402" s="8">
        <v>400</v>
      </c>
      <c r="B402" s="8" t="str">
        <f>"刘晓莉"</f>
        <v>刘晓莉</v>
      </c>
      <c r="C402" s="8" t="str">
        <f t="shared" si="77"/>
        <v>女</v>
      </c>
      <c r="D402" s="9" t="s">
        <v>355</v>
      </c>
      <c r="E402" s="8"/>
    </row>
    <row r="403" spans="1:5" ht="30" customHeight="1">
      <c r="A403" s="8">
        <v>401</v>
      </c>
      <c r="B403" s="8" t="str">
        <f>"何日美"</f>
        <v>何日美</v>
      </c>
      <c r="C403" s="8" t="str">
        <f t="shared" si="77"/>
        <v>女</v>
      </c>
      <c r="D403" s="9" t="s">
        <v>356</v>
      </c>
      <c r="E403" s="8"/>
    </row>
    <row r="404" spans="1:5" ht="30" customHeight="1">
      <c r="A404" s="8">
        <v>402</v>
      </c>
      <c r="B404" s="8" t="str">
        <f>"曾平婷"</f>
        <v>曾平婷</v>
      </c>
      <c r="C404" s="8" t="str">
        <f t="shared" si="77"/>
        <v>女</v>
      </c>
      <c r="D404" s="9" t="s">
        <v>357</v>
      </c>
      <c r="E404" s="8"/>
    </row>
    <row r="405" spans="1:5" ht="30" customHeight="1">
      <c r="A405" s="8">
        <v>403</v>
      </c>
      <c r="B405" s="8" t="str">
        <f>"周玲"</f>
        <v>周玲</v>
      </c>
      <c r="C405" s="8" t="str">
        <f t="shared" si="77"/>
        <v>女</v>
      </c>
      <c r="D405" s="9" t="s">
        <v>358</v>
      </c>
      <c r="E405" s="8"/>
    </row>
    <row r="406" spans="1:5" ht="30" customHeight="1">
      <c r="A406" s="8">
        <v>404</v>
      </c>
      <c r="B406" s="8" t="str">
        <f>"刘忆恒"</f>
        <v>刘忆恒</v>
      </c>
      <c r="C406" s="8" t="str">
        <f>"男"</f>
        <v>男</v>
      </c>
      <c r="D406" s="9" t="s">
        <v>359</v>
      </c>
      <c r="E406" s="8"/>
    </row>
    <row r="407" spans="1:5" ht="30" customHeight="1">
      <c r="A407" s="8">
        <v>405</v>
      </c>
      <c r="B407" s="8" t="str">
        <f>"王亦晴"</f>
        <v>王亦晴</v>
      </c>
      <c r="C407" s="8" t="str">
        <f aca="true" t="shared" si="78" ref="C407:C411">"女"</f>
        <v>女</v>
      </c>
      <c r="D407" s="9" t="s">
        <v>360</v>
      </c>
      <c r="E407" s="8"/>
    </row>
    <row r="408" spans="1:5" ht="30" customHeight="1">
      <c r="A408" s="8">
        <v>406</v>
      </c>
      <c r="B408" s="8" t="str">
        <f>"蒋翠梅"</f>
        <v>蒋翠梅</v>
      </c>
      <c r="C408" s="8" t="str">
        <f t="shared" si="78"/>
        <v>女</v>
      </c>
      <c r="D408" s="9" t="s">
        <v>361</v>
      </c>
      <c r="E408" s="8"/>
    </row>
    <row r="409" spans="1:5" ht="30" customHeight="1">
      <c r="A409" s="8">
        <v>407</v>
      </c>
      <c r="B409" s="8" t="str">
        <f>"王佳佳"</f>
        <v>王佳佳</v>
      </c>
      <c r="C409" s="8" t="str">
        <f t="shared" si="78"/>
        <v>女</v>
      </c>
      <c r="D409" s="9" t="s">
        <v>362</v>
      </c>
      <c r="E409" s="8"/>
    </row>
    <row r="410" spans="1:5" ht="30" customHeight="1">
      <c r="A410" s="8">
        <v>408</v>
      </c>
      <c r="B410" s="8" t="str">
        <f>"王佩"</f>
        <v>王佩</v>
      </c>
      <c r="C410" s="8" t="str">
        <f t="shared" si="78"/>
        <v>女</v>
      </c>
      <c r="D410" s="9" t="s">
        <v>56</v>
      </c>
      <c r="E410" s="8"/>
    </row>
    <row r="411" spans="1:5" ht="30" customHeight="1">
      <c r="A411" s="8">
        <v>409</v>
      </c>
      <c r="B411" s="8" t="str">
        <f>"陈蕾"</f>
        <v>陈蕾</v>
      </c>
      <c r="C411" s="8" t="str">
        <f t="shared" si="78"/>
        <v>女</v>
      </c>
      <c r="D411" s="9" t="s">
        <v>363</v>
      </c>
      <c r="E411" s="8"/>
    </row>
    <row r="412" spans="1:5" ht="30" customHeight="1">
      <c r="A412" s="8">
        <v>410</v>
      </c>
      <c r="B412" s="8" t="str">
        <f>"陈俊帆"</f>
        <v>陈俊帆</v>
      </c>
      <c r="C412" s="8" t="str">
        <f aca="true" t="shared" si="79" ref="C412:C415">"男"</f>
        <v>男</v>
      </c>
      <c r="D412" s="9" t="s">
        <v>364</v>
      </c>
      <c r="E412" s="8"/>
    </row>
    <row r="413" spans="1:5" ht="30" customHeight="1">
      <c r="A413" s="8">
        <v>411</v>
      </c>
      <c r="B413" s="8" t="str">
        <f>"覃宁宁"</f>
        <v>覃宁宁</v>
      </c>
      <c r="C413" s="8" t="str">
        <f>"女"</f>
        <v>女</v>
      </c>
      <c r="D413" s="9" t="s">
        <v>365</v>
      </c>
      <c r="E413" s="8"/>
    </row>
    <row r="414" spans="1:5" ht="30" customHeight="1">
      <c r="A414" s="8">
        <v>412</v>
      </c>
      <c r="B414" s="8" t="str">
        <f>"李志烽"</f>
        <v>李志烽</v>
      </c>
      <c r="C414" s="8" t="str">
        <f t="shared" si="79"/>
        <v>男</v>
      </c>
      <c r="D414" s="9" t="s">
        <v>366</v>
      </c>
      <c r="E414" s="8"/>
    </row>
    <row r="415" spans="1:5" ht="30" customHeight="1">
      <c r="A415" s="8">
        <v>413</v>
      </c>
      <c r="B415" s="8" t="str">
        <f>"林明帅"</f>
        <v>林明帅</v>
      </c>
      <c r="C415" s="8" t="str">
        <f t="shared" si="79"/>
        <v>男</v>
      </c>
      <c r="D415" s="9" t="s">
        <v>367</v>
      </c>
      <c r="E415" s="8"/>
    </row>
    <row r="416" spans="1:5" ht="30" customHeight="1">
      <c r="A416" s="8">
        <v>414</v>
      </c>
      <c r="B416" s="8" t="str">
        <f>"吴娇妃"</f>
        <v>吴娇妃</v>
      </c>
      <c r="C416" s="8" t="str">
        <f aca="true" t="shared" si="80" ref="C416:C426">"女"</f>
        <v>女</v>
      </c>
      <c r="D416" s="9" t="s">
        <v>368</v>
      </c>
      <c r="E416" s="8"/>
    </row>
    <row r="417" spans="1:5" ht="30" customHeight="1">
      <c r="A417" s="8">
        <v>415</v>
      </c>
      <c r="B417" s="8" t="str">
        <f>"陈正翠"</f>
        <v>陈正翠</v>
      </c>
      <c r="C417" s="8" t="str">
        <f t="shared" si="80"/>
        <v>女</v>
      </c>
      <c r="D417" s="9" t="s">
        <v>369</v>
      </c>
      <c r="E417" s="8"/>
    </row>
    <row r="418" spans="1:5" ht="30" customHeight="1">
      <c r="A418" s="8">
        <v>416</v>
      </c>
      <c r="B418" s="8" t="str">
        <f>"黄慧沁"</f>
        <v>黄慧沁</v>
      </c>
      <c r="C418" s="8" t="str">
        <f t="shared" si="80"/>
        <v>女</v>
      </c>
      <c r="D418" s="9" t="s">
        <v>370</v>
      </c>
      <c r="E418" s="8"/>
    </row>
    <row r="419" spans="1:5" ht="30" customHeight="1">
      <c r="A419" s="8">
        <v>417</v>
      </c>
      <c r="B419" s="8" t="str">
        <f>"张小妹"</f>
        <v>张小妹</v>
      </c>
      <c r="C419" s="8" t="str">
        <f t="shared" si="80"/>
        <v>女</v>
      </c>
      <c r="D419" s="9" t="s">
        <v>371</v>
      </c>
      <c r="E419" s="8"/>
    </row>
    <row r="420" spans="1:5" ht="30" customHeight="1">
      <c r="A420" s="8">
        <v>418</v>
      </c>
      <c r="B420" s="8" t="str">
        <f>"谢杏楼"</f>
        <v>谢杏楼</v>
      </c>
      <c r="C420" s="8" t="str">
        <f t="shared" si="80"/>
        <v>女</v>
      </c>
      <c r="D420" s="9" t="s">
        <v>372</v>
      </c>
      <c r="E420" s="8"/>
    </row>
    <row r="421" spans="1:5" ht="30" customHeight="1">
      <c r="A421" s="8">
        <v>419</v>
      </c>
      <c r="B421" s="8" t="str">
        <f>"黄月霞"</f>
        <v>黄月霞</v>
      </c>
      <c r="C421" s="8" t="str">
        <f t="shared" si="80"/>
        <v>女</v>
      </c>
      <c r="D421" s="9" t="s">
        <v>373</v>
      </c>
      <c r="E421" s="8"/>
    </row>
    <row r="422" spans="1:5" ht="30" customHeight="1">
      <c r="A422" s="8">
        <v>420</v>
      </c>
      <c r="B422" s="8" t="str">
        <f>"邹丽丹"</f>
        <v>邹丽丹</v>
      </c>
      <c r="C422" s="8" t="str">
        <f t="shared" si="80"/>
        <v>女</v>
      </c>
      <c r="D422" s="9" t="s">
        <v>143</v>
      </c>
      <c r="E422" s="8"/>
    </row>
    <row r="423" spans="1:5" ht="30" customHeight="1">
      <c r="A423" s="8">
        <v>421</v>
      </c>
      <c r="B423" s="8" t="str">
        <f>"林婵"</f>
        <v>林婵</v>
      </c>
      <c r="C423" s="8" t="str">
        <f t="shared" si="80"/>
        <v>女</v>
      </c>
      <c r="D423" s="9" t="s">
        <v>374</v>
      </c>
      <c r="E423" s="8"/>
    </row>
    <row r="424" spans="1:5" ht="30" customHeight="1">
      <c r="A424" s="8">
        <v>422</v>
      </c>
      <c r="B424" s="8" t="str">
        <f>"云燕"</f>
        <v>云燕</v>
      </c>
      <c r="C424" s="8" t="str">
        <f t="shared" si="80"/>
        <v>女</v>
      </c>
      <c r="D424" s="9" t="s">
        <v>375</v>
      </c>
      <c r="E424" s="8"/>
    </row>
    <row r="425" spans="1:5" ht="30" customHeight="1">
      <c r="A425" s="8">
        <v>423</v>
      </c>
      <c r="B425" s="8" t="str">
        <f>"符传丹"</f>
        <v>符传丹</v>
      </c>
      <c r="C425" s="8" t="str">
        <f t="shared" si="80"/>
        <v>女</v>
      </c>
      <c r="D425" s="9" t="s">
        <v>376</v>
      </c>
      <c r="E425" s="8"/>
    </row>
    <row r="426" spans="1:5" ht="30" customHeight="1">
      <c r="A426" s="8">
        <v>424</v>
      </c>
      <c r="B426" s="8" t="str">
        <f>"王小丹"</f>
        <v>王小丹</v>
      </c>
      <c r="C426" s="8" t="str">
        <f t="shared" si="80"/>
        <v>女</v>
      </c>
      <c r="D426" s="9" t="s">
        <v>169</v>
      </c>
      <c r="E426" s="8"/>
    </row>
    <row r="427" spans="1:5" ht="30" customHeight="1">
      <c r="A427" s="8">
        <v>425</v>
      </c>
      <c r="B427" s="8" t="str">
        <f>"赵文立"</f>
        <v>赵文立</v>
      </c>
      <c r="C427" s="8" t="str">
        <f>"男"</f>
        <v>男</v>
      </c>
      <c r="D427" s="9" t="s">
        <v>377</v>
      </c>
      <c r="E427" s="8"/>
    </row>
    <row r="428" spans="1:5" ht="30" customHeight="1">
      <c r="A428" s="8">
        <v>426</v>
      </c>
      <c r="B428" s="8" t="str">
        <f>"莫明明"</f>
        <v>莫明明</v>
      </c>
      <c r="C428" s="8" t="str">
        <f>"男"</f>
        <v>男</v>
      </c>
      <c r="D428" s="9" t="s">
        <v>221</v>
      </c>
      <c r="E428" s="8"/>
    </row>
    <row r="429" spans="1:5" ht="30" customHeight="1">
      <c r="A429" s="8">
        <v>427</v>
      </c>
      <c r="B429" s="8" t="str">
        <f>"陈雯"</f>
        <v>陈雯</v>
      </c>
      <c r="C429" s="8" t="str">
        <f aca="true" t="shared" si="81" ref="C429:C432">"女"</f>
        <v>女</v>
      </c>
      <c r="D429" s="9" t="s">
        <v>378</v>
      </c>
      <c r="E429" s="8"/>
    </row>
    <row r="430" spans="1:5" ht="30" customHeight="1">
      <c r="A430" s="8">
        <v>428</v>
      </c>
      <c r="B430" s="8" t="str">
        <f>"符梦甜"</f>
        <v>符梦甜</v>
      </c>
      <c r="C430" s="8" t="str">
        <f t="shared" si="81"/>
        <v>女</v>
      </c>
      <c r="D430" s="9" t="s">
        <v>379</v>
      </c>
      <c r="E430" s="8"/>
    </row>
    <row r="431" spans="1:5" ht="30" customHeight="1">
      <c r="A431" s="8">
        <v>429</v>
      </c>
      <c r="B431" s="8" t="str">
        <f>"王芬媛"</f>
        <v>王芬媛</v>
      </c>
      <c r="C431" s="8" t="str">
        <f t="shared" si="81"/>
        <v>女</v>
      </c>
      <c r="D431" s="9" t="s">
        <v>232</v>
      </c>
      <c r="E431" s="8"/>
    </row>
    <row r="432" spans="1:5" ht="30" customHeight="1">
      <c r="A432" s="8">
        <v>430</v>
      </c>
      <c r="B432" s="8" t="str">
        <f>"吴秀川"</f>
        <v>吴秀川</v>
      </c>
      <c r="C432" s="8" t="str">
        <f t="shared" si="81"/>
        <v>女</v>
      </c>
      <c r="D432" s="9" t="s">
        <v>380</v>
      </c>
      <c r="E432" s="8"/>
    </row>
    <row r="433" spans="1:5" ht="30" customHeight="1">
      <c r="A433" s="8">
        <v>431</v>
      </c>
      <c r="B433" s="8" t="str">
        <f>"林俊屹"</f>
        <v>林俊屹</v>
      </c>
      <c r="C433" s="8" t="str">
        <f aca="true" t="shared" si="82" ref="C433:C436">"男"</f>
        <v>男</v>
      </c>
      <c r="D433" s="9" t="s">
        <v>381</v>
      </c>
      <c r="E433" s="8"/>
    </row>
    <row r="434" spans="1:5" ht="30" customHeight="1">
      <c r="A434" s="8">
        <v>432</v>
      </c>
      <c r="B434" s="8" t="str">
        <f>"陈国力"</f>
        <v>陈国力</v>
      </c>
      <c r="C434" s="8" t="str">
        <f t="shared" si="82"/>
        <v>男</v>
      </c>
      <c r="D434" s="9" t="s">
        <v>349</v>
      </c>
      <c r="E434" s="8"/>
    </row>
    <row r="435" spans="1:5" ht="30" customHeight="1">
      <c r="A435" s="8">
        <v>433</v>
      </c>
      <c r="B435" s="8" t="str">
        <f>"麦其龙"</f>
        <v>麦其龙</v>
      </c>
      <c r="C435" s="8" t="str">
        <f t="shared" si="82"/>
        <v>男</v>
      </c>
      <c r="D435" s="9" t="s">
        <v>382</v>
      </c>
      <c r="E435" s="8"/>
    </row>
    <row r="436" spans="1:5" ht="30" customHeight="1">
      <c r="A436" s="8">
        <v>434</v>
      </c>
      <c r="B436" s="8" t="str">
        <f>"李正伟"</f>
        <v>李正伟</v>
      </c>
      <c r="C436" s="8" t="str">
        <f t="shared" si="82"/>
        <v>男</v>
      </c>
      <c r="D436" s="9" t="s">
        <v>383</v>
      </c>
      <c r="E436" s="8"/>
    </row>
    <row r="437" spans="1:5" ht="30" customHeight="1">
      <c r="A437" s="8">
        <v>435</v>
      </c>
      <c r="B437" s="8" t="str">
        <f>"文凤环"</f>
        <v>文凤环</v>
      </c>
      <c r="C437" s="8" t="str">
        <f aca="true" t="shared" si="83" ref="C437:C441">"女"</f>
        <v>女</v>
      </c>
      <c r="D437" s="9" t="s">
        <v>384</v>
      </c>
      <c r="E437" s="8"/>
    </row>
    <row r="438" spans="1:5" ht="30" customHeight="1">
      <c r="A438" s="8">
        <v>436</v>
      </c>
      <c r="B438" s="8" t="str">
        <f>"黄楚茵"</f>
        <v>黄楚茵</v>
      </c>
      <c r="C438" s="8" t="str">
        <f t="shared" si="83"/>
        <v>女</v>
      </c>
      <c r="D438" s="9" t="s">
        <v>385</v>
      </c>
      <c r="E438" s="8"/>
    </row>
    <row r="439" spans="1:5" ht="30" customHeight="1">
      <c r="A439" s="8">
        <v>437</v>
      </c>
      <c r="B439" s="8" t="str">
        <f>"黎宏政"</f>
        <v>黎宏政</v>
      </c>
      <c r="C439" s="8" t="str">
        <f>"男"</f>
        <v>男</v>
      </c>
      <c r="D439" s="9" t="s">
        <v>386</v>
      </c>
      <c r="E439" s="8"/>
    </row>
    <row r="440" spans="1:5" ht="30" customHeight="1">
      <c r="A440" s="8">
        <v>438</v>
      </c>
      <c r="B440" s="8" t="str">
        <f>"符永香"</f>
        <v>符永香</v>
      </c>
      <c r="C440" s="8" t="str">
        <f t="shared" si="83"/>
        <v>女</v>
      </c>
      <c r="D440" s="9" t="s">
        <v>387</v>
      </c>
      <c r="E440" s="8"/>
    </row>
    <row r="441" spans="1:5" ht="30" customHeight="1">
      <c r="A441" s="8">
        <v>439</v>
      </c>
      <c r="B441" s="8" t="str">
        <f>"周德建"</f>
        <v>周德建</v>
      </c>
      <c r="C441" s="8" t="str">
        <f t="shared" si="83"/>
        <v>女</v>
      </c>
      <c r="D441" s="9" t="s">
        <v>388</v>
      </c>
      <c r="E441" s="8"/>
    </row>
    <row r="442" spans="1:5" ht="30" customHeight="1">
      <c r="A442" s="8">
        <v>440</v>
      </c>
      <c r="B442" s="8" t="str">
        <f>"陈太鹏"</f>
        <v>陈太鹏</v>
      </c>
      <c r="C442" s="8" t="str">
        <f>"男"</f>
        <v>男</v>
      </c>
      <c r="D442" s="9" t="s">
        <v>389</v>
      </c>
      <c r="E442" s="8"/>
    </row>
    <row r="443" spans="1:5" ht="30" customHeight="1">
      <c r="A443" s="8">
        <v>441</v>
      </c>
      <c r="B443" s="8" t="str">
        <f>"陈芳甜"</f>
        <v>陈芳甜</v>
      </c>
      <c r="C443" s="8" t="str">
        <f aca="true" t="shared" si="84" ref="C443:C450">"女"</f>
        <v>女</v>
      </c>
      <c r="D443" s="9" t="s">
        <v>390</v>
      </c>
      <c r="E443" s="8"/>
    </row>
    <row r="444" spans="1:5" ht="30" customHeight="1">
      <c r="A444" s="8">
        <v>442</v>
      </c>
      <c r="B444" s="8" t="str">
        <f>"林珍珍"</f>
        <v>林珍珍</v>
      </c>
      <c r="C444" s="8" t="str">
        <f t="shared" si="84"/>
        <v>女</v>
      </c>
      <c r="D444" s="9" t="s">
        <v>391</v>
      </c>
      <c r="E444" s="8"/>
    </row>
    <row r="445" spans="1:5" ht="30" customHeight="1">
      <c r="A445" s="8">
        <v>443</v>
      </c>
      <c r="B445" s="8" t="str">
        <f>"林诗珏"</f>
        <v>林诗珏</v>
      </c>
      <c r="C445" s="8" t="str">
        <f t="shared" si="84"/>
        <v>女</v>
      </c>
      <c r="D445" s="9" t="s">
        <v>47</v>
      </c>
      <c r="E445" s="8"/>
    </row>
    <row r="446" spans="1:5" ht="30" customHeight="1">
      <c r="A446" s="8">
        <v>444</v>
      </c>
      <c r="B446" s="8" t="str">
        <f>"陈欣"</f>
        <v>陈欣</v>
      </c>
      <c r="C446" s="8" t="str">
        <f t="shared" si="84"/>
        <v>女</v>
      </c>
      <c r="D446" s="9" t="s">
        <v>15</v>
      </c>
      <c r="E446" s="8"/>
    </row>
    <row r="447" spans="1:5" ht="30" customHeight="1">
      <c r="A447" s="8">
        <v>445</v>
      </c>
      <c r="B447" s="8" t="str">
        <f>"吴淑妹"</f>
        <v>吴淑妹</v>
      </c>
      <c r="C447" s="8" t="str">
        <f t="shared" si="84"/>
        <v>女</v>
      </c>
      <c r="D447" s="9" t="s">
        <v>232</v>
      </c>
      <c r="E447" s="8"/>
    </row>
    <row r="448" spans="1:5" ht="30" customHeight="1">
      <c r="A448" s="8">
        <v>446</v>
      </c>
      <c r="B448" s="8" t="str">
        <f>"罗宗巧"</f>
        <v>罗宗巧</v>
      </c>
      <c r="C448" s="8" t="str">
        <f t="shared" si="84"/>
        <v>女</v>
      </c>
      <c r="D448" s="9" t="s">
        <v>392</v>
      </c>
      <c r="E448" s="8"/>
    </row>
    <row r="449" spans="1:5" ht="30" customHeight="1">
      <c r="A449" s="8">
        <v>447</v>
      </c>
      <c r="B449" s="8" t="str">
        <f>"符永佳"</f>
        <v>符永佳</v>
      </c>
      <c r="C449" s="8" t="str">
        <f t="shared" si="84"/>
        <v>女</v>
      </c>
      <c r="D449" s="9" t="s">
        <v>206</v>
      </c>
      <c r="E449" s="8"/>
    </row>
    <row r="450" spans="1:5" ht="30" customHeight="1">
      <c r="A450" s="8">
        <v>448</v>
      </c>
      <c r="B450" s="8" t="str">
        <f>"周文靖"</f>
        <v>周文靖</v>
      </c>
      <c r="C450" s="8" t="str">
        <f t="shared" si="84"/>
        <v>女</v>
      </c>
      <c r="D450" s="9" t="s">
        <v>393</v>
      </c>
      <c r="E450" s="8"/>
    </row>
    <row r="451" spans="1:5" ht="30" customHeight="1">
      <c r="A451" s="8">
        <v>449</v>
      </c>
      <c r="B451" s="8" t="str">
        <f>"朱树华 "</f>
        <v>朱树华 </v>
      </c>
      <c r="C451" s="8" t="str">
        <f>"男"</f>
        <v>男</v>
      </c>
      <c r="D451" s="9" t="s">
        <v>98</v>
      </c>
      <c r="E451" s="8"/>
    </row>
    <row r="452" spans="1:5" ht="30" customHeight="1">
      <c r="A452" s="8">
        <v>450</v>
      </c>
      <c r="B452" s="8" t="str">
        <f>"李晴微"</f>
        <v>李晴微</v>
      </c>
      <c r="C452" s="8" t="str">
        <f aca="true" t="shared" si="85" ref="C452:C457">"女"</f>
        <v>女</v>
      </c>
      <c r="D452" s="9" t="s">
        <v>394</v>
      </c>
      <c r="E452" s="8"/>
    </row>
    <row r="453" spans="1:5" ht="30" customHeight="1">
      <c r="A453" s="8">
        <v>451</v>
      </c>
      <c r="B453" s="8" t="str">
        <f>"朱瑞收"</f>
        <v>朱瑞收</v>
      </c>
      <c r="C453" s="8" t="str">
        <f t="shared" si="85"/>
        <v>女</v>
      </c>
      <c r="D453" s="9" t="s">
        <v>395</v>
      </c>
      <c r="E453" s="8"/>
    </row>
    <row r="454" spans="1:5" ht="30" customHeight="1">
      <c r="A454" s="8">
        <v>452</v>
      </c>
      <c r="B454" s="8" t="str">
        <f>"徐钰菁"</f>
        <v>徐钰菁</v>
      </c>
      <c r="C454" s="8" t="str">
        <f t="shared" si="85"/>
        <v>女</v>
      </c>
      <c r="D454" s="9" t="s">
        <v>149</v>
      </c>
      <c r="E454" s="8"/>
    </row>
    <row r="455" spans="1:5" ht="30" customHeight="1">
      <c r="A455" s="8">
        <v>453</v>
      </c>
      <c r="B455" s="8" t="str">
        <f>"符红茹"</f>
        <v>符红茹</v>
      </c>
      <c r="C455" s="8" t="str">
        <f t="shared" si="85"/>
        <v>女</v>
      </c>
      <c r="D455" s="9" t="s">
        <v>396</v>
      </c>
      <c r="E455" s="8"/>
    </row>
    <row r="456" spans="1:5" ht="30" customHeight="1">
      <c r="A456" s="8">
        <v>454</v>
      </c>
      <c r="B456" s="8" t="str">
        <f>"林珍"</f>
        <v>林珍</v>
      </c>
      <c r="C456" s="8" t="str">
        <f t="shared" si="85"/>
        <v>女</v>
      </c>
      <c r="D456" s="9" t="s">
        <v>397</v>
      </c>
      <c r="E456" s="8"/>
    </row>
    <row r="457" spans="1:5" ht="30" customHeight="1">
      <c r="A457" s="8">
        <v>455</v>
      </c>
      <c r="B457" s="8" t="str">
        <f>"郑祥花"</f>
        <v>郑祥花</v>
      </c>
      <c r="C457" s="8" t="str">
        <f t="shared" si="85"/>
        <v>女</v>
      </c>
      <c r="D457" s="9" t="s">
        <v>398</v>
      </c>
      <c r="E457" s="8"/>
    </row>
    <row r="458" spans="1:5" ht="30" customHeight="1">
      <c r="A458" s="8">
        <v>456</v>
      </c>
      <c r="B458" s="8" t="str">
        <f>"陈祖厚"</f>
        <v>陈祖厚</v>
      </c>
      <c r="C458" s="8" t="str">
        <f>"男"</f>
        <v>男</v>
      </c>
      <c r="D458" s="9" t="s">
        <v>399</v>
      </c>
      <c r="E458" s="8"/>
    </row>
    <row r="459" spans="1:5" ht="30" customHeight="1">
      <c r="A459" s="8">
        <v>457</v>
      </c>
      <c r="B459" s="8" t="str">
        <f>"刘乐曦"</f>
        <v>刘乐曦</v>
      </c>
      <c r="C459" s="8" t="str">
        <f aca="true" t="shared" si="86" ref="C459:C461">"女"</f>
        <v>女</v>
      </c>
      <c r="D459" s="9" t="s">
        <v>400</v>
      </c>
      <c r="E459" s="8"/>
    </row>
    <row r="460" spans="1:5" ht="30" customHeight="1">
      <c r="A460" s="8">
        <v>458</v>
      </c>
      <c r="B460" s="8" t="str">
        <f>"陈静"</f>
        <v>陈静</v>
      </c>
      <c r="C460" s="8" t="str">
        <f t="shared" si="86"/>
        <v>女</v>
      </c>
      <c r="D460" s="9" t="s">
        <v>401</v>
      </c>
      <c r="E460" s="8"/>
    </row>
    <row r="461" spans="1:5" ht="30" customHeight="1">
      <c r="A461" s="8">
        <v>459</v>
      </c>
      <c r="B461" s="8" t="str">
        <f>"陈华丽"</f>
        <v>陈华丽</v>
      </c>
      <c r="C461" s="8" t="str">
        <f t="shared" si="86"/>
        <v>女</v>
      </c>
      <c r="D461" s="9" t="s">
        <v>402</v>
      </c>
      <c r="E461" s="8"/>
    </row>
    <row r="462" spans="1:5" ht="30" customHeight="1">
      <c r="A462" s="8">
        <v>460</v>
      </c>
      <c r="B462" s="8" t="str">
        <f>"王德兴"</f>
        <v>王德兴</v>
      </c>
      <c r="C462" s="8" t="str">
        <f aca="true" t="shared" si="87" ref="C462:C465">"男"</f>
        <v>男</v>
      </c>
      <c r="D462" s="9" t="s">
        <v>403</v>
      </c>
      <c r="E462" s="8"/>
    </row>
    <row r="463" spans="1:5" ht="30" customHeight="1">
      <c r="A463" s="8">
        <v>461</v>
      </c>
      <c r="B463" s="8" t="str">
        <f>"陈婷"</f>
        <v>陈婷</v>
      </c>
      <c r="C463" s="8" t="str">
        <f aca="true" t="shared" si="88" ref="C463:C467">"女"</f>
        <v>女</v>
      </c>
      <c r="D463" s="9" t="s">
        <v>404</v>
      </c>
      <c r="E463" s="8"/>
    </row>
    <row r="464" spans="1:5" ht="30" customHeight="1">
      <c r="A464" s="8">
        <v>462</v>
      </c>
      <c r="B464" s="8" t="str">
        <f>"陈琼铭"</f>
        <v>陈琼铭</v>
      </c>
      <c r="C464" s="8" t="str">
        <f t="shared" si="87"/>
        <v>男</v>
      </c>
      <c r="D464" s="9" t="s">
        <v>287</v>
      </c>
      <c r="E464" s="8"/>
    </row>
    <row r="465" spans="1:5" ht="30" customHeight="1">
      <c r="A465" s="8">
        <v>463</v>
      </c>
      <c r="B465" s="8" t="str">
        <f>"蒙秀豪"</f>
        <v>蒙秀豪</v>
      </c>
      <c r="C465" s="8" t="str">
        <f t="shared" si="87"/>
        <v>男</v>
      </c>
      <c r="D465" s="9" t="s">
        <v>405</v>
      </c>
      <c r="E465" s="8"/>
    </row>
    <row r="466" spans="1:5" ht="30" customHeight="1">
      <c r="A466" s="8">
        <v>464</v>
      </c>
      <c r="B466" s="8" t="str">
        <f>"何才丁"</f>
        <v>何才丁</v>
      </c>
      <c r="C466" s="8" t="str">
        <f t="shared" si="88"/>
        <v>女</v>
      </c>
      <c r="D466" s="9" t="s">
        <v>206</v>
      </c>
      <c r="E466" s="8"/>
    </row>
    <row r="467" spans="1:5" ht="30" customHeight="1">
      <c r="A467" s="8">
        <v>465</v>
      </c>
      <c r="B467" s="8" t="str">
        <f>"蒲海英"</f>
        <v>蒲海英</v>
      </c>
      <c r="C467" s="8" t="str">
        <f t="shared" si="88"/>
        <v>女</v>
      </c>
      <c r="D467" s="9" t="s">
        <v>406</v>
      </c>
      <c r="E467" s="8"/>
    </row>
    <row r="468" spans="1:5" ht="30" customHeight="1">
      <c r="A468" s="8">
        <v>466</v>
      </c>
      <c r="B468" s="8" t="str">
        <f>"郑杰友"</f>
        <v>郑杰友</v>
      </c>
      <c r="C468" s="8" t="str">
        <f>"男"</f>
        <v>男</v>
      </c>
      <c r="D468" s="9" t="s">
        <v>407</v>
      </c>
      <c r="E468" s="8"/>
    </row>
    <row r="469" spans="1:5" ht="30" customHeight="1">
      <c r="A469" s="8">
        <v>467</v>
      </c>
      <c r="B469" s="8" t="str">
        <f>"郭教才"</f>
        <v>郭教才</v>
      </c>
      <c r="C469" s="8" t="str">
        <f>"男"</f>
        <v>男</v>
      </c>
      <c r="D469" s="9" t="s">
        <v>408</v>
      </c>
      <c r="E469" s="8"/>
    </row>
    <row r="470" spans="1:5" ht="30" customHeight="1">
      <c r="A470" s="8">
        <v>468</v>
      </c>
      <c r="B470" s="8" t="str">
        <f>"王琪"</f>
        <v>王琪</v>
      </c>
      <c r="C470" s="8" t="str">
        <f aca="true" t="shared" si="89" ref="C470:C476">"女"</f>
        <v>女</v>
      </c>
      <c r="D470" s="9" t="s">
        <v>409</v>
      </c>
      <c r="E470" s="8"/>
    </row>
    <row r="471" spans="1:5" ht="30" customHeight="1">
      <c r="A471" s="8">
        <v>469</v>
      </c>
      <c r="B471" s="8" t="str">
        <f>"陈春霞"</f>
        <v>陈春霞</v>
      </c>
      <c r="C471" s="8" t="str">
        <f t="shared" si="89"/>
        <v>女</v>
      </c>
      <c r="D471" s="9" t="s">
        <v>410</v>
      </c>
      <c r="E471" s="8"/>
    </row>
    <row r="472" spans="1:5" ht="30" customHeight="1">
      <c r="A472" s="8">
        <v>470</v>
      </c>
      <c r="B472" s="8" t="str">
        <f>"周亚婷"</f>
        <v>周亚婷</v>
      </c>
      <c r="C472" s="8" t="str">
        <f t="shared" si="89"/>
        <v>女</v>
      </c>
      <c r="D472" s="9" t="s">
        <v>411</v>
      </c>
      <c r="E472" s="8"/>
    </row>
    <row r="473" spans="1:5" ht="30" customHeight="1">
      <c r="A473" s="8">
        <v>471</v>
      </c>
      <c r="B473" s="8" t="str">
        <f>"郑一梅"</f>
        <v>郑一梅</v>
      </c>
      <c r="C473" s="8" t="str">
        <f t="shared" si="89"/>
        <v>女</v>
      </c>
      <c r="D473" s="9" t="s">
        <v>11</v>
      </c>
      <c r="E473" s="8"/>
    </row>
    <row r="474" spans="1:5" ht="30" customHeight="1">
      <c r="A474" s="8">
        <v>472</v>
      </c>
      <c r="B474" s="8" t="str">
        <f>"王璐路"</f>
        <v>王璐路</v>
      </c>
      <c r="C474" s="8" t="str">
        <f t="shared" si="89"/>
        <v>女</v>
      </c>
      <c r="D474" s="9" t="s">
        <v>412</v>
      </c>
      <c r="E474" s="8"/>
    </row>
    <row r="475" spans="1:5" ht="30" customHeight="1">
      <c r="A475" s="8">
        <v>473</v>
      </c>
      <c r="B475" s="8" t="str">
        <f>"蓝畅"</f>
        <v>蓝畅</v>
      </c>
      <c r="C475" s="8" t="str">
        <f t="shared" si="89"/>
        <v>女</v>
      </c>
      <c r="D475" s="9" t="s">
        <v>413</v>
      </c>
      <c r="E475" s="8"/>
    </row>
    <row r="476" spans="1:5" ht="30" customHeight="1">
      <c r="A476" s="8">
        <v>474</v>
      </c>
      <c r="B476" s="8" t="str">
        <f>"卓越"</f>
        <v>卓越</v>
      </c>
      <c r="C476" s="8" t="str">
        <f t="shared" si="89"/>
        <v>女</v>
      </c>
      <c r="D476" s="9" t="s">
        <v>354</v>
      </c>
      <c r="E476" s="8"/>
    </row>
    <row r="477" spans="1:5" ht="30" customHeight="1">
      <c r="A477" s="8">
        <v>475</v>
      </c>
      <c r="B477" s="8" t="str">
        <f>"高敏"</f>
        <v>高敏</v>
      </c>
      <c r="C477" s="8" t="str">
        <f aca="true" t="shared" si="90" ref="C477:C481">"男"</f>
        <v>男</v>
      </c>
      <c r="D477" s="9" t="s">
        <v>367</v>
      </c>
      <c r="E477" s="8"/>
    </row>
    <row r="478" spans="1:5" ht="30" customHeight="1">
      <c r="A478" s="8">
        <v>476</v>
      </c>
      <c r="B478" s="8" t="str">
        <f>"陈玲"</f>
        <v>陈玲</v>
      </c>
      <c r="C478" s="8" t="str">
        <f>"女"</f>
        <v>女</v>
      </c>
      <c r="D478" s="9" t="s">
        <v>414</v>
      </c>
      <c r="E478" s="8"/>
    </row>
    <row r="479" spans="1:5" ht="30" customHeight="1">
      <c r="A479" s="8">
        <v>477</v>
      </c>
      <c r="B479" s="8" t="str">
        <f>"刘静"</f>
        <v>刘静</v>
      </c>
      <c r="C479" s="8" t="str">
        <f>"女"</f>
        <v>女</v>
      </c>
      <c r="D479" s="9" t="s">
        <v>374</v>
      </c>
      <c r="E479" s="8"/>
    </row>
    <row r="480" spans="1:5" ht="30" customHeight="1">
      <c r="A480" s="8">
        <v>478</v>
      </c>
      <c r="B480" s="8" t="str">
        <f>"梁阳"</f>
        <v>梁阳</v>
      </c>
      <c r="C480" s="8" t="str">
        <f t="shared" si="90"/>
        <v>男</v>
      </c>
      <c r="D480" s="9" t="s">
        <v>415</v>
      </c>
      <c r="E480" s="8"/>
    </row>
    <row r="481" spans="1:5" ht="30" customHeight="1">
      <c r="A481" s="8">
        <v>479</v>
      </c>
      <c r="B481" s="8" t="str">
        <f>"薛晓晋"</f>
        <v>薛晓晋</v>
      </c>
      <c r="C481" s="8" t="str">
        <f t="shared" si="90"/>
        <v>男</v>
      </c>
      <c r="D481" s="9" t="s">
        <v>349</v>
      </c>
      <c r="E481" s="8"/>
    </row>
    <row r="482" spans="1:5" ht="30" customHeight="1">
      <c r="A482" s="8">
        <v>480</v>
      </c>
      <c r="B482" s="8" t="str">
        <f>"邱远欢"</f>
        <v>邱远欢</v>
      </c>
      <c r="C482" s="8" t="str">
        <f aca="true" t="shared" si="91" ref="C482:C488">"女"</f>
        <v>女</v>
      </c>
      <c r="D482" s="9" t="s">
        <v>413</v>
      </c>
      <c r="E482" s="8"/>
    </row>
    <row r="483" spans="1:5" ht="30" customHeight="1">
      <c r="A483" s="8">
        <v>481</v>
      </c>
      <c r="B483" s="8" t="str">
        <f>"陈华丽"</f>
        <v>陈华丽</v>
      </c>
      <c r="C483" s="8" t="str">
        <f t="shared" si="91"/>
        <v>女</v>
      </c>
      <c r="D483" s="9" t="s">
        <v>416</v>
      </c>
      <c r="E483" s="8"/>
    </row>
    <row r="484" spans="1:5" ht="30" customHeight="1">
      <c r="A484" s="8">
        <v>482</v>
      </c>
      <c r="B484" s="8" t="str">
        <f>"王钰博"</f>
        <v>王钰博</v>
      </c>
      <c r="C484" s="8" t="str">
        <f t="shared" si="91"/>
        <v>女</v>
      </c>
      <c r="D484" s="9" t="s">
        <v>417</v>
      </c>
      <c r="E484" s="8"/>
    </row>
    <row r="485" spans="1:5" ht="30" customHeight="1">
      <c r="A485" s="8">
        <v>483</v>
      </c>
      <c r="B485" s="8" t="str">
        <f>"盘玥"</f>
        <v>盘玥</v>
      </c>
      <c r="C485" s="8" t="str">
        <f t="shared" si="91"/>
        <v>女</v>
      </c>
      <c r="D485" s="9" t="s">
        <v>47</v>
      </c>
      <c r="E485" s="8"/>
    </row>
    <row r="486" spans="1:5" ht="30" customHeight="1">
      <c r="A486" s="8">
        <v>484</v>
      </c>
      <c r="B486" s="8" t="str">
        <f>"陈南安"</f>
        <v>陈南安</v>
      </c>
      <c r="C486" s="8" t="str">
        <f t="shared" si="91"/>
        <v>女</v>
      </c>
      <c r="D486" s="9" t="s">
        <v>418</v>
      </c>
      <c r="E486" s="8"/>
    </row>
    <row r="487" spans="1:5" ht="30" customHeight="1">
      <c r="A487" s="8">
        <v>485</v>
      </c>
      <c r="B487" s="8" t="str">
        <f>"冯海玉"</f>
        <v>冯海玉</v>
      </c>
      <c r="C487" s="8" t="str">
        <f t="shared" si="91"/>
        <v>女</v>
      </c>
      <c r="D487" s="9" t="s">
        <v>419</v>
      </c>
      <c r="E487" s="8"/>
    </row>
    <row r="488" spans="1:5" ht="30" customHeight="1">
      <c r="A488" s="8">
        <v>486</v>
      </c>
      <c r="B488" s="8" t="str">
        <f>"许彩霞"</f>
        <v>许彩霞</v>
      </c>
      <c r="C488" s="8" t="str">
        <f t="shared" si="91"/>
        <v>女</v>
      </c>
      <c r="D488" s="9" t="s">
        <v>420</v>
      </c>
      <c r="E488" s="8"/>
    </row>
    <row r="489" spans="1:5" ht="30" customHeight="1">
      <c r="A489" s="8">
        <v>487</v>
      </c>
      <c r="B489" s="8" t="str">
        <f>"张耀"</f>
        <v>张耀</v>
      </c>
      <c r="C489" s="8" t="str">
        <f aca="true" t="shared" si="92" ref="C489:C492">"男"</f>
        <v>男</v>
      </c>
      <c r="D489" s="9" t="s">
        <v>421</v>
      </c>
      <c r="E489" s="8"/>
    </row>
    <row r="490" spans="1:5" ht="30" customHeight="1">
      <c r="A490" s="8">
        <v>488</v>
      </c>
      <c r="B490" s="8" t="str">
        <f>"王朗"</f>
        <v>王朗</v>
      </c>
      <c r="C490" s="8" t="str">
        <f t="shared" si="92"/>
        <v>男</v>
      </c>
      <c r="D490" s="9" t="s">
        <v>422</v>
      </c>
      <c r="E490" s="8"/>
    </row>
    <row r="491" spans="1:5" ht="30" customHeight="1">
      <c r="A491" s="8">
        <v>489</v>
      </c>
      <c r="B491" s="8" t="str">
        <f>"杨许娣"</f>
        <v>杨许娣</v>
      </c>
      <c r="C491" s="8" t="str">
        <f>"女"</f>
        <v>女</v>
      </c>
      <c r="D491" s="9" t="s">
        <v>423</v>
      </c>
      <c r="E491" s="8"/>
    </row>
    <row r="492" spans="1:5" ht="30" customHeight="1">
      <c r="A492" s="8">
        <v>490</v>
      </c>
      <c r="B492" s="8" t="str">
        <f>"王盛优"</f>
        <v>王盛优</v>
      </c>
      <c r="C492" s="8" t="str">
        <f t="shared" si="92"/>
        <v>男</v>
      </c>
      <c r="D492" s="9" t="s">
        <v>424</v>
      </c>
      <c r="E492" s="8"/>
    </row>
    <row r="493" spans="1:5" ht="30" customHeight="1">
      <c r="A493" s="8">
        <v>491</v>
      </c>
      <c r="B493" s="8" t="str">
        <f>"许玲"</f>
        <v>许玲</v>
      </c>
      <c r="C493" s="8" t="str">
        <f aca="true" t="shared" si="93" ref="C493:C500">"女"</f>
        <v>女</v>
      </c>
      <c r="D493" s="9" t="s">
        <v>425</v>
      </c>
      <c r="E493" s="8"/>
    </row>
    <row r="494" spans="1:5" ht="30" customHeight="1">
      <c r="A494" s="8">
        <v>492</v>
      </c>
      <c r="B494" s="8" t="str">
        <f>"罗莉莉"</f>
        <v>罗莉莉</v>
      </c>
      <c r="C494" s="8" t="str">
        <f t="shared" si="93"/>
        <v>女</v>
      </c>
      <c r="D494" s="9" t="s">
        <v>426</v>
      </c>
      <c r="E494" s="8"/>
    </row>
    <row r="495" spans="1:5" ht="30" customHeight="1">
      <c r="A495" s="8">
        <v>493</v>
      </c>
      <c r="B495" s="8" t="str">
        <f>"陈婷婷"</f>
        <v>陈婷婷</v>
      </c>
      <c r="C495" s="8" t="str">
        <f t="shared" si="93"/>
        <v>女</v>
      </c>
      <c r="D495" s="9" t="s">
        <v>66</v>
      </c>
      <c r="E495" s="8"/>
    </row>
    <row r="496" spans="1:5" ht="30" customHeight="1">
      <c r="A496" s="8">
        <v>494</v>
      </c>
      <c r="B496" s="8" t="str">
        <f>"徐雄姣"</f>
        <v>徐雄姣</v>
      </c>
      <c r="C496" s="8" t="str">
        <f t="shared" si="93"/>
        <v>女</v>
      </c>
      <c r="D496" s="9" t="s">
        <v>74</v>
      </c>
      <c r="E496" s="8"/>
    </row>
    <row r="497" spans="1:5" ht="30" customHeight="1">
      <c r="A497" s="8">
        <v>495</v>
      </c>
      <c r="B497" s="8" t="str">
        <f>"符碧娟"</f>
        <v>符碧娟</v>
      </c>
      <c r="C497" s="8" t="str">
        <f t="shared" si="93"/>
        <v>女</v>
      </c>
      <c r="D497" s="9" t="s">
        <v>358</v>
      </c>
      <c r="E497" s="8"/>
    </row>
    <row r="498" spans="1:5" ht="30" customHeight="1">
      <c r="A498" s="8">
        <v>496</v>
      </c>
      <c r="B498" s="8" t="str">
        <f>"周秋妹"</f>
        <v>周秋妹</v>
      </c>
      <c r="C498" s="8" t="str">
        <f t="shared" si="93"/>
        <v>女</v>
      </c>
      <c r="D498" s="9" t="s">
        <v>427</v>
      </c>
      <c r="E498" s="8"/>
    </row>
    <row r="499" spans="1:5" ht="30" customHeight="1">
      <c r="A499" s="8">
        <v>497</v>
      </c>
      <c r="B499" s="8" t="str">
        <f>"王梅"</f>
        <v>王梅</v>
      </c>
      <c r="C499" s="8" t="str">
        <f t="shared" si="93"/>
        <v>女</v>
      </c>
      <c r="D499" s="9" t="s">
        <v>44</v>
      </c>
      <c r="E499" s="8"/>
    </row>
    <row r="500" spans="1:5" ht="30" customHeight="1">
      <c r="A500" s="8">
        <v>498</v>
      </c>
      <c r="B500" s="8" t="str">
        <f>"虞佳菲"</f>
        <v>虞佳菲</v>
      </c>
      <c r="C500" s="8" t="str">
        <f t="shared" si="93"/>
        <v>女</v>
      </c>
      <c r="D500" s="9" t="s">
        <v>428</v>
      </c>
      <c r="E500" s="8"/>
    </row>
    <row r="501" spans="1:5" ht="30" customHeight="1">
      <c r="A501" s="8">
        <v>499</v>
      </c>
      <c r="B501" s="8" t="str">
        <f>"许宁"</f>
        <v>许宁</v>
      </c>
      <c r="C501" s="8" t="str">
        <f>"男"</f>
        <v>男</v>
      </c>
      <c r="D501" s="9" t="s">
        <v>429</v>
      </c>
      <c r="E501" s="8"/>
    </row>
    <row r="502" spans="1:5" ht="30" customHeight="1">
      <c r="A502" s="8">
        <v>500</v>
      </c>
      <c r="B502" s="8" t="str">
        <f>"陈颖"</f>
        <v>陈颖</v>
      </c>
      <c r="C502" s="8" t="str">
        <f aca="true" t="shared" si="94" ref="C502:C504">"女"</f>
        <v>女</v>
      </c>
      <c r="D502" s="9" t="s">
        <v>430</v>
      </c>
      <c r="E502" s="8"/>
    </row>
    <row r="503" spans="1:5" ht="30" customHeight="1">
      <c r="A503" s="8">
        <v>501</v>
      </c>
      <c r="B503" s="8" t="str">
        <f>"王佳"</f>
        <v>王佳</v>
      </c>
      <c r="C503" s="8" t="str">
        <f t="shared" si="94"/>
        <v>女</v>
      </c>
      <c r="D503" s="9" t="s">
        <v>431</v>
      </c>
      <c r="E503" s="8"/>
    </row>
    <row r="504" spans="1:5" ht="30" customHeight="1">
      <c r="A504" s="8">
        <v>502</v>
      </c>
      <c r="B504" s="8" t="str">
        <f>"陈小琴"</f>
        <v>陈小琴</v>
      </c>
      <c r="C504" s="8" t="str">
        <f t="shared" si="94"/>
        <v>女</v>
      </c>
      <c r="D504" s="9" t="s">
        <v>56</v>
      </c>
      <c r="E504" s="8"/>
    </row>
    <row r="505" spans="1:5" ht="30" customHeight="1">
      <c r="A505" s="8">
        <v>503</v>
      </c>
      <c r="B505" s="8" t="str">
        <f>"姜扬"</f>
        <v>姜扬</v>
      </c>
      <c r="C505" s="8" t="str">
        <f>"男"</f>
        <v>男</v>
      </c>
      <c r="D505" s="9" t="s">
        <v>131</v>
      </c>
      <c r="E505" s="8"/>
    </row>
    <row r="506" spans="1:5" ht="30" customHeight="1">
      <c r="A506" s="8">
        <v>504</v>
      </c>
      <c r="B506" s="8" t="str">
        <f>"韦俊婕"</f>
        <v>韦俊婕</v>
      </c>
      <c r="C506" s="8" t="str">
        <f aca="true" t="shared" si="95" ref="C506:C509">"女"</f>
        <v>女</v>
      </c>
      <c r="D506" s="9" t="s">
        <v>432</v>
      </c>
      <c r="E506" s="8"/>
    </row>
    <row r="507" spans="1:5" ht="30" customHeight="1">
      <c r="A507" s="8">
        <v>505</v>
      </c>
      <c r="B507" s="8" t="str">
        <f>"张丹凤"</f>
        <v>张丹凤</v>
      </c>
      <c r="C507" s="8" t="str">
        <f t="shared" si="95"/>
        <v>女</v>
      </c>
      <c r="D507" s="9" t="s">
        <v>433</v>
      </c>
      <c r="E507" s="8"/>
    </row>
    <row r="508" spans="1:5" ht="30" customHeight="1">
      <c r="A508" s="8">
        <v>506</v>
      </c>
      <c r="B508" s="8" t="str">
        <f>"张彩瑶"</f>
        <v>张彩瑶</v>
      </c>
      <c r="C508" s="8" t="str">
        <f t="shared" si="95"/>
        <v>女</v>
      </c>
      <c r="D508" s="9" t="s">
        <v>434</v>
      </c>
      <c r="E508" s="8"/>
    </row>
    <row r="509" spans="1:5" ht="30" customHeight="1">
      <c r="A509" s="8">
        <v>507</v>
      </c>
      <c r="B509" s="8" t="str">
        <f>"彭翎"</f>
        <v>彭翎</v>
      </c>
      <c r="C509" s="8" t="str">
        <f t="shared" si="95"/>
        <v>女</v>
      </c>
      <c r="D509" s="9" t="s">
        <v>435</v>
      </c>
      <c r="E509" s="8"/>
    </row>
    <row r="510" spans="1:5" ht="30" customHeight="1">
      <c r="A510" s="8">
        <v>508</v>
      </c>
      <c r="B510" s="8" t="str">
        <f>"姜鹏"</f>
        <v>姜鹏</v>
      </c>
      <c r="C510" s="8" t="str">
        <f aca="true" t="shared" si="96" ref="C510:C515">"男"</f>
        <v>男</v>
      </c>
      <c r="D510" s="9" t="s">
        <v>436</v>
      </c>
      <c r="E510" s="8"/>
    </row>
    <row r="511" spans="1:5" ht="30" customHeight="1">
      <c r="A511" s="8">
        <v>509</v>
      </c>
      <c r="B511" s="8" t="str">
        <f>"黄珍珠"</f>
        <v>黄珍珠</v>
      </c>
      <c r="C511" s="8" t="str">
        <f aca="true" t="shared" si="97" ref="C511:C514">"女"</f>
        <v>女</v>
      </c>
      <c r="D511" s="9" t="s">
        <v>437</v>
      </c>
      <c r="E511" s="8"/>
    </row>
    <row r="512" spans="1:5" ht="30" customHeight="1">
      <c r="A512" s="8">
        <v>510</v>
      </c>
      <c r="B512" s="8" t="str">
        <f>"李小山"</f>
        <v>李小山</v>
      </c>
      <c r="C512" s="8" t="str">
        <f t="shared" si="96"/>
        <v>男</v>
      </c>
      <c r="D512" s="9" t="s">
        <v>438</v>
      </c>
      <c r="E512" s="8"/>
    </row>
    <row r="513" spans="1:5" ht="30" customHeight="1">
      <c r="A513" s="8">
        <v>511</v>
      </c>
      <c r="B513" s="8" t="str">
        <f>"许文静"</f>
        <v>许文静</v>
      </c>
      <c r="C513" s="8" t="str">
        <f t="shared" si="97"/>
        <v>女</v>
      </c>
      <c r="D513" s="9" t="s">
        <v>439</v>
      </c>
      <c r="E513" s="8"/>
    </row>
    <row r="514" spans="1:5" ht="30" customHeight="1">
      <c r="A514" s="8">
        <v>512</v>
      </c>
      <c r="B514" s="8" t="str">
        <f>"陈苑"</f>
        <v>陈苑</v>
      </c>
      <c r="C514" s="8" t="str">
        <f t="shared" si="97"/>
        <v>女</v>
      </c>
      <c r="D514" s="9" t="s">
        <v>440</v>
      </c>
      <c r="E514" s="8"/>
    </row>
    <row r="515" spans="1:5" ht="30" customHeight="1">
      <c r="A515" s="8">
        <v>513</v>
      </c>
      <c r="B515" s="8" t="str">
        <f>"林如德"</f>
        <v>林如德</v>
      </c>
      <c r="C515" s="8" t="str">
        <f t="shared" si="96"/>
        <v>男</v>
      </c>
      <c r="D515" s="9" t="s">
        <v>441</v>
      </c>
      <c r="E515" s="8"/>
    </row>
    <row r="516" spans="1:5" ht="30" customHeight="1">
      <c r="A516" s="8">
        <v>514</v>
      </c>
      <c r="B516" s="8" t="str">
        <f>"薛桃丽"</f>
        <v>薛桃丽</v>
      </c>
      <c r="C516" s="8" t="str">
        <f>"女"</f>
        <v>女</v>
      </c>
      <c r="D516" s="9" t="s">
        <v>93</v>
      </c>
      <c r="E516" s="8"/>
    </row>
    <row r="517" spans="1:5" ht="30" customHeight="1">
      <c r="A517" s="8">
        <v>515</v>
      </c>
      <c r="B517" s="8" t="str">
        <f>"文跃"</f>
        <v>文跃</v>
      </c>
      <c r="C517" s="8" t="str">
        <f>"男"</f>
        <v>男</v>
      </c>
      <c r="D517" s="9" t="s">
        <v>442</v>
      </c>
      <c r="E517" s="8"/>
    </row>
    <row r="518" spans="1:5" ht="30" customHeight="1">
      <c r="A518" s="8">
        <v>516</v>
      </c>
      <c r="B518" s="8" t="str">
        <f>"夏儒名"</f>
        <v>夏儒名</v>
      </c>
      <c r="C518" s="8" t="str">
        <f>"男"</f>
        <v>男</v>
      </c>
      <c r="D518" s="9" t="s">
        <v>443</v>
      </c>
      <c r="E518" s="8"/>
    </row>
    <row r="519" spans="1:5" ht="30" customHeight="1">
      <c r="A519" s="8">
        <v>517</v>
      </c>
      <c r="B519" s="8" t="str">
        <f>"李华曦"</f>
        <v>李华曦</v>
      </c>
      <c r="C519" s="8" t="str">
        <f aca="true" t="shared" si="98" ref="C519:C525">"女"</f>
        <v>女</v>
      </c>
      <c r="D519" s="9" t="s">
        <v>15</v>
      </c>
      <c r="E519" s="8"/>
    </row>
    <row r="520" spans="1:5" ht="30" customHeight="1">
      <c r="A520" s="8">
        <v>518</v>
      </c>
      <c r="B520" s="8" t="str">
        <f>"王艺霞"</f>
        <v>王艺霞</v>
      </c>
      <c r="C520" s="8" t="str">
        <f t="shared" si="98"/>
        <v>女</v>
      </c>
      <c r="D520" s="9" t="s">
        <v>444</v>
      </c>
      <c r="E520" s="8"/>
    </row>
    <row r="521" spans="1:5" ht="30" customHeight="1">
      <c r="A521" s="8">
        <v>519</v>
      </c>
      <c r="B521" s="8" t="str">
        <f>"陈薇夷"</f>
        <v>陈薇夷</v>
      </c>
      <c r="C521" s="8" t="str">
        <f t="shared" si="98"/>
        <v>女</v>
      </c>
      <c r="D521" s="9" t="s">
        <v>106</v>
      </c>
      <c r="E521" s="8"/>
    </row>
    <row r="522" spans="1:5" ht="30" customHeight="1">
      <c r="A522" s="8">
        <v>520</v>
      </c>
      <c r="B522" s="8" t="str">
        <f>"朱嘉嘉"</f>
        <v>朱嘉嘉</v>
      </c>
      <c r="C522" s="8" t="str">
        <f t="shared" si="98"/>
        <v>女</v>
      </c>
      <c r="D522" s="9" t="s">
        <v>445</v>
      </c>
      <c r="E522" s="8"/>
    </row>
    <row r="523" spans="1:5" ht="30" customHeight="1">
      <c r="A523" s="8">
        <v>521</v>
      </c>
      <c r="B523" s="8" t="str">
        <f>"唐慧慧"</f>
        <v>唐慧慧</v>
      </c>
      <c r="C523" s="8" t="str">
        <f t="shared" si="98"/>
        <v>女</v>
      </c>
      <c r="D523" s="9" t="s">
        <v>446</v>
      </c>
      <c r="E523" s="8"/>
    </row>
    <row r="524" spans="1:5" ht="30" customHeight="1">
      <c r="A524" s="8">
        <v>522</v>
      </c>
      <c r="B524" s="8" t="str">
        <f>"陈慧卿"</f>
        <v>陈慧卿</v>
      </c>
      <c r="C524" s="8" t="str">
        <f t="shared" si="98"/>
        <v>女</v>
      </c>
      <c r="D524" s="9" t="s">
        <v>447</v>
      </c>
      <c r="E524" s="8"/>
    </row>
    <row r="525" spans="1:5" ht="30" customHeight="1">
      <c r="A525" s="8">
        <v>523</v>
      </c>
      <c r="B525" s="8" t="str">
        <f>"王秋和"</f>
        <v>王秋和</v>
      </c>
      <c r="C525" s="8" t="str">
        <f t="shared" si="98"/>
        <v>女</v>
      </c>
      <c r="D525" s="9" t="s">
        <v>448</v>
      </c>
      <c r="E525" s="8"/>
    </row>
    <row r="526" spans="1:5" ht="30" customHeight="1">
      <c r="A526" s="8">
        <v>524</v>
      </c>
      <c r="B526" s="8" t="str">
        <f>"王杰"</f>
        <v>王杰</v>
      </c>
      <c r="C526" s="8" t="str">
        <f>"男"</f>
        <v>男</v>
      </c>
      <c r="D526" s="9" t="s">
        <v>449</v>
      </c>
      <c r="E526" s="8"/>
    </row>
    <row r="527" spans="1:5" ht="30" customHeight="1">
      <c r="A527" s="8">
        <v>525</v>
      </c>
      <c r="B527" s="8" t="str">
        <f>"符雪柔"</f>
        <v>符雪柔</v>
      </c>
      <c r="C527" s="8" t="str">
        <f aca="true" t="shared" si="99" ref="C527:C530">"女"</f>
        <v>女</v>
      </c>
      <c r="D527" s="9" t="s">
        <v>450</v>
      </c>
      <c r="E527" s="8"/>
    </row>
    <row r="528" spans="1:5" ht="30" customHeight="1">
      <c r="A528" s="8">
        <v>526</v>
      </c>
      <c r="B528" s="8" t="str">
        <f>"王茜"</f>
        <v>王茜</v>
      </c>
      <c r="C528" s="8" t="str">
        <f t="shared" si="99"/>
        <v>女</v>
      </c>
      <c r="D528" s="9" t="s">
        <v>289</v>
      </c>
      <c r="E528" s="8"/>
    </row>
    <row r="529" spans="1:5" ht="30" customHeight="1">
      <c r="A529" s="8">
        <v>527</v>
      </c>
      <c r="B529" s="8" t="str">
        <f>"王可欣"</f>
        <v>王可欣</v>
      </c>
      <c r="C529" s="8" t="str">
        <f t="shared" si="99"/>
        <v>女</v>
      </c>
      <c r="D529" s="9" t="s">
        <v>451</v>
      </c>
      <c r="E529" s="8"/>
    </row>
    <row r="530" spans="1:5" ht="30" customHeight="1">
      <c r="A530" s="8">
        <v>528</v>
      </c>
      <c r="B530" s="8" t="str">
        <f>"罗亚亲"</f>
        <v>罗亚亲</v>
      </c>
      <c r="C530" s="8" t="str">
        <f t="shared" si="99"/>
        <v>女</v>
      </c>
      <c r="D530" s="9" t="s">
        <v>452</v>
      </c>
      <c r="E530" s="8"/>
    </row>
    <row r="531" spans="1:5" ht="30" customHeight="1">
      <c r="A531" s="8">
        <v>529</v>
      </c>
      <c r="B531" s="8" t="str">
        <f>"王瑜"</f>
        <v>王瑜</v>
      </c>
      <c r="C531" s="8" t="str">
        <f>"男"</f>
        <v>男</v>
      </c>
      <c r="D531" s="9" t="s">
        <v>453</v>
      </c>
      <c r="E531" s="8"/>
    </row>
    <row r="532" spans="1:5" ht="30" customHeight="1">
      <c r="A532" s="8">
        <v>530</v>
      </c>
      <c r="B532" s="8" t="str">
        <f>"文铭江"</f>
        <v>文铭江</v>
      </c>
      <c r="C532" s="8" t="str">
        <f>"男"</f>
        <v>男</v>
      </c>
      <c r="D532" s="9" t="s">
        <v>405</v>
      </c>
      <c r="E532" s="8"/>
    </row>
    <row r="533" spans="1:5" ht="30" customHeight="1">
      <c r="A533" s="8">
        <v>531</v>
      </c>
      <c r="B533" s="8" t="str">
        <f>"符美金"</f>
        <v>符美金</v>
      </c>
      <c r="C533" s="8" t="str">
        <f aca="true" t="shared" si="100" ref="C533:C538">"女"</f>
        <v>女</v>
      </c>
      <c r="D533" s="9" t="s">
        <v>454</v>
      </c>
      <c r="E533" s="8"/>
    </row>
    <row r="534" spans="1:5" ht="30" customHeight="1">
      <c r="A534" s="8">
        <v>532</v>
      </c>
      <c r="B534" s="8" t="str">
        <f>"颜振汝"</f>
        <v>颜振汝</v>
      </c>
      <c r="C534" s="8" t="str">
        <f t="shared" si="100"/>
        <v>女</v>
      </c>
      <c r="D534" s="9" t="s">
        <v>204</v>
      </c>
      <c r="E534" s="8"/>
    </row>
    <row r="535" spans="1:5" ht="30" customHeight="1">
      <c r="A535" s="8">
        <v>533</v>
      </c>
      <c r="B535" s="8" t="str">
        <f>"黄露蝉"</f>
        <v>黄露蝉</v>
      </c>
      <c r="C535" s="8" t="str">
        <f t="shared" si="100"/>
        <v>女</v>
      </c>
      <c r="D535" s="9" t="s">
        <v>64</v>
      </c>
      <c r="E535" s="8"/>
    </row>
    <row r="536" spans="1:5" ht="30" customHeight="1">
      <c r="A536" s="8">
        <v>534</v>
      </c>
      <c r="B536" s="8" t="str">
        <f>"吴菲娜"</f>
        <v>吴菲娜</v>
      </c>
      <c r="C536" s="8" t="str">
        <f t="shared" si="100"/>
        <v>女</v>
      </c>
      <c r="D536" s="9" t="s">
        <v>455</v>
      </c>
      <c r="E536" s="8"/>
    </row>
    <row r="537" spans="1:5" ht="30" customHeight="1">
      <c r="A537" s="8">
        <v>535</v>
      </c>
      <c r="B537" s="8" t="str">
        <f>"郑美珍"</f>
        <v>郑美珍</v>
      </c>
      <c r="C537" s="8" t="str">
        <f t="shared" si="100"/>
        <v>女</v>
      </c>
      <c r="D537" s="9" t="s">
        <v>456</v>
      </c>
      <c r="E537" s="8"/>
    </row>
    <row r="538" spans="1:5" ht="30" customHeight="1">
      <c r="A538" s="8">
        <v>536</v>
      </c>
      <c r="B538" s="8" t="str">
        <f>"王颖"</f>
        <v>王颖</v>
      </c>
      <c r="C538" s="8" t="str">
        <f t="shared" si="100"/>
        <v>女</v>
      </c>
      <c r="D538" s="9" t="s">
        <v>457</v>
      </c>
      <c r="E538" s="8"/>
    </row>
    <row r="539" spans="1:5" ht="30" customHeight="1">
      <c r="A539" s="8">
        <v>537</v>
      </c>
      <c r="B539" s="8" t="str">
        <f>"陈善勇"</f>
        <v>陈善勇</v>
      </c>
      <c r="C539" s="8" t="str">
        <f>"男"</f>
        <v>男</v>
      </c>
      <c r="D539" s="9" t="s">
        <v>458</v>
      </c>
      <c r="E539" s="8"/>
    </row>
    <row r="540" spans="1:5" ht="30" customHeight="1">
      <c r="A540" s="8">
        <v>538</v>
      </c>
      <c r="B540" s="8" t="str">
        <f>"黄淑涵"</f>
        <v>黄淑涵</v>
      </c>
      <c r="C540" s="8" t="str">
        <f aca="true" t="shared" si="101" ref="C540:C549">"女"</f>
        <v>女</v>
      </c>
      <c r="D540" s="9" t="s">
        <v>106</v>
      </c>
      <c r="E540" s="8"/>
    </row>
    <row r="541" spans="1:5" ht="30" customHeight="1">
      <c r="A541" s="8">
        <v>539</v>
      </c>
      <c r="B541" s="8" t="str">
        <f>"吴翠女"</f>
        <v>吴翠女</v>
      </c>
      <c r="C541" s="8" t="str">
        <f t="shared" si="101"/>
        <v>女</v>
      </c>
      <c r="D541" s="9" t="s">
        <v>459</v>
      </c>
      <c r="E541" s="8"/>
    </row>
    <row r="542" spans="1:5" ht="30" customHeight="1">
      <c r="A542" s="8">
        <v>540</v>
      </c>
      <c r="B542" s="8" t="str">
        <f>"杜小妹"</f>
        <v>杜小妹</v>
      </c>
      <c r="C542" s="8" t="str">
        <f t="shared" si="101"/>
        <v>女</v>
      </c>
      <c r="D542" s="9" t="s">
        <v>460</v>
      </c>
      <c r="E542" s="8"/>
    </row>
    <row r="543" spans="1:5" ht="30" customHeight="1">
      <c r="A543" s="8">
        <v>541</v>
      </c>
      <c r="B543" s="8" t="str">
        <f>"许国紫"</f>
        <v>许国紫</v>
      </c>
      <c r="C543" s="8" t="str">
        <f t="shared" si="101"/>
        <v>女</v>
      </c>
      <c r="D543" s="9" t="s">
        <v>461</v>
      </c>
      <c r="E543" s="8"/>
    </row>
    <row r="544" spans="1:5" ht="30" customHeight="1">
      <c r="A544" s="8">
        <v>542</v>
      </c>
      <c r="B544" s="8" t="str">
        <f>"胡贤娜"</f>
        <v>胡贤娜</v>
      </c>
      <c r="C544" s="8" t="str">
        <f t="shared" si="101"/>
        <v>女</v>
      </c>
      <c r="D544" s="9" t="s">
        <v>462</v>
      </c>
      <c r="E544" s="8"/>
    </row>
    <row r="545" spans="1:5" ht="30" customHeight="1">
      <c r="A545" s="8">
        <v>543</v>
      </c>
      <c r="B545" s="8" t="str">
        <f>"卓秀香"</f>
        <v>卓秀香</v>
      </c>
      <c r="C545" s="8" t="str">
        <f t="shared" si="101"/>
        <v>女</v>
      </c>
      <c r="D545" s="9" t="s">
        <v>176</v>
      </c>
      <c r="E545" s="8"/>
    </row>
    <row r="546" spans="1:5" ht="30" customHeight="1">
      <c r="A546" s="8">
        <v>544</v>
      </c>
      <c r="B546" s="8" t="str">
        <f>"杜林青"</f>
        <v>杜林青</v>
      </c>
      <c r="C546" s="8" t="str">
        <f t="shared" si="101"/>
        <v>女</v>
      </c>
      <c r="D546" s="9" t="s">
        <v>463</v>
      </c>
      <c r="E546" s="8"/>
    </row>
    <row r="547" spans="1:5" ht="30" customHeight="1">
      <c r="A547" s="8">
        <v>545</v>
      </c>
      <c r="B547" s="8" t="str">
        <f>"吴佩婷"</f>
        <v>吴佩婷</v>
      </c>
      <c r="C547" s="8" t="str">
        <f t="shared" si="101"/>
        <v>女</v>
      </c>
      <c r="D547" s="9" t="s">
        <v>464</v>
      </c>
      <c r="E547" s="8"/>
    </row>
    <row r="548" spans="1:5" ht="30" customHeight="1">
      <c r="A548" s="8">
        <v>546</v>
      </c>
      <c r="B548" s="8" t="str">
        <f>"邢丽雅"</f>
        <v>邢丽雅</v>
      </c>
      <c r="C548" s="8" t="str">
        <f t="shared" si="101"/>
        <v>女</v>
      </c>
      <c r="D548" s="9" t="s">
        <v>430</v>
      </c>
      <c r="E548" s="8"/>
    </row>
    <row r="549" spans="1:5" ht="30" customHeight="1">
      <c r="A549" s="8">
        <v>547</v>
      </c>
      <c r="B549" s="8" t="str">
        <f>"符文婷"</f>
        <v>符文婷</v>
      </c>
      <c r="C549" s="8" t="str">
        <f t="shared" si="101"/>
        <v>女</v>
      </c>
      <c r="D549" s="9" t="s">
        <v>425</v>
      </c>
      <c r="E549" s="8"/>
    </row>
    <row r="550" spans="1:5" ht="30" customHeight="1">
      <c r="A550" s="8">
        <v>548</v>
      </c>
      <c r="B550" s="8" t="str">
        <f>"陈创俊"</f>
        <v>陈创俊</v>
      </c>
      <c r="C550" s="8" t="str">
        <f>"男"</f>
        <v>男</v>
      </c>
      <c r="D550" s="9" t="s">
        <v>465</v>
      </c>
      <c r="E550" s="8"/>
    </row>
    <row r="551" spans="1:5" ht="30" customHeight="1">
      <c r="A551" s="8">
        <v>549</v>
      </c>
      <c r="B551" s="8" t="str">
        <f>"颜晓丽"</f>
        <v>颜晓丽</v>
      </c>
      <c r="C551" s="8" t="str">
        <f aca="true" t="shared" si="102" ref="C551:C557">"女"</f>
        <v>女</v>
      </c>
      <c r="D551" s="9" t="s">
        <v>466</v>
      </c>
      <c r="E551" s="8"/>
    </row>
    <row r="552" spans="1:5" ht="30" customHeight="1">
      <c r="A552" s="8">
        <v>550</v>
      </c>
      <c r="B552" s="8" t="str">
        <f>"黄多炳"</f>
        <v>黄多炳</v>
      </c>
      <c r="C552" s="8" t="str">
        <f>"男"</f>
        <v>男</v>
      </c>
      <c r="D552" s="9" t="s">
        <v>349</v>
      </c>
      <c r="E552" s="8"/>
    </row>
    <row r="553" spans="1:5" ht="30" customHeight="1">
      <c r="A553" s="8">
        <v>551</v>
      </c>
      <c r="B553" s="8" t="str">
        <f>"谢佳佳"</f>
        <v>谢佳佳</v>
      </c>
      <c r="C553" s="8" t="str">
        <f t="shared" si="102"/>
        <v>女</v>
      </c>
      <c r="D553" s="9" t="s">
        <v>467</v>
      </c>
      <c r="E553" s="8"/>
    </row>
    <row r="554" spans="1:5" ht="30" customHeight="1">
      <c r="A554" s="8">
        <v>552</v>
      </c>
      <c r="B554" s="8" t="str">
        <f>"杜静静"</f>
        <v>杜静静</v>
      </c>
      <c r="C554" s="8" t="str">
        <f t="shared" si="102"/>
        <v>女</v>
      </c>
      <c r="D554" s="9" t="s">
        <v>468</v>
      </c>
      <c r="E554" s="8"/>
    </row>
    <row r="555" spans="1:5" ht="30" customHeight="1">
      <c r="A555" s="8">
        <v>553</v>
      </c>
      <c r="B555" s="8" t="str">
        <f>"范馨键"</f>
        <v>范馨键</v>
      </c>
      <c r="C555" s="8" t="str">
        <f t="shared" si="102"/>
        <v>女</v>
      </c>
      <c r="D555" s="9" t="s">
        <v>461</v>
      </c>
      <c r="E555" s="8"/>
    </row>
    <row r="556" spans="1:5" ht="30" customHeight="1">
      <c r="A556" s="8">
        <v>554</v>
      </c>
      <c r="B556" s="8" t="str">
        <f>"王晨燕"</f>
        <v>王晨燕</v>
      </c>
      <c r="C556" s="8" t="str">
        <f t="shared" si="102"/>
        <v>女</v>
      </c>
      <c r="D556" s="9" t="s">
        <v>469</v>
      </c>
      <c r="E556" s="8"/>
    </row>
    <row r="557" spans="1:5" ht="30" customHeight="1">
      <c r="A557" s="8">
        <v>555</v>
      </c>
      <c r="B557" s="8" t="str">
        <f>"谢美欣"</f>
        <v>谢美欣</v>
      </c>
      <c r="C557" s="8" t="str">
        <f t="shared" si="102"/>
        <v>女</v>
      </c>
      <c r="D557" s="9" t="s">
        <v>470</v>
      </c>
      <c r="E557" s="8"/>
    </row>
    <row r="558" spans="1:5" ht="30" customHeight="1">
      <c r="A558" s="8">
        <v>556</v>
      </c>
      <c r="B558" s="8" t="str">
        <f>"邢谷桦"</f>
        <v>邢谷桦</v>
      </c>
      <c r="C558" s="8" t="str">
        <f>"男"</f>
        <v>男</v>
      </c>
      <c r="D558" s="9" t="s">
        <v>471</v>
      </c>
      <c r="E558" s="8"/>
    </row>
    <row r="559" spans="1:5" ht="30" customHeight="1">
      <c r="A559" s="8">
        <v>557</v>
      </c>
      <c r="B559" s="8" t="str">
        <f>"林昭君"</f>
        <v>林昭君</v>
      </c>
      <c r="C559" s="8" t="str">
        <f aca="true" t="shared" si="103" ref="C559:C561">"女"</f>
        <v>女</v>
      </c>
      <c r="D559" s="9" t="s">
        <v>472</v>
      </c>
      <c r="E559" s="8"/>
    </row>
    <row r="560" spans="1:5" ht="30" customHeight="1">
      <c r="A560" s="8">
        <v>558</v>
      </c>
      <c r="B560" s="8" t="str">
        <f>"洪敏"</f>
        <v>洪敏</v>
      </c>
      <c r="C560" s="8" t="str">
        <f t="shared" si="103"/>
        <v>女</v>
      </c>
      <c r="D560" s="9" t="s">
        <v>393</v>
      </c>
      <c r="E560" s="8"/>
    </row>
    <row r="561" spans="1:5" ht="30" customHeight="1">
      <c r="A561" s="8">
        <v>559</v>
      </c>
      <c r="B561" s="8" t="str">
        <f>"林杰玲"</f>
        <v>林杰玲</v>
      </c>
      <c r="C561" s="8" t="str">
        <f t="shared" si="103"/>
        <v>女</v>
      </c>
      <c r="D561" s="9" t="s">
        <v>473</v>
      </c>
      <c r="E561" s="8"/>
    </row>
    <row r="562" spans="1:5" ht="30" customHeight="1">
      <c r="A562" s="8">
        <v>560</v>
      </c>
      <c r="B562" s="8" t="str">
        <f>"唐荣强"</f>
        <v>唐荣强</v>
      </c>
      <c r="C562" s="8" t="str">
        <f>"男"</f>
        <v>男</v>
      </c>
      <c r="D562" s="9" t="s">
        <v>224</v>
      </c>
      <c r="E562" s="8"/>
    </row>
    <row r="563" spans="1:5" ht="30" customHeight="1">
      <c r="A563" s="8">
        <v>561</v>
      </c>
      <c r="B563" s="8" t="str">
        <f>"罗冰冰"</f>
        <v>罗冰冰</v>
      </c>
      <c r="C563" s="8" t="str">
        <f aca="true" t="shared" si="104" ref="C563:C569">"女"</f>
        <v>女</v>
      </c>
      <c r="D563" s="9" t="s">
        <v>474</v>
      </c>
      <c r="E563" s="8"/>
    </row>
    <row r="564" spans="1:5" ht="30" customHeight="1">
      <c r="A564" s="8">
        <v>562</v>
      </c>
      <c r="B564" s="8" t="str">
        <f>"李思洁"</f>
        <v>李思洁</v>
      </c>
      <c r="C564" s="8" t="str">
        <f t="shared" si="104"/>
        <v>女</v>
      </c>
      <c r="D564" s="9" t="s">
        <v>475</v>
      </c>
      <c r="E564" s="8"/>
    </row>
    <row r="565" spans="1:5" ht="30" customHeight="1">
      <c r="A565" s="8">
        <v>563</v>
      </c>
      <c r="B565" s="8" t="str">
        <f>"杨彩玲"</f>
        <v>杨彩玲</v>
      </c>
      <c r="C565" s="8" t="str">
        <f t="shared" si="104"/>
        <v>女</v>
      </c>
      <c r="D565" s="9" t="s">
        <v>14</v>
      </c>
      <c r="E565" s="8"/>
    </row>
    <row r="566" spans="1:5" ht="30" customHeight="1">
      <c r="A566" s="8">
        <v>564</v>
      </c>
      <c r="B566" s="8" t="str">
        <f>"梁锦欢"</f>
        <v>梁锦欢</v>
      </c>
      <c r="C566" s="8" t="str">
        <f t="shared" si="104"/>
        <v>女</v>
      </c>
      <c r="D566" s="9" t="s">
        <v>476</v>
      </c>
      <c r="E566" s="8"/>
    </row>
    <row r="567" spans="1:5" ht="30" customHeight="1">
      <c r="A567" s="8">
        <v>565</v>
      </c>
      <c r="B567" s="8" t="str">
        <f>"林小娜"</f>
        <v>林小娜</v>
      </c>
      <c r="C567" s="8" t="str">
        <f t="shared" si="104"/>
        <v>女</v>
      </c>
      <c r="D567" s="9" t="s">
        <v>477</v>
      </c>
      <c r="E567" s="8"/>
    </row>
    <row r="568" spans="1:5" ht="30" customHeight="1">
      <c r="A568" s="8">
        <v>566</v>
      </c>
      <c r="B568" s="8" t="str">
        <f>"张运霞"</f>
        <v>张运霞</v>
      </c>
      <c r="C568" s="8" t="str">
        <f t="shared" si="104"/>
        <v>女</v>
      </c>
      <c r="D568" s="9" t="s">
        <v>478</v>
      </c>
      <c r="E568" s="8"/>
    </row>
    <row r="569" spans="1:5" ht="30" customHeight="1">
      <c r="A569" s="8">
        <v>567</v>
      </c>
      <c r="B569" s="8" t="str">
        <f>"郑瑰瑰"</f>
        <v>郑瑰瑰</v>
      </c>
      <c r="C569" s="8" t="str">
        <f t="shared" si="104"/>
        <v>女</v>
      </c>
      <c r="D569" s="9" t="s">
        <v>479</v>
      </c>
      <c r="E569" s="8"/>
    </row>
    <row r="570" spans="1:5" ht="30" customHeight="1">
      <c r="A570" s="8">
        <v>568</v>
      </c>
      <c r="B570" s="8" t="str">
        <f>"兰扬杰"</f>
        <v>兰扬杰</v>
      </c>
      <c r="C570" s="8" t="str">
        <f aca="true" t="shared" si="105" ref="C570:C573">"男"</f>
        <v>男</v>
      </c>
      <c r="D570" s="9" t="s">
        <v>480</v>
      </c>
      <c r="E570" s="8"/>
    </row>
    <row r="571" spans="1:5" ht="30" customHeight="1">
      <c r="A571" s="8">
        <v>569</v>
      </c>
      <c r="B571" s="8" t="str">
        <f>"张兆鼎"</f>
        <v>张兆鼎</v>
      </c>
      <c r="C571" s="8" t="str">
        <f t="shared" si="105"/>
        <v>男</v>
      </c>
      <c r="D571" s="9" t="s">
        <v>272</v>
      </c>
      <c r="E571" s="8"/>
    </row>
    <row r="572" spans="1:5" ht="30" customHeight="1">
      <c r="A572" s="8">
        <v>570</v>
      </c>
      <c r="B572" s="8" t="str">
        <f>"卓丽娟"</f>
        <v>卓丽娟</v>
      </c>
      <c r="C572" s="8" t="str">
        <f aca="true" t="shared" si="106" ref="C572:C577">"女"</f>
        <v>女</v>
      </c>
      <c r="D572" s="9" t="s">
        <v>481</v>
      </c>
      <c r="E572" s="8"/>
    </row>
    <row r="573" spans="1:5" ht="30" customHeight="1">
      <c r="A573" s="8">
        <v>571</v>
      </c>
      <c r="B573" s="8" t="str">
        <f>"张桐恺"</f>
        <v>张桐恺</v>
      </c>
      <c r="C573" s="8" t="str">
        <f t="shared" si="105"/>
        <v>男</v>
      </c>
      <c r="D573" s="9" t="s">
        <v>482</v>
      </c>
      <c r="E573" s="8"/>
    </row>
    <row r="574" spans="1:5" ht="30" customHeight="1">
      <c r="A574" s="8">
        <v>572</v>
      </c>
      <c r="B574" s="8" t="str">
        <f>"王李慧"</f>
        <v>王李慧</v>
      </c>
      <c r="C574" s="8" t="str">
        <f t="shared" si="106"/>
        <v>女</v>
      </c>
      <c r="D574" s="9" t="s">
        <v>483</v>
      </c>
      <c r="E574" s="8"/>
    </row>
    <row r="575" spans="1:5" ht="30" customHeight="1">
      <c r="A575" s="8">
        <v>573</v>
      </c>
      <c r="B575" s="8" t="str">
        <f>"朱剑瑞"</f>
        <v>朱剑瑞</v>
      </c>
      <c r="C575" s="8" t="str">
        <f aca="true" t="shared" si="107" ref="C575:C578">"男"</f>
        <v>男</v>
      </c>
      <c r="D575" s="9" t="s">
        <v>484</v>
      </c>
      <c r="E575" s="8"/>
    </row>
    <row r="576" spans="1:5" ht="30" customHeight="1">
      <c r="A576" s="8">
        <v>574</v>
      </c>
      <c r="B576" s="8" t="str">
        <f>"陈明亮"</f>
        <v>陈明亮</v>
      </c>
      <c r="C576" s="8" t="str">
        <f t="shared" si="107"/>
        <v>男</v>
      </c>
      <c r="D576" s="9" t="s">
        <v>485</v>
      </c>
      <c r="E576" s="8"/>
    </row>
    <row r="577" spans="1:5" ht="30" customHeight="1">
      <c r="A577" s="8">
        <v>575</v>
      </c>
      <c r="B577" s="8" t="str">
        <f>"符丽婷"</f>
        <v>符丽婷</v>
      </c>
      <c r="C577" s="8" t="str">
        <f t="shared" si="106"/>
        <v>女</v>
      </c>
      <c r="D577" s="9" t="s">
        <v>486</v>
      </c>
      <c r="E577" s="8"/>
    </row>
    <row r="578" spans="1:5" ht="30" customHeight="1">
      <c r="A578" s="8">
        <v>576</v>
      </c>
      <c r="B578" s="8" t="str">
        <f>"文良江"</f>
        <v>文良江</v>
      </c>
      <c r="C578" s="8" t="str">
        <f t="shared" si="107"/>
        <v>男</v>
      </c>
      <c r="D578" s="9" t="s">
        <v>487</v>
      </c>
      <c r="E578" s="8"/>
    </row>
    <row r="579" spans="1:5" ht="30" customHeight="1">
      <c r="A579" s="8">
        <v>577</v>
      </c>
      <c r="B579" s="8" t="str">
        <f>"吴晓婷"</f>
        <v>吴晓婷</v>
      </c>
      <c r="C579" s="8" t="str">
        <f aca="true" t="shared" si="108" ref="C579:C585">"女"</f>
        <v>女</v>
      </c>
      <c r="D579" s="9" t="s">
        <v>488</v>
      </c>
      <c r="E579" s="8"/>
    </row>
    <row r="580" spans="1:5" ht="30" customHeight="1">
      <c r="A580" s="8">
        <v>578</v>
      </c>
      <c r="B580" s="8" t="str">
        <f>"谭舒桃"</f>
        <v>谭舒桃</v>
      </c>
      <c r="C580" s="8" t="str">
        <f t="shared" si="108"/>
        <v>女</v>
      </c>
      <c r="D580" s="9" t="s">
        <v>489</v>
      </c>
      <c r="E580" s="8"/>
    </row>
    <row r="581" spans="1:5" ht="30" customHeight="1">
      <c r="A581" s="8">
        <v>579</v>
      </c>
      <c r="B581" s="8" t="str">
        <f>"钟秋苡"</f>
        <v>钟秋苡</v>
      </c>
      <c r="C581" s="8" t="str">
        <f t="shared" si="108"/>
        <v>女</v>
      </c>
      <c r="D581" s="9" t="s">
        <v>426</v>
      </c>
      <c r="E581" s="8"/>
    </row>
    <row r="582" spans="1:5" ht="30" customHeight="1">
      <c r="A582" s="8">
        <v>580</v>
      </c>
      <c r="B582" s="8" t="str">
        <f>"李红"</f>
        <v>李红</v>
      </c>
      <c r="C582" s="8" t="str">
        <f t="shared" si="108"/>
        <v>女</v>
      </c>
      <c r="D582" s="9" t="s">
        <v>451</v>
      </c>
      <c r="E582" s="8"/>
    </row>
    <row r="583" spans="1:5" ht="30" customHeight="1">
      <c r="A583" s="8">
        <v>581</v>
      </c>
      <c r="B583" s="8" t="str">
        <f>"廖元霞"</f>
        <v>廖元霞</v>
      </c>
      <c r="C583" s="8" t="str">
        <f t="shared" si="108"/>
        <v>女</v>
      </c>
      <c r="D583" s="9" t="s">
        <v>490</v>
      </c>
      <c r="E583" s="8"/>
    </row>
    <row r="584" spans="1:5" ht="30" customHeight="1">
      <c r="A584" s="8">
        <v>582</v>
      </c>
      <c r="B584" s="8" t="str">
        <f>"许文雅"</f>
        <v>许文雅</v>
      </c>
      <c r="C584" s="8" t="str">
        <f t="shared" si="108"/>
        <v>女</v>
      </c>
      <c r="D584" s="9" t="s">
        <v>491</v>
      </c>
      <c r="E584" s="8"/>
    </row>
    <row r="585" spans="1:5" ht="30" customHeight="1">
      <c r="A585" s="8">
        <v>583</v>
      </c>
      <c r="B585" s="8" t="str">
        <f>"王瑞昕"</f>
        <v>王瑞昕</v>
      </c>
      <c r="C585" s="8" t="str">
        <f t="shared" si="108"/>
        <v>女</v>
      </c>
      <c r="D585" s="9" t="s">
        <v>53</v>
      </c>
      <c r="E585" s="8"/>
    </row>
    <row r="586" spans="1:5" ht="30" customHeight="1">
      <c r="A586" s="8">
        <v>584</v>
      </c>
      <c r="B586" s="8" t="str">
        <f>"王登"</f>
        <v>王登</v>
      </c>
      <c r="C586" s="8" t="str">
        <f>"男"</f>
        <v>男</v>
      </c>
      <c r="D586" s="9" t="s">
        <v>492</v>
      </c>
      <c r="E586" s="8"/>
    </row>
    <row r="587" spans="1:5" ht="30" customHeight="1">
      <c r="A587" s="8">
        <v>585</v>
      </c>
      <c r="B587" s="8" t="str">
        <f>"关艳"</f>
        <v>关艳</v>
      </c>
      <c r="C587" s="8" t="str">
        <f aca="true" t="shared" si="109" ref="C587:C590">"女"</f>
        <v>女</v>
      </c>
      <c r="D587" s="9" t="s">
        <v>493</v>
      </c>
      <c r="E587" s="8"/>
    </row>
    <row r="588" spans="1:5" ht="30" customHeight="1">
      <c r="A588" s="8">
        <v>586</v>
      </c>
      <c r="B588" s="8" t="str">
        <f>"羊玉美"</f>
        <v>羊玉美</v>
      </c>
      <c r="C588" s="8" t="str">
        <f t="shared" si="109"/>
        <v>女</v>
      </c>
      <c r="D588" s="9" t="s">
        <v>494</v>
      </c>
      <c r="E588" s="8"/>
    </row>
    <row r="589" spans="1:5" ht="30" customHeight="1">
      <c r="A589" s="8">
        <v>587</v>
      </c>
      <c r="B589" s="8" t="str">
        <f>"黄宝姣"</f>
        <v>黄宝姣</v>
      </c>
      <c r="C589" s="8" t="str">
        <f t="shared" si="109"/>
        <v>女</v>
      </c>
      <c r="D589" s="9" t="s">
        <v>495</v>
      </c>
      <c r="E589" s="8"/>
    </row>
    <row r="590" spans="1:5" ht="30" customHeight="1">
      <c r="A590" s="8">
        <v>588</v>
      </c>
      <c r="B590" s="8" t="str">
        <f>"冯海燕"</f>
        <v>冯海燕</v>
      </c>
      <c r="C590" s="8" t="str">
        <f t="shared" si="109"/>
        <v>女</v>
      </c>
      <c r="D590" s="9" t="s">
        <v>496</v>
      </c>
      <c r="E590" s="8"/>
    </row>
    <row r="591" spans="1:5" ht="30" customHeight="1">
      <c r="A591" s="8">
        <v>589</v>
      </c>
      <c r="B591" s="8" t="str">
        <f>"符兆震"</f>
        <v>符兆震</v>
      </c>
      <c r="C591" s="8" t="str">
        <f>"男"</f>
        <v>男</v>
      </c>
      <c r="D591" s="9" t="s">
        <v>497</v>
      </c>
      <c r="E591" s="8"/>
    </row>
    <row r="592" spans="1:5" ht="30" customHeight="1">
      <c r="A592" s="8">
        <v>590</v>
      </c>
      <c r="B592" s="8" t="str">
        <f>"文倩"</f>
        <v>文倩</v>
      </c>
      <c r="C592" s="8" t="str">
        <f aca="true" t="shared" si="110" ref="C592:C596">"女"</f>
        <v>女</v>
      </c>
      <c r="D592" s="9" t="s">
        <v>430</v>
      </c>
      <c r="E592" s="8"/>
    </row>
    <row r="593" spans="1:5" ht="30" customHeight="1">
      <c r="A593" s="8">
        <v>591</v>
      </c>
      <c r="B593" s="8" t="str">
        <f>"羊能学"</f>
        <v>羊能学</v>
      </c>
      <c r="C593" s="8" t="str">
        <f aca="true" t="shared" si="111" ref="C593:C598">"男"</f>
        <v>男</v>
      </c>
      <c r="D593" s="9" t="s">
        <v>498</v>
      </c>
      <c r="E593" s="8"/>
    </row>
    <row r="594" spans="1:5" ht="30" customHeight="1">
      <c r="A594" s="8">
        <v>592</v>
      </c>
      <c r="B594" s="8" t="str">
        <f>"梁霓云"</f>
        <v>梁霓云</v>
      </c>
      <c r="C594" s="8" t="str">
        <f t="shared" si="110"/>
        <v>女</v>
      </c>
      <c r="D594" s="9" t="s">
        <v>499</v>
      </c>
      <c r="E594" s="8"/>
    </row>
    <row r="595" spans="1:5" ht="30" customHeight="1">
      <c r="A595" s="8">
        <v>593</v>
      </c>
      <c r="B595" s="8" t="str">
        <f>"王俊婷"</f>
        <v>王俊婷</v>
      </c>
      <c r="C595" s="8" t="str">
        <f t="shared" si="110"/>
        <v>女</v>
      </c>
      <c r="D595" s="9" t="s">
        <v>500</v>
      </c>
      <c r="E595" s="8"/>
    </row>
    <row r="596" spans="1:5" ht="30" customHeight="1">
      <c r="A596" s="8">
        <v>594</v>
      </c>
      <c r="B596" s="8" t="str">
        <f>"陈代炼"</f>
        <v>陈代炼</v>
      </c>
      <c r="C596" s="8" t="str">
        <f t="shared" si="110"/>
        <v>女</v>
      </c>
      <c r="D596" s="9" t="s">
        <v>107</v>
      </c>
      <c r="E596" s="8"/>
    </row>
    <row r="597" spans="1:5" ht="30" customHeight="1">
      <c r="A597" s="8">
        <v>595</v>
      </c>
      <c r="B597" s="8" t="str">
        <f>"苏建诚"</f>
        <v>苏建诚</v>
      </c>
      <c r="C597" s="8" t="str">
        <f t="shared" si="111"/>
        <v>男</v>
      </c>
      <c r="D597" s="9" t="s">
        <v>501</v>
      </c>
      <c r="E597" s="8"/>
    </row>
    <row r="598" spans="1:5" ht="30" customHeight="1">
      <c r="A598" s="8">
        <v>596</v>
      </c>
      <c r="B598" s="8" t="str">
        <f>"杨帆"</f>
        <v>杨帆</v>
      </c>
      <c r="C598" s="8" t="str">
        <f t="shared" si="111"/>
        <v>男</v>
      </c>
      <c r="D598" s="9" t="s">
        <v>502</v>
      </c>
      <c r="E598" s="8"/>
    </row>
    <row r="599" spans="1:5" ht="30" customHeight="1">
      <c r="A599" s="8">
        <v>597</v>
      </c>
      <c r="B599" s="8" t="str">
        <f>"卢俏慧"</f>
        <v>卢俏慧</v>
      </c>
      <c r="C599" s="8" t="str">
        <f aca="true" t="shared" si="112" ref="C599:C603">"女"</f>
        <v>女</v>
      </c>
      <c r="D599" s="9" t="s">
        <v>503</v>
      </c>
      <c r="E599" s="8"/>
    </row>
    <row r="600" spans="1:5" ht="30" customHeight="1">
      <c r="A600" s="8">
        <v>598</v>
      </c>
      <c r="B600" s="8" t="str">
        <f>"杜水龙"</f>
        <v>杜水龙</v>
      </c>
      <c r="C600" s="8" t="str">
        <f>"男"</f>
        <v>男</v>
      </c>
      <c r="D600" s="9" t="s">
        <v>504</v>
      </c>
      <c r="E600" s="8"/>
    </row>
    <row r="601" spans="1:5" ht="30" customHeight="1">
      <c r="A601" s="8">
        <v>599</v>
      </c>
      <c r="B601" s="8" t="str">
        <f>"王彩怡"</f>
        <v>王彩怡</v>
      </c>
      <c r="C601" s="8" t="str">
        <f t="shared" si="112"/>
        <v>女</v>
      </c>
      <c r="D601" s="9" t="s">
        <v>505</v>
      </c>
      <c r="E601" s="8"/>
    </row>
    <row r="602" spans="1:5" ht="30" customHeight="1">
      <c r="A602" s="8">
        <v>600</v>
      </c>
      <c r="B602" s="8" t="str">
        <f>"刘春玉"</f>
        <v>刘春玉</v>
      </c>
      <c r="C602" s="8" t="str">
        <f t="shared" si="112"/>
        <v>女</v>
      </c>
      <c r="D602" s="9" t="s">
        <v>506</v>
      </c>
      <c r="E602" s="8"/>
    </row>
    <row r="603" spans="1:5" ht="30" customHeight="1">
      <c r="A603" s="8">
        <v>601</v>
      </c>
      <c r="B603" s="8" t="str">
        <f>"吴玉姑"</f>
        <v>吴玉姑</v>
      </c>
      <c r="C603" s="8" t="str">
        <f t="shared" si="112"/>
        <v>女</v>
      </c>
      <c r="D603" s="9" t="s">
        <v>507</v>
      </c>
      <c r="E603" s="8"/>
    </row>
    <row r="604" spans="1:5" ht="30" customHeight="1">
      <c r="A604" s="8">
        <v>602</v>
      </c>
      <c r="B604" s="8" t="str">
        <f>"王业权"</f>
        <v>王业权</v>
      </c>
      <c r="C604" s="8" t="str">
        <f>"男"</f>
        <v>男</v>
      </c>
      <c r="D604" s="9" t="s">
        <v>508</v>
      </c>
      <c r="E604" s="8"/>
    </row>
    <row r="605" spans="1:5" ht="30" customHeight="1">
      <c r="A605" s="8">
        <v>603</v>
      </c>
      <c r="B605" s="8" t="str">
        <f>"李尾莲"</f>
        <v>李尾莲</v>
      </c>
      <c r="C605" s="8" t="str">
        <f aca="true" t="shared" si="113" ref="C605:C607">"女"</f>
        <v>女</v>
      </c>
      <c r="D605" s="9" t="s">
        <v>254</v>
      </c>
      <c r="E605" s="8"/>
    </row>
    <row r="606" spans="1:5" ht="30" customHeight="1">
      <c r="A606" s="8">
        <v>604</v>
      </c>
      <c r="B606" s="8" t="str">
        <f>"符鸾洁"</f>
        <v>符鸾洁</v>
      </c>
      <c r="C606" s="8" t="str">
        <f t="shared" si="113"/>
        <v>女</v>
      </c>
      <c r="D606" s="9" t="s">
        <v>509</v>
      </c>
      <c r="E606" s="8"/>
    </row>
    <row r="607" spans="1:5" ht="30" customHeight="1">
      <c r="A607" s="8">
        <v>605</v>
      </c>
      <c r="B607" s="8" t="str">
        <f>"蔡文欣"</f>
        <v>蔡文欣</v>
      </c>
      <c r="C607" s="8" t="str">
        <f t="shared" si="113"/>
        <v>女</v>
      </c>
      <c r="D607" s="9" t="s">
        <v>406</v>
      </c>
      <c r="E607" s="8"/>
    </row>
    <row r="608" spans="1:5" ht="30" customHeight="1">
      <c r="A608" s="8">
        <v>606</v>
      </c>
      <c r="B608" s="8" t="str">
        <f>"林晖程"</f>
        <v>林晖程</v>
      </c>
      <c r="C608" s="8" t="str">
        <f aca="true" t="shared" si="114" ref="C608:C613">"男"</f>
        <v>男</v>
      </c>
      <c r="D608" s="9" t="s">
        <v>510</v>
      </c>
      <c r="E608" s="8"/>
    </row>
    <row r="609" spans="1:5" ht="30" customHeight="1">
      <c r="A609" s="8">
        <v>607</v>
      </c>
      <c r="B609" s="8" t="str">
        <f>"何以微"</f>
        <v>何以微</v>
      </c>
      <c r="C609" s="8" t="str">
        <f aca="true" t="shared" si="115" ref="C609:C611">"女"</f>
        <v>女</v>
      </c>
      <c r="D609" s="9" t="s">
        <v>511</v>
      </c>
      <c r="E609" s="8"/>
    </row>
    <row r="610" spans="1:5" ht="30" customHeight="1">
      <c r="A610" s="8">
        <v>608</v>
      </c>
      <c r="B610" s="8" t="str">
        <f>"陈慧宇"</f>
        <v>陈慧宇</v>
      </c>
      <c r="C610" s="8" t="str">
        <f t="shared" si="115"/>
        <v>女</v>
      </c>
      <c r="D610" s="9" t="s">
        <v>426</v>
      </c>
      <c r="E610" s="8"/>
    </row>
    <row r="611" spans="1:5" ht="30" customHeight="1">
      <c r="A611" s="8">
        <v>609</v>
      </c>
      <c r="B611" s="8" t="str">
        <f>"冯晓玲"</f>
        <v>冯晓玲</v>
      </c>
      <c r="C611" s="8" t="str">
        <f t="shared" si="115"/>
        <v>女</v>
      </c>
      <c r="D611" s="9" t="s">
        <v>512</v>
      </c>
      <c r="E611" s="8"/>
    </row>
    <row r="612" spans="1:5" ht="30" customHeight="1">
      <c r="A612" s="8">
        <v>610</v>
      </c>
      <c r="B612" s="8" t="str">
        <f>"林开灿"</f>
        <v>林开灿</v>
      </c>
      <c r="C612" s="8" t="str">
        <f t="shared" si="114"/>
        <v>男</v>
      </c>
      <c r="D612" s="9" t="s">
        <v>513</v>
      </c>
      <c r="E612" s="8"/>
    </row>
    <row r="613" spans="1:5" ht="30" customHeight="1">
      <c r="A613" s="8">
        <v>611</v>
      </c>
      <c r="B613" s="8" t="str">
        <f>"邓严峻"</f>
        <v>邓严峻</v>
      </c>
      <c r="C613" s="8" t="str">
        <f t="shared" si="114"/>
        <v>男</v>
      </c>
      <c r="D613" s="9" t="s">
        <v>514</v>
      </c>
      <c r="E613" s="8"/>
    </row>
    <row r="614" spans="1:5" ht="30" customHeight="1">
      <c r="A614" s="8">
        <v>612</v>
      </c>
      <c r="B614" s="8" t="str">
        <f>"陈玉珊"</f>
        <v>陈玉珊</v>
      </c>
      <c r="C614" s="8" t="str">
        <f aca="true" t="shared" si="116" ref="C614:C619">"女"</f>
        <v>女</v>
      </c>
      <c r="D614" s="9" t="s">
        <v>148</v>
      </c>
      <c r="E614" s="8"/>
    </row>
    <row r="615" spans="1:5" ht="30" customHeight="1">
      <c r="A615" s="8">
        <v>613</v>
      </c>
      <c r="B615" s="8" t="str">
        <f>"符成铄"</f>
        <v>符成铄</v>
      </c>
      <c r="C615" s="8" t="str">
        <f aca="true" t="shared" si="117" ref="C615:C621">"男"</f>
        <v>男</v>
      </c>
      <c r="D615" s="9" t="s">
        <v>189</v>
      </c>
      <c r="E615" s="8"/>
    </row>
    <row r="616" spans="1:5" ht="30" customHeight="1">
      <c r="A616" s="8">
        <v>614</v>
      </c>
      <c r="B616" s="8" t="str">
        <f>"王国安"</f>
        <v>王国安</v>
      </c>
      <c r="C616" s="8" t="str">
        <f t="shared" si="117"/>
        <v>男</v>
      </c>
      <c r="D616" s="9" t="s">
        <v>515</v>
      </c>
      <c r="E616" s="8"/>
    </row>
    <row r="617" spans="1:5" ht="30" customHeight="1">
      <c r="A617" s="8">
        <v>615</v>
      </c>
      <c r="B617" s="8" t="str">
        <f>"王蕾"</f>
        <v>王蕾</v>
      </c>
      <c r="C617" s="8" t="str">
        <f t="shared" si="116"/>
        <v>女</v>
      </c>
      <c r="D617" s="9" t="s">
        <v>516</v>
      </c>
      <c r="E617" s="8"/>
    </row>
    <row r="618" spans="1:5" ht="30" customHeight="1">
      <c r="A618" s="8">
        <v>616</v>
      </c>
      <c r="B618" s="8" t="str">
        <f>"赵雪云"</f>
        <v>赵雪云</v>
      </c>
      <c r="C618" s="8" t="str">
        <f t="shared" si="116"/>
        <v>女</v>
      </c>
      <c r="D618" s="9" t="s">
        <v>324</v>
      </c>
      <c r="E618" s="8"/>
    </row>
    <row r="619" spans="1:5" ht="30" customHeight="1">
      <c r="A619" s="8">
        <v>617</v>
      </c>
      <c r="B619" s="8" t="str">
        <f>"王紫萍"</f>
        <v>王紫萍</v>
      </c>
      <c r="C619" s="8" t="str">
        <f t="shared" si="116"/>
        <v>女</v>
      </c>
      <c r="D619" s="9" t="s">
        <v>331</v>
      </c>
      <c r="E619" s="8"/>
    </row>
    <row r="620" spans="1:5" ht="30" customHeight="1">
      <c r="A620" s="8">
        <v>618</v>
      </c>
      <c r="B620" s="8" t="str">
        <f>"冼宁"</f>
        <v>冼宁</v>
      </c>
      <c r="C620" s="8" t="str">
        <f t="shared" si="117"/>
        <v>男</v>
      </c>
      <c r="D620" s="9" t="s">
        <v>265</v>
      </c>
      <c r="E620" s="8"/>
    </row>
    <row r="621" spans="1:5" ht="30" customHeight="1">
      <c r="A621" s="8">
        <v>619</v>
      </c>
      <c r="B621" s="8" t="str">
        <f>"陈军"</f>
        <v>陈军</v>
      </c>
      <c r="C621" s="8" t="str">
        <f t="shared" si="117"/>
        <v>男</v>
      </c>
      <c r="D621" s="9" t="s">
        <v>517</v>
      </c>
      <c r="E621" s="8"/>
    </row>
    <row r="622" spans="1:5" ht="30" customHeight="1">
      <c r="A622" s="8">
        <v>620</v>
      </c>
      <c r="B622" s="8" t="str">
        <f>"符丽丹"</f>
        <v>符丽丹</v>
      </c>
      <c r="C622" s="8" t="str">
        <f aca="true" t="shared" si="118" ref="C622:C627">"女"</f>
        <v>女</v>
      </c>
      <c r="D622" s="9" t="s">
        <v>518</v>
      </c>
      <c r="E622" s="8"/>
    </row>
    <row r="623" spans="1:5" ht="30" customHeight="1">
      <c r="A623" s="8">
        <v>621</v>
      </c>
      <c r="B623" s="8" t="str">
        <f>"唐应镏"</f>
        <v>唐应镏</v>
      </c>
      <c r="C623" s="8" t="str">
        <f t="shared" si="118"/>
        <v>女</v>
      </c>
      <c r="D623" s="9" t="s">
        <v>519</v>
      </c>
      <c r="E623" s="8"/>
    </row>
    <row r="624" spans="1:5" ht="30" customHeight="1">
      <c r="A624" s="8">
        <v>622</v>
      </c>
      <c r="B624" s="8" t="str">
        <f>"张泽魁"</f>
        <v>张泽魁</v>
      </c>
      <c r="C624" s="8" t="str">
        <f aca="true" t="shared" si="119" ref="C624:C631">"男"</f>
        <v>男</v>
      </c>
      <c r="D624" s="9" t="s">
        <v>520</v>
      </c>
      <c r="E624" s="8"/>
    </row>
    <row r="625" spans="1:5" ht="30" customHeight="1">
      <c r="A625" s="8">
        <v>623</v>
      </c>
      <c r="B625" s="8" t="str">
        <f>"姚超"</f>
        <v>姚超</v>
      </c>
      <c r="C625" s="8" t="str">
        <f t="shared" si="119"/>
        <v>男</v>
      </c>
      <c r="D625" s="9" t="s">
        <v>405</v>
      </c>
      <c r="E625" s="8"/>
    </row>
    <row r="626" spans="1:5" ht="30" customHeight="1">
      <c r="A626" s="8">
        <v>624</v>
      </c>
      <c r="B626" s="8" t="str">
        <f>"苏惠"</f>
        <v>苏惠</v>
      </c>
      <c r="C626" s="8" t="str">
        <f t="shared" si="118"/>
        <v>女</v>
      </c>
      <c r="D626" s="9" t="s">
        <v>306</v>
      </c>
      <c r="E626" s="8"/>
    </row>
    <row r="627" spans="1:5" ht="30" customHeight="1">
      <c r="A627" s="8">
        <v>625</v>
      </c>
      <c r="B627" s="8" t="str">
        <f>"李婧妍"</f>
        <v>李婧妍</v>
      </c>
      <c r="C627" s="8" t="str">
        <f t="shared" si="118"/>
        <v>女</v>
      </c>
      <c r="D627" s="9" t="s">
        <v>521</v>
      </c>
      <c r="E627" s="8"/>
    </row>
    <row r="628" spans="1:5" ht="30" customHeight="1">
      <c r="A628" s="8">
        <v>626</v>
      </c>
      <c r="B628" s="8" t="str">
        <f>"王国禄"</f>
        <v>王国禄</v>
      </c>
      <c r="C628" s="8" t="str">
        <f t="shared" si="119"/>
        <v>男</v>
      </c>
      <c r="D628" s="9" t="s">
        <v>522</v>
      </c>
      <c r="E628" s="8"/>
    </row>
    <row r="629" spans="1:5" ht="30" customHeight="1">
      <c r="A629" s="8">
        <v>627</v>
      </c>
      <c r="B629" s="8" t="str">
        <f>"刘英相"</f>
        <v>刘英相</v>
      </c>
      <c r="C629" s="8" t="str">
        <f t="shared" si="119"/>
        <v>男</v>
      </c>
      <c r="D629" s="9" t="s">
        <v>91</v>
      </c>
      <c r="E629" s="8"/>
    </row>
    <row r="630" spans="1:5" ht="30" customHeight="1">
      <c r="A630" s="8">
        <v>628</v>
      </c>
      <c r="B630" s="8" t="str">
        <f>"杜齐民"</f>
        <v>杜齐民</v>
      </c>
      <c r="C630" s="8" t="str">
        <f t="shared" si="119"/>
        <v>男</v>
      </c>
      <c r="D630" s="9" t="s">
        <v>523</v>
      </c>
      <c r="E630" s="8"/>
    </row>
    <row r="631" spans="1:5" ht="30" customHeight="1">
      <c r="A631" s="8">
        <v>629</v>
      </c>
      <c r="B631" s="8" t="str">
        <f>"郑京伟"</f>
        <v>郑京伟</v>
      </c>
      <c r="C631" s="8" t="str">
        <f t="shared" si="119"/>
        <v>男</v>
      </c>
      <c r="D631" s="9" t="s">
        <v>524</v>
      </c>
      <c r="E631" s="8"/>
    </row>
    <row r="632" spans="1:5" ht="30" customHeight="1">
      <c r="A632" s="8">
        <v>630</v>
      </c>
      <c r="B632" s="8" t="str">
        <f>"王璐怡"</f>
        <v>王璐怡</v>
      </c>
      <c r="C632" s="8" t="str">
        <f aca="true" t="shared" si="120" ref="C632:C636">"女"</f>
        <v>女</v>
      </c>
      <c r="D632" s="9" t="s">
        <v>525</v>
      </c>
      <c r="E632" s="8"/>
    </row>
    <row r="633" spans="1:5" ht="30" customHeight="1">
      <c r="A633" s="8">
        <v>631</v>
      </c>
      <c r="B633" s="8" t="str">
        <f>"陈日苗"</f>
        <v>陈日苗</v>
      </c>
      <c r="C633" s="8" t="str">
        <f t="shared" si="120"/>
        <v>女</v>
      </c>
      <c r="D633" s="9" t="s">
        <v>65</v>
      </c>
      <c r="E633" s="8"/>
    </row>
    <row r="634" spans="1:5" ht="30" customHeight="1">
      <c r="A634" s="8">
        <v>632</v>
      </c>
      <c r="B634" s="8" t="str">
        <f>"陈秀娜"</f>
        <v>陈秀娜</v>
      </c>
      <c r="C634" s="8" t="str">
        <f t="shared" si="120"/>
        <v>女</v>
      </c>
      <c r="D634" s="9" t="s">
        <v>526</v>
      </c>
      <c r="E634" s="8"/>
    </row>
    <row r="635" spans="1:5" ht="30" customHeight="1">
      <c r="A635" s="8">
        <v>633</v>
      </c>
      <c r="B635" s="8" t="str">
        <f>"王奕哲"</f>
        <v>王奕哲</v>
      </c>
      <c r="C635" s="8" t="str">
        <f t="shared" si="120"/>
        <v>女</v>
      </c>
      <c r="D635" s="9" t="s">
        <v>527</v>
      </c>
      <c r="E635" s="8"/>
    </row>
    <row r="636" spans="1:5" ht="30" customHeight="1">
      <c r="A636" s="8">
        <v>634</v>
      </c>
      <c r="B636" s="8" t="str">
        <f>"刘信蔚"</f>
        <v>刘信蔚</v>
      </c>
      <c r="C636" s="8" t="str">
        <f t="shared" si="120"/>
        <v>女</v>
      </c>
      <c r="D636" s="9" t="s">
        <v>528</v>
      </c>
      <c r="E636" s="8"/>
    </row>
    <row r="637" spans="1:5" ht="30" customHeight="1">
      <c r="A637" s="8">
        <v>635</v>
      </c>
      <c r="B637" s="8" t="str">
        <f>"金振淮"</f>
        <v>金振淮</v>
      </c>
      <c r="C637" s="8" t="str">
        <f aca="true" t="shared" si="121" ref="C637:C642">"男"</f>
        <v>男</v>
      </c>
      <c r="D637" s="9" t="s">
        <v>529</v>
      </c>
      <c r="E637" s="8"/>
    </row>
    <row r="638" spans="1:5" ht="30" customHeight="1">
      <c r="A638" s="8">
        <v>636</v>
      </c>
      <c r="B638" s="8" t="str">
        <f>"林莉莉"</f>
        <v>林莉莉</v>
      </c>
      <c r="C638" s="8" t="str">
        <f>"女"</f>
        <v>女</v>
      </c>
      <c r="D638" s="9" t="s">
        <v>426</v>
      </c>
      <c r="E638" s="8"/>
    </row>
    <row r="639" spans="1:5" ht="30" customHeight="1">
      <c r="A639" s="8">
        <v>637</v>
      </c>
      <c r="B639" s="8" t="str">
        <f>"钟灵鹏"</f>
        <v>钟灵鹏</v>
      </c>
      <c r="C639" s="8" t="str">
        <f t="shared" si="121"/>
        <v>男</v>
      </c>
      <c r="D639" s="9" t="s">
        <v>501</v>
      </c>
      <c r="E639" s="8"/>
    </row>
    <row r="640" spans="1:5" ht="30" customHeight="1">
      <c r="A640" s="8">
        <v>638</v>
      </c>
      <c r="B640" s="8" t="str">
        <f>"黄洁娜"</f>
        <v>黄洁娜</v>
      </c>
      <c r="C640" s="8" t="str">
        <f>"女"</f>
        <v>女</v>
      </c>
      <c r="D640" s="9" t="s">
        <v>530</v>
      </c>
      <c r="E640" s="8"/>
    </row>
    <row r="641" spans="1:5" ht="30" customHeight="1">
      <c r="A641" s="8">
        <v>639</v>
      </c>
      <c r="B641" s="8" t="str">
        <f>"吕武鑫"</f>
        <v>吕武鑫</v>
      </c>
      <c r="C641" s="8" t="str">
        <f t="shared" si="121"/>
        <v>男</v>
      </c>
      <c r="D641" s="9" t="s">
        <v>405</v>
      </c>
      <c r="E641" s="8"/>
    </row>
    <row r="642" spans="1:5" ht="30" customHeight="1">
      <c r="A642" s="8">
        <v>640</v>
      </c>
      <c r="B642" s="8" t="str">
        <f>"陈颖"</f>
        <v>陈颖</v>
      </c>
      <c r="C642" s="8" t="str">
        <f t="shared" si="121"/>
        <v>男</v>
      </c>
      <c r="D642" s="9" t="s">
        <v>159</v>
      </c>
      <c r="E642" s="8"/>
    </row>
    <row r="643" spans="1:5" ht="30" customHeight="1">
      <c r="A643" s="8">
        <v>641</v>
      </c>
      <c r="B643" s="8" t="str">
        <f>"林思静"</f>
        <v>林思静</v>
      </c>
      <c r="C643" s="8" t="str">
        <f aca="true" t="shared" si="122" ref="C643:C650">"女"</f>
        <v>女</v>
      </c>
      <c r="D643" s="9" t="s">
        <v>431</v>
      </c>
      <c r="E643" s="8"/>
    </row>
    <row r="644" spans="1:5" ht="30" customHeight="1">
      <c r="A644" s="8">
        <v>642</v>
      </c>
      <c r="B644" s="8" t="str">
        <f>"吉小丝"</f>
        <v>吉小丝</v>
      </c>
      <c r="C644" s="8" t="str">
        <f t="shared" si="122"/>
        <v>女</v>
      </c>
      <c r="D644" s="9" t="s">
        <v>531</v>
      </c>
      <c r="E644" s="8"/>
    </row>
    <row r="645" spans="1:5" ht="30" customHeight="1">
      <c r="A645" s="8">
        <v>643</v>
      </c>
      <c r="B645" s="8" t="str">
        <f>"符玉青"</f>
        <v>符玉青</v>
      </c>
      <c r="C645" s="8" t="str">
        <f t="shared" si="122"/>
        <v>女</v>
      </c>
      <c r="D645" s="9" t="s">
        <v>532</v>
      </c>
      <c r="E645" s="8"/>
    </row>
    <row r="646" spans="1:5" ht="30" customHeight="1">
      <c r="A646" s="8">
        <v>644</v>
      </c>
      <c r="B646" s="8" t="str">
        <f>"李文婷"</f>
        <v>李文婷</v>
      </c>
      <c r="C646" s="8" t="str">
        <f t="shared" si="122"/>
        <v>女</v>
      </c>
      <c r="D646" s="9" t="s">
        <v>533</v>
      </c>
      <c r="E646" s="8"/>
    </row>
    <row r="647" spans="1:5" ht="30" customHeight="1">
      <c r="A647" s="8">
        <v>645</v>
      </c>
      <c r="B647" s="8" t="str">
        <f>"郑铭瑶"</f>
        <v>郑铭瑶</v>
      </c>
      <c r="C647" s="8" t="str">
        <f t="shared" si="122"/>
        <v>女</v>
      </c>
      <c r="D647" s="9" t="s">
        <v>534</v>
      </c>
      <c r="E647" s="8"/>
    </row>
    <row r="648" spans="1:5" ht="30" customHeight="1">
      <c r="A648" s="8">
        <v>646</v>
      </c>
      <c r="B648" s="8" t="str">
        <f>"张敬敬"</f>
        <v>张敬敬</v>
      </c>
      <c r="C648" s="8" t="str">
        <f t="shared" si="122"/>
        <v>女</v>
      </c>
      <c r="D648" s="9" t="s">
        <v>535</v>
      </c>
      <c r="E648" s="8"/>
    </row>
    <row r="649" spans="1:5" ht="30" customHeight="1">
      <c r="A649" s="8">
        <v>647</v>
      </c>
      <c r="B649" s="8" t="str">
        <f>"王才明"</f>
        <v>王才明</v>
      </c>
      <c r="C649" s="8" t="str">
        <f t="shared" si="122"/>
        <v>女</v>
      </c>
      <c r="D649" s="9" t="s">
        <v>536</v>
      </c>
      <c r="E649" s="8"/>
    </row>
    <row r="650" spans="1:5" ht="30" customHeight="1">
      <c r="A650" s="8">
        <v>648</v>
      </c>
      <c r="B650" s="8" t="str">
        <f>"梁春桃"</f>
        <v>梁春桃</v>
      </c>
      <c r="C650" s="8" t="str">
        <f t="shared" si="122"/>
        <v>女</v>
      </c>
      <c r="D650" s="9" t="s">
        <v>537</v>
      </c>
      <c r="E650" s="8"/>
    </row>
    <row r="651" spans="1:5" ht="30" customHeight="1">
      <c r="A651" s="8">
        <v>649</v>
      </c>
      <c r="B651" s="8" t="str">
        <f>"陈明耘"</f>
        <v>陈明耘</v>
      </c>
      <c r="C651" s="8" t="str">
        <f>"男"</f>
        <v>男</v>
      </c>
      <c r="D651" s="9" t="s">
        <v>538</v>
      </c>
      <c r="E651" s="8"/>
    </row>
    <row r="652" spans="1:5" ht="30" customHeight="1">
      <c r="A652" s="8">
        <v>650</v>
      </c>
      <c r="B652" s="8" t="str">
        <f>"李欣泽"</f>
        <v>李欣泽</v>
      </c>
      <c r="C652" s="8" t="str">
        <f aca="true" t="shared" si="123" ref="C652:C654">"女"</f>
        <v>女</v>
      </c>
      <c r="D652" s="9" t="s">
        <v>406</v>
      </c>
      <c r="E652" s="8"/>
    </row>
    <row r="653" spans="1:5" ht="30" customHeight="1">
      <c r="A653" s="8">
        <v>651</v>
      </c>
      <c r="B653" s="8" t="str">
        <f>"李海妹"</f>
        <v>李海妹</v>
      </c>
      <c r="C653" s="8" t="str">
        <f t="shared" si="123"/>
        <v>女</v>
      </c>
      <c r="D653" s="9" t="s">
        <v>539</v>
      </c>
      <c r="E653" s="8"/>
    </row>
    <row r="654" spans="1:5" ht="30" customHeight="1">
      <c r="A654" s="8">
        <v>652</v>
      </c>
      <c r="B654" s="8" t="str">
        <f>"何蕾"</f>
        <v>何蕾</v>
      </c>
      <c r="C654" s="8" t="str">
        <f t="shared" si="123"/>
        <v>女</v>
      </c>
      <c r="D654" s="9" t="s">
        <v>280</v>
      </c>
      <c r="E654" s="8"/>
    </row>
    <row r="655" spans="1:5" ht="30" customHeight="1">
      <c r="A655" s="8">
        <v>653</v>
      </c>
      <c r="B655" s="8" t="str">
        <f>"黄开博"</f>
        <v>黄开博</v>
      </c>
      <c r="C655" s="8" t="str">
        <f aca="true" t="shared" si="124" ref="C655:C659">"男"</f>
        <v>男</v>
      </c>
      <c r="D655" s="9" t="s">
        <v>540</v>
      </c>
      <c r="E655" s="8"/>
    </row>
    <row r="656" spans="1:5" ht="30" customHeight="1">
      <c r="A656" s="8">
        <v>654</v>
      </c>
      <c r="B656" s="8" t="str">
        <f>"曾令怡"</f>
        <v>曾令怡</v>
      </c>
      <c r="C656" s="8" t="str">
        <f>"女"</f>
        <v>女</v>
      </c>
      <c r="D656" s="9" t="s">
        <v>190</v>
      </c>
      <c r="E656" s="8"/>
    </row>
    <row r="657" spans="1:5" ht="30" customHeight="1">
      <c r="A657" s="8">
        <v>655</v>
      </c>
      <c r="B657" s="8" t="str">
        <f>"吴碧江"</f>
        <v>吴碧江</v>
      </c>
      <c r="C657" s="8" t="str">
        <f t="shared" si="124"/>
        <v>男</v>
      </c>
      <c r="D657" s="9" t="s">
        <v>541</v>
      </c>
      <c r="E657" s="8"/>
    </row>
    <row r="658" spans="1:5" ht="30" customHeight="1">
      <c r="A658" s="8">
        <v>656</v>
      </c>
      <c r="B658" s="8" t="str">
        <f>"钟运权"</f>
        <v>钟运权</v>
      </c>
      <c r="C658" s="8" t="str">
        <f t="shared" si="124"/>
        <v>男</v>
      </c>
      <c r="D658" s="9" t="s">
        <v>542</v>
      </c>
      <c r="E658" s="8"/>
    </row>
    <row r="659" spans="1:5" ht="30" customHeight="1">
      <c r="A659" s="8">
        <v>657</v>
      </c>
      <c r="B659" s="8" t="str">
        <f>"周极"</f>
        <v>周极</v>
      </c>
      <c r="C659" s="8" t="str">
        <f t="shared" si="124"/>
        <v>男</v>
      </c>
      <c r="D659" s="9" t="s">
        <v>543</v>
      </c>
      <c r="E659" s="8"/>
    </row>
    <row r="660" spans="1:5" ht="30" customHeight="1">
      <c r="A660" s="8">
        <v>658</v>
      </c>
      <c r="B660" s="8" t="str">
        <f>"陈紫霞"</f>
        <v>陈紫霞</v>
      </c>
      <c r="C660" s="8" t="str">
        <f aca="true" t="shared" si="125" ref="C660:C665">"女"</f>
        <v>女</v>
      </c>
      <c r="D660" s="9" t="s">
        <v>544</v>
      </c>
      <c r="E660" s="8"/>
    </row>
    <row r="661" spans="1:5" ht="30" customHeight="1">
      <c r="A661" s="8">
        <v>659</v>
      </c>
      <c r="B661" s="8" t="str">
        <f>"蒙忠穗"</f>
        <v>蒙忠穗</v>
      </c>
      <c r="C661" s="8" t="str">
        <f aca="true" t="shared" si="126" ref="C661:C666">"男"</f>
        <v>男</v>
      </c>
      <c r="D661" s="9" t="s">
        <v>545</v>
      </c>
      <c r="E661" s="8"/>
    </row>
    <row r="662" spans="1:5" ht="30" customHeight="1">
      <c r="A662" s="8">
        <v>660</v>
      </c>
      <c r="B662" s="8" t="str">
        <f>"王丽红"</f>
        <v>王丽红</v>
      </c>
      <c r="C662" s="8" t="str">
        <f t="shared" si="125"/>
        <v>女</v>
      </c>
      <c r="D662" s="9" t="s">
        <v>479</v>
      </c>
      <c r="E662" s="8"/>
    </row>
    <row r="663" spans="1:5" ht="30" customHeight="1">
      <c r="A663" s="8">
        <v>661</v>
      </c>
      <c r="B663" s="8" t="str">
        <f>"叶运飞"</f>
        <v>叶运飞</v>
      </c>
      <c r="C663" s="8" t="str">
        <f t="shared" si="126"/>
        <v>男</v>
      </c>
      <c r="D663" s="9" t="s">
        <v>349</v>
      </c>
      <c r="E663" s="8"/>
    </row>
    <row r="664" spans="1:5" ht="30" customHeight="1">
      <c r="A664" s="8">
        <v>662</v>
      </c>
      <c r="B664" s="8" t="str">
        <f>"张宏慧"</f>
        <v>张宏慧</v>
      </c>
      <c r="C664" s="8" t="str">
        <f t="shared" si="125"/>
        <v>女</v>
      </c>
      <c r="D664" s="9" t="s">
        <v>546</v>
      </c>
      <c r="E664" s="8"/>
    </row>
    <row r="665" spans="1:5" ht="30" customHeight="1">
      <c r="A665" s="8">
        <v>663</v>
      </c>
      <c r="B665" s="8" t="str">
        <f>"李曼玉"</f>
        <v>李曼玉</v>
      </c>
      <c r="C665" s="8" t="str">
        <f t="shared" si="125"/>
        <v>女</v>
      </c>
      <c r="D665" s="9" t="s">
        <v>547</v>
      </c>
      <c r="E665" s="8"/>
    </row>
    <row r="666" spans="1:5" ht="30" customHeight="1">
      <c r="A666" s="8">
        <v>664</v>
      </c>
      <c r="B666" s="8" t="str">
        <f>"李向城"</f>
        <v>李向城</v>
      </c>
      <c r="C666" s="8" t="str">
        <f t="shared" si="126"/>
        <v>男</v>
      </c>
      <c r="D666" s="9" t="s">
        <v>82</v>
      </c>
      <c r="E666" s="8"/>
    </row>
    <row r="667" spans="1:5" ht="30" customHeight="1">
      <c r="A667" s="8">
        <v>665</v>
      </c>
      <c r="B667" s="8" t="str">
        <f>"陈晓雪"</f>
        <v>陈晓雪</v>
      </c>
      <c r="C667" s="8" t="str">
        <f aca="true" t="shared" si="127" ref="C667:C671">"女"</f>
        <v>女</v>
      </c>
      <c r="D667" s="9" t="s">
        <v>500</v>
      </c>
      <c r="E667" s="8"/>
    </row>
    <row r="668" spans="1:5" ht="30" customHeight="1">
      <c r="A668" s="8">
        <v>666</v>
      </c>
      <c r="B668" s="8" t="str">
        <f>"牛雅鑫"</f>
        <v>牛雅鑫</v>
      </c>
      <c r="C668" s="8" t="str">
        <f t="shared" si="127"/>
        <v>女</v>
      </c>
      <c r="D668" s="9" t="s">
        <v>548</v>
      </c>
      <c r="E668" s="8"/>
    </row>
    <row r="669" spans="1:5" ht="30" customHeight="1">
      <c r="A669" s="8">
        <v>667</v>
      </c>
      <c r="B669" s="8" t="str">
        <f>"黄佳瑶"</f>
        <v>黄佳瑶</v>
      </c>
      <c r="C669" s="8" t="str">
        <f t="shared" si="127"/>
        <v>女</v>
      </c>
      <c r="D669" s="9" t="s">
        <v>549</v>
      </c>
      <c r="E669" s="8"/>
    </row>
    <row r="670" spans="1:5" ht="30" customHeight="1">
      <c r="A670" s="8">
        <v>668</v>
      </c>
      <c r="B670" s="8" t="str">
        <f>"高叶青"</f>
        <v>高叶青</v>
      </c>
      <c r="C670" s="8" t="str">
        <f t="shared" si="127"/>
        <v>女</v>
      </c>
      <c r="D670" s="9" t="s">
        <v>550</v>
      </c>
      <c r="E670" s="8"/>
    </row>
    <row r="671" spans="1:5" ht="30" customHeight="1">
      <c r="A671" s="8">
        <v>669</v>
      </c>
      <c r="B671" s="8" t="str">
        <f>"王琼秀"</f>
        <v>王琼秀</v>
      </c>
      <c r="C671" s="8" t="str">
        <f t="shared" si="127"/>
        <v>女</v>
      </c>
      <c r="D671" s="9" t="s">
        <v>551</v>
      </c>
      <c r="E671" s="8"/>
    </row>
    <row r="672" spans="1:5" ht="30" customHeight="1">
      <c r="A672" s="8">
        <v>670</v>
      </c>
      <c r="B672" s="8" t="str">
        <f>"王磊"</f>
        <v>王磊</v>
      </c>
      <c r="C672" s="8" t="str">
        <f aca="true" t="shared" si="128" ref="C672:C676">"男"</f>
        <v>男</v>
      </c>
      <c r="D672" s="9" t="s">
        <v>552</v>
      </c>
      <c r="E672" s="8"/>
    </row>
    <row r="673" spans="1:5" ht="30" customHeight="1">
      <c r="A673" s="8">
        <v>671</v>
      </c>
      <c r="B673" s="8" t="str">
        <f>"兰王"</f>
        <v>兰王</v>
      </c>
      <c r="C673" s="8" t="str">
        <f t="shared" si="128"/>
        <v>男</v>
      </c>
      <c r="D673" s="9" t="s">
        <v>553</v>
      </c>
      <c r="E673" s="8"/>
    </row>
    <row r="674" spans="1:5" ht="30" customHeight="1">
      <c r="A674" s="8">
        <v>672</v>
      </c>
      <c r="B674" s="8" t="str">
        <f>"林慧"</f>
        <v>林慧</v>
      </c>
      <c r="C674" s="8" t="str">
        <f aca="true" t="shared" si="129" ref="C674:C680">"女"</f>
        <v>女</v>
      </c>
      <c r="D674" s="9" t="s">
        <v>554</v>
      </c>
      <c r="E674" s="8"/>
    </row>
    <row r="675" spans="1:5" ht="30" customHeight="1">
      <c r="A675" s="8">
        <v>673</v>
      </c>
      <c r="B675" s="8" t="str">
        <f>"杨全鸿"</f>
        <v>杨全鸿</v>
      </c>
      <c r="C675" s="8" t="str">
        <f t="shared" si="128"/>
        <v>男</v>
      </c>
      <c r="D675" s="9" t="s">
        <v>301</v>
      </c>
      <c r="E675" s="8"/>
    </row>
    <row r="676" spans="1:5" ht="30" customHeight="1">
      <c r="A676" s="8">
        <v>674</v>
      </c>
      <c r="B676" s="8" t="str">
        <f>"黎万师"</f>
        <v>黎万师</v>
      </c>
      <c r="C676" s="8" t="str">
        <f t="shared" si="128"/>
        <v>男</v>
      </c>
      <c r="D676" s="9" t="s">
        <v>555</v>
      </c>
      <c r="E676" s="8"/>
    </row>
    <row r="677" spans="1:5" ht="30" customHeight="1">
      <c r="A677" s="8">
        <v>675</v>
      </c>
      <c r="B677" s="8" t="str">
        <f>"彭春美"</f>
        <v>彭春美</v>
      </c>
      <c r="C677" s="8" t="str">
        <f t="shared" si="129"/>
        <v>女</v>
      </c>
      <c r="D677" s="9" t="s">
        <v>556</v>
      </c>
      <c r="E677" s="8"/>
    </row>
    <row r="678" spans="1:5" ht="30" customHeight="1">
      <c r="A678" s="8">
        <v>676</v>
      </c>
      <c r="B678" s="8" t="str">
        <f>"陈梅"</f>
        <v>陈梅</v>
      </c>
      <c r="C678" s="8" t="str">
        <f t="shared" si="129"/>
        <v>女</v>
      </c>
      <c r="D678" s="9" t="s">
        <v>557</v>
      </c>
      <c r="E678" s="8"/>
    </row>
    <row r="679" spans="1:5" ht="30" customHeight="1">
      <c r="A679" s="8">
        <v>677</v>
      </c>
      <c r="B679" s="8" t="str">
        <f>"孙莉婵"</f>
        <v>孙莉婵</v>
      </c>
      <c r="C679" s="8" t="str">
        <f t="shared" si="129"/>
        <v>女</v>
      </c>
      <c r="D679" s="9" t="s">
        <v>558</v>
      </c>
      <c r="E679" s="8"/>
    </row>
    <row r="680" spans="1:5" ht="30" customHeight="1">
      <c r="A680" s="8">
        <v>678</v>
      </c>
      <c r="B680" s="8" t="str">
        <f>"刘琼蓉"</f>
        <v>刘琼蓉</v>
      </c>
      <c r="C680" s="8" t="str">
        <f t="shared" si="129"/>
        <v>女</v>
      </c>
      <c r="D680" s="9" t="s">
        <v>559</v>
      </c>
      <c r="E680" s="8"/>
    </row>
    <row r="681" spans="1:5" ht="30" customHeight="1">
      <c r="A681" s="8">
        <v>679</v>
      </c>
      <c r="B681" s="8" t="str">
        <f>"陈柏羽"</f>
        <v>陈柏羽</v>
      </c>
      <c r="C681" s="8" t="str">
        <f aca="true" t="shared" si="130" ref="C681:C686">"男"</f>
        <v>男</v>
      </c>
      <c r="D681" s="9" t="s">
        <v>560</v>
      </c>
      <c r="E681" s="8"/>
    </row>
    <row r="682" spans="1:5" ht="30" customHeight="1">
      <c r="A682" s="8">
        <v>680</v>
      </c>
      <c r="B682" s="8" t="str">
        <f>"蒋荟芳"</f>
        <v>蒋荟芳</v>
      </c>
      <c r="C682" s="8" t="str">
        <f aca="true" t="shared" si="131" ref="C682:C685">"女"</f>
        <v>女</v>
      </c>
      <c r="D682" s="9" t="s">
        <v>162</v>
      </c>
      <c r="E682" s="8"/>
    </row>
    <row r="683" spans="1:5" ht="30" customHeight="1">
      <c r="A683" s="8">
        <v>681</v>
      </c>
      <c r="B683" s="8" t="str">
        <f>"黄永成"</f>
        <v>黄永成</v>
      </c>
      <c r="C683" s="8" t="str">
        <f t="shared" si="130"/>
        <v>男</v>
      </c>
      <c r="D683" s="9" t="s">
        <v>561</v>
      </c>
      <c r="E683" s="8"/>
    </row>
    <row r="684" spans="1:5" ht="30" customHeight="1">
      <c r="A684" s="8">
        <v>682</v>
      </c>
      <c r="B684" s="8" t="str">
        <f>"符丽丽"</f>
        <v>符丽丽</v>
      </c>
      <c r="C684" s="8" t="str">
        <f t="shared" si="131"/>
        <v>女</v>
      </c>
      <c r="D684" s="9" t="s">
        <v>562</v>
      </c>
      <c r="E684" s="8"/>
    </row>
    <row r="685" spans="1:5" ht="30" customHeight="1">
      <c r="A685" s="8">
        <v>683</v>
      </c>
      <c r="B685" s="8" t="str">
        <f>"梁其满"</f>
        <v>梁其满</v>
      </c>
      <c r="C685" s="8" t="str">
        <f t="shared" si="131"/>
        <v>女</v>
      </c>
      <c r="D685" s="9" t="s">
        <v>563</v>
      </c>
      <c r="E685" s="8"/>
    </row>
    <row r="686" spans="1:5" ht="30" customHeight="1">
      <c r="A686" s="8">
        <v>684</v>
      </c>
      <c r="B686" s="8" t="str">
        <f>"黄方裕"</f>
        <v>黄方裕</v>
      </c>
      <c r="C686" s="8" t="str">
        <f t="shared" si="130"/>
        <v>男</v>
      </c>
      <c r="D686" s="9" t="s">
        <v>564</v>
      </c>
      <c r="E686" s="8"/>
    </row>
    <row r="687" spans="1:5" ht="30" customHeight="1">
      <c r="A687" s="8">
        <v>685</v>
      </c>
      <c r="B687" s="8" t="str">
        <f>"王淑"</f>
        <v>王淑</v>
      </c>
      <c r="C687" s="8" t="str">
        <f aca="true" t="shared" si="132" ref="C687:C689">"女"</f>
        <v>女</v>
      </c>
      <c r="D687" s="9" t="s">
        <v>214</v>
      </c>
      <c r="E687" s="8"/>
    </row>
    <row r="688" spans="1:5" ht="30" customHeight="1">
      <c r="A688" s="8">
        <v>686</v>
      </c>
      <c r="B688" s="8" t="str">
        <f>"邢昕"</f>
        <v>邢昕</v>
      </c>
      <c r="C688" s="8" t="str">
        <f t="shared" si="132"/>
        <v>女</v>
      </c>
      <c r="D688" s="9" t="s">
        <v>261</v>
      </c>
      <c r="E688" s="8"/>
    </row>
    <row r="689" spans="1:5" ht="30" customHeight="1">
      <c r="A689" s="8">
        <v>687</v>
      </c>
      <c r="B689" s="8" t="str">
        <f>"吴灿"</f>
        <v>吴灿</v>
      </c>
      <c r="C689" s="8" t="str">
        <f t="shared" si="132"/>
        <v>女</v>
      </c>
      <c r="D689" s="9" t="s">
        <v>15</v>
      </c>
      <c r="E689" s="8"/>
    </row>
    <row r="690" spans="1:5" ht="30" customHeight="1">
      <c r="A690" s="8">
        <v>688</v>
      </c>
      <c r="B690" s="8" t="str">
        <f>"李儒贤"</f>
        <v>李儒贤</v>
      </c>
      <c r="C690" s="8" t="str">
        <f>"男"</f>
        <v>男</v>
      </c>
      <c r="D690" s="9" t="s">
        <v>89</v>
      </c>
      <c r="E690" s="8"/>
    </row>
    <row r="691" spans="1:5" ht="30" customHeight="1">
      <c r="A691" s="8">
        <v>689</v>
      </c>
      <c r="B691" s="8" t="str">
        <f>"翟跃虹"</f>
        <v>翟跃虹</v>
      </c>
      <c r="C691" s="8" t="str">
        <f aca="true" t="shared" si="133" ref="C691:C695">"女"</f>
        <v>女</v>
      </c>
      <c r="D691" s="9" t="s">
        <v>477</v>
      </c>
      <c r="E691" s="8"/>
    </row>
    <row r="692" spans="1:5" ht="30" customHeight="1">
      <c r="A692" s="8">
        <v>690</v>
      </c>
      <c r="B692" s="8" t="str">
        <f>"李玫红"</f>
        <v>李玫红</v>
      </c>
      <c r="C692" s="8" t="str">
        <f t="shared" si="133"/>
        <v>女</v>
      </c>
      <c r="D692" s="9" t="s">
        <v>565</v>
      </c>
      <c r="E692" s="8"/>
    </row>
    <row r="693" spans="1:5" ht="30" customHeight="1">
      <c r="A693" s="8">
        <v>691</v>
      </c>
      <c r="B693" s="8" t="str">
        <f>"蔡於旺"</f>
        <v>蔡於旺</v>
      </c>
      <c r="C693" s="8" t="str">
        <f aca="true" t="shared" si="134" ref="C693:C697">"男"</f>
        <v>男</v>
      </c>
      <c r="D693" s="9" t="s">
        <v>566</v>
      </c>
      <c r="E693" s="8"/>
    </row>
    <row r="694" spans="1:5" ht="30" customHeight="1">
      <c r="A694" s="8">
        <v>692</v>
      </c>
      <c r="B694" s="8" t="str">
        <f>"赵坤尾"</f>
        <v>赵坤尾</v>
      </c>
      <c r="C694" s="8" t="str">
        <f t="shared" si="133"/>
        <v>女</v>
      </c>
      <c r="D694" s="9" t="s">
        <v>567</v>
      </c>
      <c r="E694" s="8"/>
    </row>
    <row r="695" spans="1:5" ht="30" customHeight="1">
      <c r="A695" s="8">
        <v>693</v>
      </c>
      <c r="B695" s="8" t="str">
        <f>"文小花"</f>
        <v>文小花</v>
      </c>
      <c r="C695" s="8" t="str">
        <f t="shared" si="133"/>
        <v>女</v>
      </c>
      <c r="D695" s="9" t="s">
        <v>568</v>
      </c>
      <c r="E695" s="8"/>
    </row>
    <row r="696" spans="1:5" ht="30" customHeight="1">
      <c r="A696" s="8">
        <v>694</v>
      </c>
      <c r="B696" s="8" t="str">
        <f>"王昌宝"</f>
        <v>王昌宝</v>
      </c>
      <c r="C696" s="8" t="str">
        <f t="shared" si="134"/>
        <v>男</v>
      </c>
      <c r="D696" s="9" t="s">
        <v>569</v>
      </c>
      <c r="E696" s="8"/>
    </row>
    <row r="697" spans="1:5" ht="30" customHeight="1">
      <c r="A697" s="8">
        <v>695</v>
      </c>
      <c r="B697" s="8" t="str">
        <f>"陈炳森"</f>
        <v>陈炳森</v>
      </c>
      <c r="C697" s="8" t="str">
        <f t="shared" si="134"/>
        <v>男</v>
      </c>
      <c r="D697" s="9" t="s">
        <v>415</v>
      </c>
      <c r="E697" s="8"/>
    </row>
    <row r="698" spans="1:5" ht="30" customHeight="1">
      <c r="A698" s="8">
        <v>696</v>
      </c>
      <c r="B698" s="8" t="str">
        <f>"王小霞"</f>
        <v>王小霞</v>
      </c>
      <c r="C698" s="8" t="str">
        <f aca="true" t="shared" si="135" ref="C698:C700">"女"</f>
        <v>女</v>
      </c>
      <c r="D698" s="9" t="s">
        <v>570</v>
      </c>
      <c r="E698" s="8"/>
    </row>
    <row r="699" spans="1:5" ht="30" customHeight="1">
      <c r="A699" s="8">
        <v>697</v>
      </c>
      <c r="B699" s="8" t="str">
        <f>"符艳艳"</f>
        <v>符艳艳</v>
      </c>
      <c r="C699" s="8" t="str">
        <f t="shared" si="135"/>
        <v>女</v>
      </c>
      <c r="D699" s="9" t="s">
        <v>571</v>
      </c>
      <c r="E699" s="8"/>
    </row>
    <row r="700" spans="1:5" ht="30" customHeight="1">
      <c r="A700" s="8">
        <v>698</v>
      </c>
      <c r="B700" s="8" t="str">
        <f>"卢少婧"</f>
        <v>卢少婧</v>
      </c>
      <c r="C700" s="8" t="str">
        <f t="shared" si="135"/>
        <v>女</v>
      </c>
      <c r="D700" s="9" t="s">
        <v>572</v>
      </c>
      <c r="E700" s="8"/>
    </row>
    <row r="701" spans="1:5" ht="30" customHeight="1">
      <c r="A701" s="8">
        <v>699</v>
      </c>
      <c r="B701" s="8" t="str">
        <f>"许亚涛"</f>
        <v>许亚涛</v>
      </c>
      <c r="C701" s="8" t="str">
        <f aca="true" t="shared" si="136" ref="C701:C706">"男"</f>
        <v>男</v>
      </c>
      <c r="D701" s="9" t="s">
        <v>573</v>
      </c>
      <c r="E701" s="8"/>
    </row>
    <row r="702" spans="1:5" ht="30" customHeight="1">
      <c r="A702" s="8">
        <v>700</v>
      </c>
      <c r="B702" s="8" t="str">
        <f>"陈美珍"</f>
        <v>陈美珍</v>
      </c>
      <c r="C702" s="8" t="str">
        <f aca="true" t="shared" si="137" ref="C702:C705">"女"</f>
        <v>女</v>
      </c>
      <c r="D702" s="9" t="s">
        <v>574</v>
      </c>
      <c r="E702" s="8"/>
    </row>
    <row r="703" spans="1:5" ht="30" customHeight="1">
      <c r="A703" s="8">
        <v>701</v>
      </c>
      <c r="B703" s="8" t="str">
        <f>"许炳甜"</f>
        <v>许炳甜</v>
      </c>
      <c r="C703" s="8" t="str">
        <f t="shared" si="136"/>
        <v>男</v>
      </c>
      <c r="D703" s="9" t="s">
        <v>575</v>
      </c>
      <c r="E703" s="8"/>
    </row>
    <row r="704" spans="1:5" ht="30" customHeight="1">
      <c r="A704" s="8">
        <v>702</v>
      </c>
      <c r="B704" s="8" t="str">
        <f>"柴智伟"</f>
        <v>柴智伟</v>
      </c>
      <c r="C704" s="8" t="str">
        <f t="shared" si="137"/>
        <v>女</v>
      </c>
      <c r="D704" s="9" t="s">
        <v>162</v>
      </c>
      <c r="E704" s="8"/>
    </row>
    <row r="705" spans="1:5" ht="30" customHeight="1">
      <c r="A705" s="8">
        <v>703</v>
      </c>
      <c r="B705" s="8" t="str">
        <f>"李秋雨"</f>
        <v>李秋雨</v>
      </c>
      <c r="C705" s="8" t="str">
        <f t="shared" si="137"/>
        <v>女</v>
      </c>
      <c r="D705" s="9" t="s">
        <v>576</v>
      </c>
      <c r="E705" s="8"/>
    </row>
    <row r="706" spans="1:5" ht="30" customHeight="1">
      <c r="A706" s="8">
        <v>704</v>
      </c>
      <c r="B706" s="8" t="str">
        <f>"蔡小滨"</f>
        <v>蔡小滨</v>
      </c>
      <c r="C706" s="8" t="str">
        <f t="shared" si="136"/>
        <v>男</v>
      </c>
      <c r="D706" s="9" t="s">
        <v>272</v>
      </c>
      <c r="E706" s="8"/>
    </row>
    <row r="707" spans="1:5" ht="30" customHeight="1">
      <c r="A707" s="8">
        <v>705</v>
      </c>
      <c r="B707" s="8" t="str">
        <f>"陈日晶"</f>
        <v>陈日晶</v>
      </c>
      <c r="C707" s="8" t="str">
        <f aca="true" t="shared" si="138" ref="C707:C709">"女"</f>
        <v>女</v>
      </c>
      <c r="D707" s="9" t="s">
        <v>305</v>
      </c>
      <c r="E707" s="8"/>
    </row>
    <row r="708" spans="1:5" ht="30" customHeight="1">
      <c r="A708" s="8">
        <v>706</v>
      </c>
      <c r="B708" s="8" t="str">
        <f>"褚婷婷"</f>
        <v>褚婷婷</v>
      </c>
      <c r="C708" s="8" t="str">
        <f t="shared" si="138"/>
        <v>女</v>
      </c>
      <c r="D708" s="9" t="s">
        <v>577</v>
      </c>
      <c r="E708" s="8"/>
    </row>
    <row r="709" spans="1:5" ht="30" customHeight="1">
      <c r="A709" s="8">
        <v>707</v>
      </c>
      <c r="B709" s="8" t="str">
        <f>"黄羽珊"</f>
        <v>黄羽珊</v>
      </c>
      <c r="C709" s="8" t="str">
        <f t="shared" si="138"/>
        <v>女</v>
      </c>
      <c r="D709" s="9" t="s">
        <v>578</v>
      </c>
      <c r="E709" s="8"/>
    </row>
    <row r="710" spans="1:5" ht="30" customHeight="1">
      <c r="A710" s="8">
        <v>708</v>
      </c>
      <c r="B710" s="8" t="str">
        <f>"向子清"</f>
        <v>向子清</v>
      </c>
      <c r="C710" s="8" t="str">
        <f>"男"</f>
        <v>男</v>
      </c>
      <c r="D710" s="9" t="s">
        <v>91</v>
      </c>
      <c r="E710" s="8"/>
    </row>
    <row r="711" spans="1:5" ht="30" customHeight="1">
      <c r="A711" s="8">
        <v>709</v>
      </c>
      <c r="B711" s="8" t="str">
        <f>"吉香云"</f>
        <v>吉香云</v>
      </c>
      <c r="C711" s="8" t="str">
        <f aca="true" t="shared" si="139" ref="C711:C716">"女"</f>
        <v>女</v>
      </c>
      <c r="D711" s="9" t="s">
        <v>579</v>
      </c>
      <c r="E711" s="8"/>
    </row>
    <row r="712" spans="1:5" ht="30" customHeight="1">
      <c r="A712" s="8">
        <v>710</v>
      </c>
      <c r="B712" s="8" t="str">
        <f>"杨武"</f>
        <v>杨武</v>
      </c>
      <c r="C712" s="8" t="str">
        <f>"男"</f>
        <v>男</v>
      </c>
      <c r="D712" s="9" t="s">
        <v>580</v>
      </c>
      <c r="E712" s="8"/>
    </row>
    <row r="713" spans="1:5" ht="30" customHeight="1">
      <c r="A713" s="8">
        <v>711</v>
      </c>
      <c r="B713" s="8" t="str">
        <f>"陈莲美"</f>
        <v>陈莲美</v>
      </c>
      <c r="C713" s="8" t="str">
        <f t="shared" si="139"/>
        <v>女</v>
      </c>
      <c r="D713" s="9" t="s">
        <v>581</v>
      </c>
      <c r="E713" s="8"/>
    </row>
    <row r="714" spans="1:5" ht="30" customHeight="1">
      <c r="A714" s="8">
        <v>712</v>
      </c>
      <c r="B714" s="8" t="str">
        <f>"张锦丹"</f>
        <v>张锦丹</v>
      </c>
      <c r="C714" s="8" t="str">
        <f t="shared" si="139"/>
        <v>女</v>
      </c>
      <c r="D714" s="9" t="s">
        <v>582</v>
      </c>
      <c r="E714" s="8"/>
    </row>
    <row r="715" spans="1:5" ht="30" customHeight="1">
      <c r="A715" s="8">
        <v>713</v>
      </c>
      <c r="B715" s="8" t="str">
        <f>"连晓雨"</f>
        <v>连晓雨</v>
      </c>
      <c r="C715" s="8" t="str">
        <f t="shared" si="139"/>
        <v>女</v>
      </c>
      <c r="D715" s="9" t="s">
        <v>583</v>
      </c>
      <c r="E715" s="8"/>
    </row>
    <row r="716" spans="1:5" ht="30" customHeight="1">
      <c r="A716" s="8">
        <v>714</v>
      </c>
      <c r="B716" s="8" t="str">
        <f>"李桂兰"</f>
        <v>李桂兰</v>
      </c>
      <c r="C716" s="8" t="str">
        <f t="shared" si="139"/>
        <v>女</v>
      </c>
      <c r="D716" s="9" t="s">
        <v>584</v>
      </c>
      <c r="E716" s="8"/>
    </row>
    <row r="717" spans="1:5" ht="30" customHeight="1">
      <c r="A717" s="8">
        <v>715</v>
      </c>
      <c r="B717" s="8" t="str">
        <f>"王淇"</f>
        <v>王淇</v>
      </c>
      <c r="C717" s="8" t="str">
        <f>"男"</f>
        <v>男</v>
      </c>
      <c r="D717" s="9" t="s">
        <v>89</v>
      </c>
      <c r="E717" s="8"/>
    </row>
    <row r="718" spans="1:5" ht="30" customHeight="1">
      <c r="A718" s="8">
        <v>716</v>
      </c>
      <c r="B718" s="8" t="str">
        <f>"陈旭"</f>
        <v>陈旭</v>
      </c>
      <c r="C718" s="8" t="str">
        <f aca="true" t="shared" si="140" ref="C718:C722">"女"</f>
        <v>女</v>
      </c>
      <c r="D718" s="9" t="s">
        <v>410</v>
      </c>
      <c r="E718" s="8"/>
    </row>
    <row r="719" spans="1:5" ht="30" customHeight="1">
      <c r="A719" s="8">
        <v>717</v>
      </c>
      <c r="B719" s="8" t="str">
        <f>"陈威霖"</f>
        <v>陈威霖</v>
      </c>
      <c r="C719" s="8" t="str">
        <f>"男"</f>
        <v>男</v>
      </c>
      <c r="D719" s="9" t="s">
        <v>585</v>
      </c>
      <c r="E719" s="8"/>
    </row>
    <row r="720" spans="1:5" ht="30" customHeight="1">
      <c r="A720" s="8">
        <v>718</v>
      </c>
      <c r="B720" s="8" t="str">
        <f>"陈雅婷"</f>
        <v>陈雅婷</v>
      </c>
      <c r="C720" s="8" t="str">
        <f t="shared" si="140"/>
        <v>女</v>
      </c>
      <c r="D720" s="9" t="s">
        <v>586</v>
      </c>
      <c r="E720" s="8"/>
    </row>
    <row r="721" spans="1:5" ht="30" customHeight="1">
      <c r="A721" s="8">
        <v>719</v>
      </c>
      <c r="B721" s="8" t="str">
        <f>"吴修虹"</f>
        <v>吴修虹</v>
      </c>
      <c r="C721" s="8" t="str">
        <f t="shared" si="140"/>
        <v>女</v>
      </c>
      <c r="D721" s="9" t="s">
        <v>587</v>
      </c>
      <c r="E721" s="8"/>
    </row>
    <row r="722" spans="1:5" ht="30" customHeight="1">
      <c r="A722" s="8">
        <v>720</v>
      </c>
      <c r="B722" s="8" t="str">
        <f>"黎学静"</f>
        <v>黎学静</v>
      </c>
      <c r="C722" s="8" t="str">
        <f t="shared" si="140"/>
        <v>女</v>
      </c>
      <c r="D722" s="9" t="s">
        <v>588</v>
      </c>
      <c r="E722" s="8"/>
    </row>
    <row r="723" spans="1:5" ht="30" customHeight="1">
      <c r="A723" s="8">
        <v>721</v>
      </c>
      <c r="B723" s="8" t="str">
        <f>"徐松富"</f>
        <v>徐松富</v>
      </c>
      <c r="C723" s="8" t="str">
        <f>"男"</f>
        <v>男</v>
      </c>
      <c r="D723" s="9" t="s">
        <v>589</v>
      </c>
      <c r="E723" s="8"/>
    </row>
    <row r="724" spans="1:5" ht="30" customHeight="1">
      <c r="A724" s="8">
        <v>722</v>
      </c>
      <c r="B724" s="8" t="str">
        <f>"符雪丹"</f>
        <v>符雪丹</v>
      </c>
      <c r="C724" s="8" t="str">
        <f aca="true" t="shared" si="141" ref="C724:C726">"女"</f>
        <v>女</v>
      </c>
      <c r="D724" s="9" t="s">
        <v>413</v>
      </c>
      <c r="E724" s="8"/>
    </row>
    <row r="725" spans="1:5" ht="30" customHeight="1">
      <c r="A725" s="8">
        <v>723</v>
      </c>
      <c r="B725" s="8" t="str">
        <f>"陈梦婷"</f>
        <v>陈梦婷</v>
      </c>
      <c r="C725" s="8" t="str">
        <f t="shared" si="141"/>
        <v>女</v>
      </c>
      <c r="D725" s="9" t="s">
        <v>590</v>
      </c>
      <c r="E725" s="8"/>
    </row>
    <row r="726" spans="1:5" ht="30" customHeight="1">
      <c r="A726" s="8">
        <v>724</v>
      </c>
      <c r="B726" s="8" t="str">
        <f>"郑海婷"</f>
        <v>郑海婷</v>
      </c>
      <c r="C726" s="8" t="str">
        <f t="shared" si="141"/>
        <v>女</v>
      </c>
      <c r="D726" s="9" t="s">
        <v>454</v>
      </c>
      <c r="E726" s="8"/>
    </row>
    <row r="727" spans="1:5" ht="30" customHeight="1">
      <c r="A727" s="8">
        <v>725</v>
      </c>
      <c r="B727" s="8" t="str">
        <f>"冼圣健"</f>
        <v>冼圣健</v>
      </c>
      <c r="C727" s="8" t="str">
        <f>"男"</f>
        <v>男</v>
      </c>
      <c r="D727" s="9" t="s">
        <v>405</v>
      </c>
      <c r="E727" s="8"/>
    </row>
    <row r="728" spans="1:5" ht="30" customHeight="1">
      <c r="A728" s="8">
        <v>726</v>
      </c>
      <c r="B728" s="8" t="str">
        <f>"王和欣"</f>
        <v>王和欣</v>
      </c>
      <c r="C728" s="8" t="str">
        <f aca="true" t="shared" si="142" ref="C728:C730">"女"</f>
        <v>女</v>
      </c>
      <c r="D728" s="9" t="s">
        <v>591</v>
      </c>
      <c r="E728" s="8"/>
    </row>
    <row r="729" spans="1:5" ht="30" customHeight="1">
      <c r="A729" s="8">
        <v>727</v>
      </c>
      <c r="B729" s="8" t="str">
        <f>"叶卓芳"</f>
        <v>叶卓芳</v>
      </c>
      <c r="C729" s="8" t="str">
        <f t="shared" si="142"/>
        <v>女</v>
      </c>
      <c r="D729" s="9" t="s">
        <v>373</v>
      </c>
      <c r="E729" s="8"/>
    </row>
    <row r="730" spans="1:5" ht="30" customHeight="1">
      <c r="A730" s="8">
        <v>728</v>
      </c>
      <c r="B730" s="8" t="str">
        <f>"符秋玲"</f>
        <v>符秋玲</v>
      </c>
      <c r="C730" s="8" t="str">
        <f t="shared" si="142"/>
        <v>女</v>
      </c>
      <c r="D730" s="9" t="s">
        <v>592</v>
      </c>
      <c r="E730" s="8"/>
    </row>
    <row r="731" spans="1:5" ht="30" customHeight="1">
      <c r="A731" s="8">
        <v>729</v>
      </c>
      <c r="B731" s="8" t="str">
        <f>"张鑫"</f>
        <v>张鑫</v>
      </c>
      <c r="C731" s="8" t="str">
        <f>"男"</f>
        <v>男</v>
      </c>
      <c r="D731" s="9" t="s">
        <v>593</v>
      </c>
      <c r="E731" s="8"/>
    </row>
    <row r="732" spans="1:5" ht="30" customHeight="1">
      <c r="A732" s="8">
        <v>730</v>
      </c>
      <c r="B732" s="8" t="str">
        <f>"王婕妤"</f>
        <v>王婕妤</v>
      </c>
      <c r="C732" s="8" t="str">
        <f aca="true" t="shared" si="143" ref="C732:C735">"女"</f>
        <v>女</v>
      </c>
      <c r="D732" s="9" t="s">
        <v>139</v>
      </c>
      <c r="E732" s="8"/>
    </row>
    <row r="733" spans="1:5" ht="30" customHeight="1">
      <c r="A733" s="8">
        <v>731</v>
      </c>
      <c r="B733" s="8" t="str">
        <f>"杨小妹"</f>
        <v>杨小妹</v>
      </c>
      <c r="C733" s="8" t="str">
        <f t="shared" si="143"/>
        <v>女</v>
      </c>
      <c r="D733" s="9" t="s">
        <v>281</v>
      </c>
      <c r="E733" s="8"/>
    </row>
    <row r="734" spans="1:5" ht="30" customHeight="1">
      <c r="A734" s="8">
        <v>732</v>
      </c>
      <c r="B734" s="8" t="str">
        <f>"钟华月"</f>
        <v>钟华月</v>
      </c>
      <c r="C734" s="8" t="str">
        <f t="shared" si="143"/>
        <v>女</v>
      </c>
      <c r="D734" s="9" t="s">
        <v>594</v>
      </c>
      <c r="E734" s="8"/>
    </row>
    <row r="735" spans="1:5" ht="30" customHeight="1">
      <c r="A735" s="8">
        <v>733</v>
      </c>
      <c r="B735" s="8" t="str">
        <f>"陈洁"</f>
        <v>陈洁</v>
      </c>
      <c r="C735" s="8" t="str">
        <f t="shared" si="143"/>
        <v>女</v>
      </c>
      <c r="D735" s="9" t="s">
        <v>595</v>
      </c>
      <c r="E735" s="8"/>
    </row>
    <row r="736" spans="1:5" ht="30" customHeight="1">
      <c r="A736" s="8">
        <v>734</v>
      </c>
      <c r="B736" s="8" t="str">
        <f>"王启松"</f>
        <v>王启松</v>
      </c>
      <c r="C736" s="8" t="str">
        <f>"男"</f>
        <v>男</v>
      </c>
      <c r="D736" s="9" t="s">
        <v>367</v>
      </c>
      <c r="E736" s="8"/>
    </row>
    <row r="737" spans="1:5" ht="30" customHeight="1">
      <c r="A737" s="8">
        <v>735</v>
      </c>
      <c r="B737" s="8" t="str">
        <f>"符钰瑜"</f>
        <v>符钰瑜</v>
      </c>
      <c r="C737" s="8" t="str">
        <f aca="true" t="shared" si="144" ref="C737:C739">"女"</f>
        <v>女</v>
      </c>
      <c r="D737" s="9" t="s">
        <v>373</v>
      </c>
      <c r="E737" s="8"/>
    </row>
    <row r="738" spans="1:5" ht="30" customHeight="1">
      <c r="A738" s="8">
        <v>736</v>
      </c>
      <c r="B738" s="8" t="str">
        <f>"龙丁娇"</f>
        <v>龙丁娇</v>
      </c>
      <c r="C738" s="8" t="str">
        <f t="shared" si="144"/>
        <v>女</v>
      </c>
      <c r="D738" s="9" t="s">
        <v>44</v>
      </c>
      <c r="E738" s="8"/>
    </row>
    <row r="739" spans="1:5" ht="30" customHeight="1">
      <c r="A739" s="8">
        <v>737</v>
      </c>
      <c r="B739" s="8" t="str">
        <f>"陈照清"</f>
        <v>陈照清</v>
      </c>
      <c r="C739" s="8" t="str">
        <f t="shared" si="144"/>
        <v>女</v>
      </c>
      <c r="D739" s="9" t="s">
        <v>596</v>
      </c>
      <c r="E739" s="8"/>
    </row>
    <row r="740" spans="1:5" ht="30" customHeight="1">
      <c r="A740" s="8">
        <v>738</v>
      </c>
      <c r="B740" s="8" t="str">
        <f>"黎仁贵"</f>
        <v>黎仁贵</v>
      </c>
      <c r="C740" s="8" t="str">
        <f>"男"</f>
        <v>男</v>
      </c>
      <c r="D740" s="9" t="s">
        <v>597</v>
      </c>
      <c r="E740" s="8"/>
    </row>
    <row r="741" spans="1:5" ht="30" customHeight="1">
      <c r="A741" s="8">
        <v>739</v>
      </c>
      <c r="B741" s="8" t="str">
        <f>"陈玉倩"</f>
        <v>陈玉倩</v>
      </c>
      <c r="C741" s="8" t="str">
        <f aca="true" t="shared" si="145" ref="C741:C743">"女"</f>
        <v>女</v>
      </c>
      <c r="D741" s="9" t="s">
        <v>598</v>
      </c>
      <c r="E741" s="8"/>
    </row>
    <row r="742" spans="1:5" ht="30" customHeight="1">
      <c r="A742" s="8">
        <v>740</v>
      </c>
      <c r="B742" s="8" t="str">
        <f>"麦嘉丽"</f>
        <v>麦嘉丽</v>
      </c>
      <c r="C742" s="8" t="str">
        <f t="shared" si="145"/>
        <v>女</v>
      </c>
      <c r="D742" s="9" t="s">
        <v>275</v>
      </c>
      <c r="E742" s="8"/>
    </row>
    <row r="743" spans="1:5" ht="30" customHeight="1">
      <c r="A743" s="8">
        <v>741</v>
      </c>
      <c r="B743" s="8" t="str">
        <f>"郑丕华"</f>
        <v>郑丕华</v>
      </c>
      <c r="C743" s="8" t="str">
        <f t="shared" si="145"/>
        <v>女</v>
      </c>
      <c r="D743" s="9" t="s">
        <v>599</v>
      </c>
      <c r="E743" s="8"/>
    </row>
    <row r="744" spans="1:5" ht="30" customHeight="1">
      <c r="A744" s="8">
        <v>742</v>
      </c>
      <c r="B744" s="8" t="str">
        <f>"陈仕发"</f>
        <v>陈仕发</v>
      </c>
      <c r="C744" s="8" t="str">
        <f aca="true" t="shared" si="146" ref="C744:C749">"男"</f>
        <v>男</v>
      </c>
      <c r="D744" s="9" t="s">
        <v>600</v>
      </c>
      <c r="E744" s="8"/>
    </row>
    <row r="745" spans="1:5" ht="30" customHeight="1">
      <c r="A745" s="8">
        <v>743</v>
      </c>
      <c r="B745" s="8" t="str">
        <f>"张文慧"</f>
        <v>张文慧</v>
      </c>
      <c r="C745" s="8" t="str">
        <f aca="true" t="shared" si="147" ref="C745:C748">"女"</f>
        <v>女</v>
      </c>
      <c r="D745" s="9" t="s">
        <v>601</v>
      </c>
      <c r="E745" s="8"/>
    </row>
    <row r="746" spans="1:5" ht="30" customHeight="1">
      <c r="A746" s="8">
        <v>744</v>
      </c>
      <c r="B746" s="8" t="str">
        <f>"文惠"</f>
        <v>文惠</v>
      </c>
      <c r="C746" s="8" t="str">
        <f t="shared" si="147"/>
        <v>女</v>
      </c>
      <c r="D746" s="9" t="s">
        <v>251</v>
      </c>
      <c r="E746" s="8"/>
    </row>
    <row r="747" spans="1:5" ht="30" customHeight="1">
      <c r="A747" s="8">
        <v>745</v>
      </c>
      <c r="B747" s="8" t="str">
        <f>"张文旭"</f>
        <v>张文旭</v>
      </c>
      <c r="C747" s="8" t="str">
        <f t="shared" si="146"/>
        <v>男</v>
      </c>
      <c r="D747" s="9" t="s">
        <v>602</v>
      </c>
      <c r="E747" s="8"/>
    </row>
    <row r="748" spans="1:5" ht="30" customHeight="1">
      <c r="A748" s="8">
        <v>746</v>
      </c>
      <c r="B748" s="8" t="str">
        <f>"洪嫄嫄"</f>
        <v>洪嫄嫄</v>
      </c>
      <c r="C748" s="8" t="str">
        <f t="shared" si="147"/>
        <v>女</v>
      </c>
      <c r="D748" s="9" t="s">
        <v>290</v>
      </c>
      <c r="E748" s="8"/>
    </row>
    <row r="749" spans="1:5" ht="30" customHeight="1">
      <c r="A749" s="8">
        <v>747</v>
      </c>
      <c r="B749" s="8" t="str">
        <f>"黎多多"</f>
        <v>黎多多</v>
      </c>
      <c r="C749" s="8" t="str">
        <f t="shared" si="146"/>
        <v>男</v>
      </c>
      <c r="D749" s="9" t="s">
        <v>603</v>
      </c>
      <c r="E749" s="8"/>
    </row>
    <row r="750" spans="1:5" ht="30" customHeight="1">
      <c r="A750" s="8">
        <v>748</v>
      </c>
      <c r="B750" s="8" t="str">
        <f>"郑晓婷"</f>
        <v>郑晓婷</v>
      </c>
      <c r="C750" s="8" t="str">
        <f aca="true" t="shared" si="148" ref="C750:C755">"女"</f>
        <v>女</v>
      </c>
      <c r="D750" s="9" t="s">
        <v>604</v>
      </c>
      <c r="E750" s="8"/>
    </row>
    <row r="751" spans="1:5" ht="30" customHeight="1">
      <c r="A751" s="8">
        <v>749</v>
      </c>
      <c r="B751" s="8" t="str">
        <f>"覃秋琳"</f>
        <v>覃秋琳</v>
      </c>
      <c r="C751" s="8" t="str">
        <f t="shared" si="148"/>
        <v>女</v>
      </c>
      <c r="D751" s="9" t="s">
        <v>605</v>
      </c>
      <c r="E751" s="8"/>
    </row>
    <row r="752" spans="1:5" ht="30" customHeight="1">
      <c r="A752" s="8">
        <v>750</v>
      </c>
      <c r="B752" s="8" t="str">
        <f>"王子帅"</f>
        <v>王子帅</v>
      </c>
      <c r="C752" s="8" t="str">
        <f aca="true" t="shared" si="149" ref="C752:C757">"男"</f>
        <v>男</v>
      </c>
      <c r="D752" s="9" t="s">
        <v>606</v>
      </c>
      <c r="E752" s="8"/>
    </row>
    <row r="753" spans="1:5" ht="30" customHeight="1">
      <c r="A753" s="8">
        <v>751</v>
      </c>
      <c r="B753" s="8" t="str">
        <f>"甘昌阳"</f>
        <v>甘昌阳</v>
      </c>
      <c r="C753" s="8" t="str">
        <f t="shared" si="149"/>
        <v>男</v>
      </c>
      <c r="D753" s="9" t="s">
        <v>607</v>
      </c>
      <c r="E753" s="8"/>
    </row>
    <row r="754" spans="1:5" ht="30" customHeight="1">
      <c r="A754" s="8">
        <v>752</v>
      </c>
      <c r="B754" s="8" t="str">
        <f>"王樱抚"</f>
        <v>王樱抚</v>
      </c>
      <c r="C754" s="8" t="str">
        <f t="shared" si="148"/>
        <v>女</v>
      </c>
      <c r="D754" s="9" t="s">
        <v>582</v>
      </c>
      <c r="E754" s="8"/>
    </row>
    <row r="755" spans="1:5" ht="30" customHeight="1">
      <c r="A755" s="8">
        <v>753</v>
      </c>
      <c r="B755" s="8" t="str">
        <f>"吴文君"</f>
        <v>吴文君</v>
      </c>
      <c r="C755" s="8" t="str">
        <f t="shared" si="148"/>
        <v>女</v>
      </c>
      <c r="D755" s="9" t="s">
        <v>239</v>
      </c>
      <c r="E755" s="8"/>
    </row>
    <row r="756" spans="1:5" ht="30" customHeight="1">
      <c r="A756" s="8">
        <v>754</v>
      </c>
      <c r="B756" s="8" t="str">
        <f>"朱日亮"</f>
        <v>朱日亮</v>
      </c>
      <c r="C756" s="8" t="str">
        <f t="shared" si="149"/>
        <v>男</v>
      </c>
      <c r="D756" s="9" t="s">
        <v>608</v>
      </c>
      <c r="E756" s="8"/>
    </row>
    <row r="757" spans="1:5" ht="30" customHeight="1">
      <c r="A757" s="8">
        <v>755</v>
      </c>
      <c r="B757" s="8" t="str">
        <f>"王明文"</f>
        <v>王明文</v>
      </c>
      <c r="C757" s="8" t="str">
        <f t="shared" si="149"/>
        <v>男</v>
      </c>
      <c r="D757" s="9" t="s">
        <v>609</v>
      </c>
      <c r="E757" s="8"/>
    </row>
    <row r="758" spans="1:5" ht="30" customHeight="1">
      <c r="A758" s="8">
        <v>756</v>
      </c>
      <c r="B758" s="8" t="str">
        <f>"韦佳佳"</f>
        <v>韦佳佳</v>
      </c>
      <c r="C758" s="8" t="str">
        <f aca="true" t="shared" si="150" ref="C758:C767">"女"</f>
        <v>女</v>
      </c>
      <c r="D758" s="9" t="s">
        <v>610</v>
      </c>
      <c r="E758" s="8"/>
    </row>
    <row r="759" spans="1:5" ht="30" customHeight="1">
      <c r="A759" s="8">
        <v>757</v>
      </c>
      <c r="B759" s="8" t="str">
        <f>"孙扬惠"</f>
        <v>孙扬惠</v>
      </c>
      <c r="C759" s="8" t="str">
        <f t="shared" si="150"/>
        <v>女</v>
      </c>
      <c r="D759" s="9" t="s">
        <v>611</v>
      </c>
      <c r="E759" s="8"/>
    </row>
    <row r="760" spans="1:5" ht="30" customHeight="1">
      <c r="A760" s="8">
        <v>758</v>
      </c>
      <c r="B760" s="8" t="str">
        <f>"冯小娟"</f>
        <v>冯小娟</v>
      </c>
      <c r="C760" s="8" t="str">
        <f t="shared" si="150"/>
        <v>女</v>
      </c>
      <c r="D760" s="9" t="s">
        <v>354</v>
      </c>
      <c r="E760" s="8"/>
    </row>
    <row r="761" spans="1:5" ht="30" customHeight="1">
      <c r="A761" s="8">
        <v>759</v>
      </c>
      <c r="B761" s="8" t="str">
        <f>"黎雅娟"</f>
        <v>黎雅娟</v>
      </c>
      <c r="C761" s="8" t="str">
        <f t="shared" si="150"/>
        <v>女</v>
      </c>
      <c r="D761" s="9" t="s">
        <v>319</v>
      </c>
      <c r="E761" s="8"/>
    </row>
    <row r="762" spans="1:5" ht="30" customHeight="1">
      <c r="A762" s="8">
        <v>760</v>
      </c>
      <c r="B762" s="8" t="str">
        <f>"裴珏"</f>
        <v>裴珏</v>
      </c>
      <c r="C762" s="8" t="str">
        <f t="shared" si="150"/>
        <v>女</v>
      </c>
      <c r="D762" s="9" t="s">
        <v>612</v>
      </c>
      <c r="E762" s="8"/>
    </row>
    <row r="763" spans="1:5" ht="30" customHeight="1">
      <c r="A763" s="8">
        <v>761</v>
      </c>
      <c r="B763" s="8" t="str">
        <f>"林晓红"</f>
        <v>林晓红</v>
      </c>
      <c r="C763" s="8" t="str">
        <f t="shared" si="150"/>
        <v>女</v>
      </c>
      <c r="D763" s="9" t="s">
        <v>613</v>
      </c>
      <c r="E763" s="8"/>
    </row>
    <row r="764" spans="1:5" ht="30" customHeight="1">
      <c r="A764" s="8">
        <v>762</v>
      </c>
      <c r="B764" s="8" t="str">
        <f>"邱小暖"</f>
        <v>邱小暖</v>
      </c>
      <c r="C764" s="8" t="str">
        <f t="shared" si="150"/>
        <v>女</v>
      </c>
      <c r="D764" s="9" t="s">
        <v>614</v>
      </c>
      <c r="E764" s="8"/>
    </row>
    <row r="765" spans="1:5" ht="30" customHeight="1">
      <c r="A765" s="8">
        <v>763</v>
      </c>
      <c r="B765" s="8" t="str">
        <f>"韦莹慧"</f>
        <v>韦莹慧</v>
      </c>
      <c r="C765" s="8" t="str">
        <f t="shared" si="150"/>
        <v>女</v>
      </c>
      <c r="D765" s="9" t="s">
        <v>615</v>
      </c>
      <c r="E765" s="8"/>
    </row>
    <row r="766" spans="1:5" ht="30" customHeight="1">
      <c r="A766" s="8">
        <v>764</v>
      </c>
      <c r="B766" s="8" t="str">
        <f>"张钰"</f>
        <v>张钰</v>
      </c>
      <c r="C766" s="8" t="str">
        <f t="shared" si="150"/>
        <v>女</v>
      </c>
      <c r="D766" s="9" t="s">
        <v>616</v>
      </c>
      <c r="E766" s="8"/>
    </row>
    <row r="767" spans="1:5" ht="30" customHeight="1">
      <c r="A767" s="8">
        <v>765</v>
      </c>
      <c r="B767" s="8" t="str">
        <f>"王妹"</f>
        <v>王妹</v>
      </c>
      <c r="C767" s="8" t="str">
        <f t="shared" si="150"/>
        <v>女</v>
      </c>
      <c r="D767" s="9" t="s">
        <v>617</v>
      </c>
      <c r="E767" s="8"/>
    </row>
    <row r="768" spans="1:5" ht="30" customHeight="1">
      <c r="A768" s="8">
        <v>766</v>
      </c>
      <c r="B768" s="8" t="str">
        <f>"王森"</f>
        <v>王森</v>
      </c>
      <c r="C768" s="8" t="str">
        <f aca="true" t="shared" si="151" ref="C768:C773">"男"</f>
        <v>男</v>
      </c>
      <c r="D768" s="9" t="s">
        <v>618</v>
      </c>
      <c r="E768" s="8"/>
    </row>
    <row r="769" spans="1:5" ht="30" customHeight="1">
      <c r="A769" s="8">
        <v>767</v>
      </c>
      <c r="B769" s="8" t="str">
        <f>"张慧妹"</f>
        <v>张慧妹</v>
      </c>
      <c r="C769" s="8" t="str">
        <f>"女"</f>
        <v>女</v>
      </c>
      <c r="D769" s="9" t="s">
        <v>86</v>
      </c>
      <c r="E769" s="8"/>
    </row>
    <row r="770" spans="1:5" ht="30" customHeight="1">
      <c r="A770" s="8">
        <v>768</v>
      </c>
      <c r="B770" s="8" t="str">
        <f>"郑林瀚"</f>
        <v>郑林瀚</v>
      </c>
      <c r="C770" s="8" t="str">
        <f t="shared" si="151"/>
        <v>男</v>
      </c>
      <c r="D770" s="9" t="s">
        <v>619</v>
      </c>
      <c r="E770" s="8"/>
    </row>
    <row r="771" spans="1:5" ht="30" customHeight="1">
      <c r="A771" s="8">
        <v>769</v>
      </c>
      <c r="B771" s="8" t="str">
        <f>"陈必添"</f>
        <v>陈必添</v>
      </c>
      <c r="C771" s="8" t="str">
        <f t="shared" si="151"/>
        <v>男</v>
      </c>
      <c r="D771" s="9" t="s">
        <v>383</v>
      </c>
      <c r="E771" s="8"/>
    </row>
    <row r="772" spans="1:5" ht="30" customHeight="1">
      <c r="A772" s="8">
        <v>770</v>
      </c>
      <c r="B772" s="8" t="str">
        <f>"张国鹏"</f>
        <v>张国鹏</v>
      </c>
      <c r="C772" s="8" t="str">
        <f t="shared" si="151"/>
        <v>男</v>
      </c>
      <c r="D772" s="9" t="s">
        <v>620</v>
      </c>
      <c r="E772" s="8"/>
    </row>
    <row r="773" spans="1:5" ht="30" customHeight="1">
      <c r="A773" s="8">
        <v>771</v>
      </c>
      <c r="B773" s="8" t="str">
        <f>"陈颖品"</f>
        <v>陈颖品</v>
      </c>
      <c r="C773" s="8" t="str">
        <f t="shared" si="151"/>
        <v>男</v>
      </c>
      <c r="D773" s="9" t="s">
        <v>621</v>
      </c>
      <c r="E773" s="8"/>
    </row>
    <row r="774" spans="1:5" ht="30" customHeight="1">
      <c r="A774" s="8">
        <v>772</v>
      </c>
      <c r="B774" s="8" t="str">
        <f>"黎桃梅"</f>
        <v>黎桃梅</v>
      </c>
      <c r="C774" s="8" t="str">
        <f aca="true" t="shared" si="152" ref="C774:C777">"女"</f>
        <v>女</v>
      </c>
      <c r="D774" s="9" t="s">
        <v>622</v>
      </c>
      <c r="E774" s="8"/>
    </row>
    <row r="775" spans="1:5" ht="30" customHeight="1">
      <c r="A775" s="8">
        <v>773</v>
      </c>
      <c r="B775" s="8" t="str">
        <f>"吴小佳"</f>
        <v>吴小佳</v>
      </c>
      <c r="C775" s="8" t="str">
        <f t="shared" si="152"/>
        <v>女</v>
      </c>
      <c r="D775" s="9" t="s">
        <v>623</v>
      </c>
      <c r="E775" s="8"/>
    </row>
    <row r="776" spans="1:5" ht="30" customHeight="1">
      <c r="A776" s="8">
        <v>774</v>
      </c>
      <c r="B776" s="8" t="str">
        <f>"吴蓉"</f>
        <v>吴蓉</v>
      </c>
      <c r="C776" s="8" t="str">
        <f t="shared" si="152"/>
        <v>女</v>
      </c>
      <c r="D776" s="9" t="s">
        <v>624</v>
      </c>
      <c r="E776" s="8"/>
    </row>
    <row r="777" spans="1:5" ht="30" customHeight="1">
      <c r="A777" s="8">
        <v>775</v>
      </c>
      <c r="B777" s="8" t="str">
        <f>"陈梅香"</f>
        <v>陈梅香</v>
      </c>
      <c r="C777" s="8" t="str">
        <f t="shared" si="152"/>
        <v>女</v>
      </c>
      <c r="D777" s="9" t="s">
        <v>625</v>
      </c>
      <c r="E777" s="8"/>
    </row>
    <row r="778" spans="1:5" ht="30" customHeight="1">
      <c r="A778" s="8">
        <v>776</v>
      </c>
      <c r="B778" s="8" t="str">
        <f>"王升杰"</f>
        <v>王升杰</v>
      </c>
      <c r="C778" s="8" t="str">
        <f aca="true" t="shared" si="153" ref="C778:C781">"男"</f>
        <v>男</v>
      </c>
      <c r="D778" s="9" t="s">
        <v>606</v>
      </c>
      <c r="E778" s="8"/>
    </row>
    <row r="779" spans="1:5" ht="30" customHeight="1">
      <c r="A779" s="8">
        <v>777</v>
      </c>
      <c r="B779" s="8" t="str">
        <f>"郑童少"</f>
        <v>郑童少</v>
      </c>
      <c r="C779" s="8" t="str">
        <f t="shared" si="153"/>
        <v>男</v>
      </c>
      <c r="D779" s="9" t="s">
        <v>626</v>
      </c>
      <c r="E779" s="8"/>
    </row>
    <row r="780" spans="1:5" ht="30" customHeight="1">
      <c r="A780" s="8">
        <v>778</v>
      </c>
      <c r="B780" s="8" t="str">
        <f>"陈玉苦"</f>
        <v>陈玉苦</v>
      </c>
      <c r="C780" s="8" t="str">
        <f aca="true" t="shared" si="154" ref="C780:C784">"女"</f>
        <v>女</v>
      </c>
      <c r="D780" s="9" t="s">
        <v>627</v>
      </c>
      <c r="E780" s="8"/>
    </row>
    <row r="781" spans="1:5" ht="30" customHeight="1">
      <c r="A781" s="8">
        <v>779</v>
      </c>
      <c r="B781" s="8" t="str">
        <f>"颜运超"</f>
        <v>颜运超</v>
      </c>
      <c r="C781" s="8" t="str">
        <f t="shared" si="153"/>
        <v>男</v>
      </c>
      <c r="D781" s="9" t="s">
        <v>628</v>
      </c>
      <c r="E781" s="8"/>
    </row>
    <row r="782" spans="1:5" ht="30" customHeight="1">
      <c r="A782" s="8">
        <v>780</v>
      </c>
      <c r="B782" s="8" t="str">
        <f>"邢丽娜"</f>
        <v>邢丽娜</v>
      </c>
      <c r="C782" s="8" t="str">
        <f t="shared" si="154"/>
        <v>女</v>
      </c>
      <c r="D782" s="9" t="s">
        <v>40</v>
      </c>
      <c r="E782" s="8"/>
    </row>
    <row r="783" spans="1:5" ht="30" customHeight="1">
      <c r="A783" s="8">
        <v>781</v>
      </c>
      <c r="B783" s="8" t="str">
        <f>"张秋菊"</f>
        <v>张秋菊</v>
      </c>
      <c r="C783" s="8" t="str">
        <f t="shared" si="154"/>
        <v>女</v>
      </c>
      <c r="D783" s="9" t="s">
        <v>629</v>
      </c>
      <c r="E783" s="8"/>
    </row>
    <row r="784" spans="1:5" ht="30" customHeight="1">
      <c r="A784" s="8">
        <v>782</v>
      </c>
      <c r="B784" s="8" t="str">
        <f>"王东晓"</f>
        <v>王东晓</v>
      </c>
      <c r="C784" s="8" t="str">
        <f t="shared" si="154"/>
        <v>女</v>
      </c>
      <c r="D784" s="9" t="s">
        <v>47</v>
      </c>
      <c r="E784" s="8"/>
    </row>
    <row r="785" spans="1:5" ht="30" customHeight="1">
      <c r="A785" s="8">
        <v>783</v>
      </c>
      <c r="B785" s="8" t="str">
        <f>"翁海参"</f>
        <v>翁海参</v>
      </c>
      <c r="C785" s="8" t="str">
        <f>"男"</f>
        <v>男</v>
      </c>
      <c r="D785" s="9" t="s">
        <v>221</v>
      </c>
      <c r="E785" s="8"/>
    </row>
    <row r="786" spans="1:5" ht="30" customHeight="1">
      <c r="A786" s="8">
        <v>784</v>
      </c>
      <c r="B786" s="8" t="str">
        <f>"郑少伦"</f>
        <v>郑少伦</v>
      </c>
      <c r="C786" s="8" t="str">
        <f aca="true" t="shared" si="155" ref="C786:C790">"女"</f>
        <v>女</v>
      </c>
      <c r="D786" s="9" t="s">
        <v>630</v>
      </c>
      <c r="E786" s="8"/>
    </row>
    <row r="787" spans="1:5" ht="30" customHeight="1">
      <c r="A787" s="8">
        <v>785</v>
      </c>
      <c r="B787" s="8" t="str">
        <f>"姚智鹏"</f>
        <v>姚智鹏</v>
      </c>
      <c r="C787" s="8" t="str">
        <f>"男"</f>
        <v>男</v>
      </c>
      <c r="D787" s="9" t="s">
        <v>631</v>
      </c>
      <c r="E787" s="8"/>
    </row>
    <row r="788" spans="1:5" ht="30" customHeight="1">
      <c r="A788" s="8">
        <v>786</v>
      </c>
      <c r="B788" s="8" t="str">
        <f>"苏海苗"</f>
        <v>苏海苗</v>
      </c>
      <c r="C788" s="8" t="str">
        <f t="shared" si="155"/>
        <v>女</v>
      </c>
      <c r="D788" s="9" t="s">
        <v>632</v>
      </c>
      <c r="E788" s="8"/>
    </row>
    <row r="789" spans="1:5" ht="30" customHeight="1">
      <c r="A789" s="8">
        <v>787</v>
      </c>
      <c r="B789" s="8" t="str">
        <f>"邢璐璐"</f>
        <v>邢璐璐</v>
      </c>
      <c r="C789" s="8" t="str">
        <f t="shared" si="155"/>
        <v>女</v>
      </c>
      <c r="D789" s="9" t="s">
        <v>633</v>
      </c>
      <c r="E789" s="8"/>
    </row>
    <row r="790" spans="1:5" ht="30" customHeight="1">
      <c r="A790" s="8">
        <v>788</v>
      </c>
      <c r="B790" s="8" t="str">
        <f>"张翠"</f>
        <v>张翠</v>
      </c>
      <c r="C790" s="8" t="str">
        <f t="shared" si="155"/>
        <v>女</v>
      </c>
      <c r="D790" s="9" t="s">
        <v>634</v>
      </c>
      <c r="E790" s="8"/>
    </row>
    <row r="791" spans="1:5" ht="30" customHeight="1">
      <c r="A791" s="8">
        <v>789</v>
      </c>
      <c r="B791" s="8" t="str">
        <f>"朱文骏"</f>
        <v>朱文骏</v>
      </c>
      <c r="C791" s="8" t="str">
        <f aca="true" t="shared" si="156" ref="C791:C795">"男"</f>
        <v>男</v>
      </c>
      <c r="D791" s="9" t="s">
        <v>635</v>
      </c>
      <c r="E791" s="8"/>
    </row>
    <row r="792" spans="1:5" ht="30" customHeight="1">
      <c r="A792" s="8">
        <v>790</v>
      </c>
      <c r="B792" s="8" t="str">
        <f>"吴欣怡"</f>
        <v>吴欣怡</v>
      </c>
      <c r="C792" s="8" t="str">
        <f aca="true" t="shared" si="157" ref="C792:C796">"女"</f>
        <v>女</v>
      </c>
      <c r="D792" s="9" t="s">
        <v>44</v>
      </c>
      <c r="E792" s="8"/>
    </row>
    <row r="793" spans="1:5" ht="30" customHeight="1">
      <c r="A793" s="8">
        <v>791</v>
      </c>
      <c r="B793" s="8" t="str">
        <f>"符吉娜"</f>
        <v>符吉娜</v>
      </c>
      <c r="C793" s="8" t="str">
        <f t="shared" si="157"/>
        <v>女</v>
      </c>
      <c r="D793" s="9" t="s">
        <v>636</v>
      </c>
      <c r="E793" s="8"/>
    </row>
    <row r="794" spans="1:5" ht="30" customHeight="1">
      <c r="A794" s="8">
        <v>792</v>
      </c>
      <c r="B794" s="8" t="str">
        <f>"何声威"</f>
        <v>何声威</v>
      </c>
      <c r="C794" s="8" t="str">
        <f t="shared" si="156"/>
        <v>男</v>
      </c>
      <c r="D794" s="9" t="s">
        <v>637</v>
      </c>
      <c r="E794" s="8"/>
    </row>
    <row r="795" spans="1:5" ht="30" customHeight="1">
      <c r="A795" s="8">
        <v>793</v>
      </c>
      <c r="B795" s="8" t="str">
        <f>"王小辉"</f>
        <v>王小辉</v>
      </c>
      <c r="C795" s="8" t="str">
        <f t="shared" si="156"/>
        <v>男</v>
      </c>
      <c r="D795" s="9" t="s">
        <v>638</v>
      </c>
      <c r="E795" s="8"/>
    </row>
    <row r="796" spans="1:5" ht="30" customHeight="1">
      <c r="A796" s="8">
        <v>794</v>
      </c>
      <c r="B796" s="8" t="str">
        <f>"吴婕"</f>
        <v>吴婕</v>
      </c>
      <c r="C796" s="8" t="str">
        <f t="shared" si="157"/>
        <v>女</v>
      </c>
      <c r="D796" s="9" t="s">
        <v>639</v>
      </c>
      <c r="E796" s="8"/>
    </row>
    <row r="797" spans="1:5" ht="30" customHeight="1">
      <c r="A797" s="8">
        <v>795</v>
      </c>
      <c r="B797" s="8" t="str">
        <f>"蔡良杰"</f>
        <v>蔡良杰</v>
      </c>
      <c r="C797" s="8" t="str">
        <f aca="true" t="shared" si="158" ref="C797:C801">"男"</f>
        <v>男</v>
      </c>
      <c r="D797" s="9" t="s">
        <v>640</v>
      </c>
      <c r="E797" s="8"/>
    </row>
    <row r="798" spans="1:5" ht="30" customHeight="1">
      <c r="A798" s="8">
        <v>796</v>
      </c>
      <c r="B798" s="8" t="str">
        <f>"符跃培"</f>
        <v>符跃培</v>
      </c>
      <c r="C798" s="8" t="str">
        <f t="shared" si="158"/>
        <v>男</v>
      </c>
      <c r="D798" s="9" t="s">
        <v>641</v>
      </c>
      <c r="E798" s="8"/>
    </row>
    <row r="799" spans="1:5" ht="30" customHeight="1">
      <c r="A799" s="8">
        <v>797</v>
      </c>
      <c r="B799" s="8" t="str">
        <f>"谢欣欣"</f>
        <v>谢欣欣</v>
      </c>
      <c r="C799" s="8" t="str">
        <f aca="true" t="shared" si="159" ref="C799:C806">"女"</f>
        <v>女</v>
      </c>
      <c r="D799" s="9" t="s">
        <v>642</v>
      </c>
      <c r="E799" s="8"/>
    </row>
    <row r="800" spans="1:5" ht="30" customHeight="1">
      <c r="A800" s="8">
        <v>798</v>
      </c>
      <c r="B800" s="8" t="str">
        <f>"符祥凤"</f>
        <v>符祥凤</v>
      </c>
      <c r="C800" s="8" t="str">
        <f t="shared" si="159"/>
        <v>女</v>
      </c>
      <c r="D800" s="9" t="s">
        <v>643</v>
      </c>
      <c r="E800" s="8"/>
    </row>
    <row r="801" spans="1:5" ht="30" customHeight="1">
      <c r="A801" s="8">
        <v>799</v>
      </c>
      <c r="B801" s="8" t="str">
        <f>"叶民龙"</f>
        <v>叶民龙</v>
      </c>
      <c r="C801" s="8" t="str">
        <f t="shared" si="158"/>
        <v>男</v>
      </c>
      <c r="D801" s="9" t="s">
        <v>403</v>
      </c>
      <c r="E801" s="8"/>
    </row>
    <row r="802" spans="1:5" ht="30" customHeight="1">
      <c r="A802" s="8">
        <v>800</v>
      </c>
      <c r="B802" s="8" t="str">
        <f>"邓陈杏"</f>
        <v>邓陈杏</v>
      </c>
      <c r="C802" s="8" t="str">
        <f t="shared" si="159"/>
        <v>女</v>
      </c>
      <c r="D802" s="9" t="s">
        <v>319</v>
      </c>
      <c r="E802" s="8"/>
    </row>
    <row r="803" spans="1:5" ht="30" customHeight="1">
      <c r="A803" s="8">
        <v>801</v>
      </c>
      <c r="B803" s="8" t="str">
        <f>"廖桂珍"</f>
        <v>廖桂珍</v>
      </c>
      <c r="C803" s="8" t="str">
        <f t="shared" si="159"/>
        <v>女</v>
      </c>
      <c r="D803" s="9" t="s">
        <v>644</v>
      </c>
      <c r="E803" s="8"/>
    </row>
    <row r="804" spans="1:5" ht="30" customHeight="1">
      <c r="A804" s="8">
        <v>802</v>
      </c>
      <c r="B804" s="8" t="str">
        <f>"郑小莉"</f>
        <v>郑小莉</v>
      </c>
      <c r="C804" s="8" t="str">
        <f t="shared" si="159"/>
        <v>女</v>
      </c>
      <c r="D804" s="9" t="s">
        <v>645</v>
      </c>
      <c r="E804" s="8"/>
    </row>
    <row r="805" spans="1:5" ht="30" customHeight="1">
      <c r="A805" s="8">
        <v>803</v>
      </c>
      <c r="B805" s="8" t="str">
        <f>"何曼清"</f>
        <v>何曼清</v>
      </c>
      <c r="C805" s="8" t="str">
        <f t="shared" si="159"/>
        <v>女</v>
      </c>
      <c r="D805" s="9" t="s">
        <v>24</v>
      </c>
      <c r="E805" s="8"/>
    </row>
    <row r="806" spans="1:5" ht="30" customHeight="1">
      <c r="A806" s="8">
        <v>804</v>
      </c>
      <c r="B806" s="8" t="str">
        <f>"邢君丽"</f>
        <v>邢君丽</v>
      </c>
      <c r="C806" s="8" t="str">
        <f t="shared" si="159"/>
        <v>女</v>
      </c>
      <c r="D806" s="9" t="s">
        <v>646</v>
      </c>
      <c r="E806" s="8"/>
    </row>
    <row r="807" spans="1:5" ht="30" customHeight="1">
      <c r="A807" s="8">
        <v>805</v>
      </c>
      <c r="B807" s="8" t="str">
        <f>"李龙"</f>
        <v>李龙</v>
      </c>
      <c r="C807" s="8" t="str">
        <f aca="true" t="shared" si="160" ref="C807:C812">"男"</f>
        <v>男</v>
      </c>
      <c r="D807" s="9" t="s">
        <v>647</v>
      </c>
      <c r="E807" s="8"/>
    </row>
    <row r="808" spans="1:5" ht="30" customHeight="1">
      <c r="A808" s="8">
        <v>806</v>
      </c>
      <c r="B808" s="8" t="str">
        <f>"陈应妃"</f>
        <v>陈应妃</v>
      </c>
      <c r="C808" s="8" t="str">
        <f aca="true" t="shared" si="161" ref="C808:C811">"女"</f>
        <v>女</v>
      </c>
      <c r="D808" s="9" t="s">
        <v>164</v>
      </c>
      <c r="E808" s="8"/>
    </row>
    <row r="809" spans="1:5" ht="30" customHeight="1">
      <c r="A809" s="8">
        <v>807</v>
      </c>
      <c r="B809" s="8" t="str">
        <f>"王俊乔"</f>
        <v>王俊乔</v>
      </c>
      <c r="C809" s="8" t="str">
        <f t="shared" si="160"/>
        <v>男</v>
      </c>
      <c r="D809" s="9" t="s">
        <v>648</v>
      </c>
      <c r="E809" s="8"/>
    </row>
    <row r="810" spans="1:5" ht="30" customHeight="1">
      <c r="A810" s="8">
        <v>808</v>
      </c>
      <c r="B810" s="8" t="str">
        <f>"黎源秀"</f>
        <v>黎源秀</v>
      </c>
      <c r="C810" s="8" t="str">
        <f t="shared" si="161"/>
        <v>女</v>
      </c>
      <c r="D810" s="9" t="s">
        <v>489</v>
      </c>
      <c r="E810" s="8"/>
    </row>
    <row r="811" spans="1:5" ht="30" customHeight="1">
      <c r="A811" s="8">
        <v>809</v>
      </c>
      <c r="B811" s="8" t="str">
        <f>"蔡惠卿"</f>
        <v>蔡惠卿</v>
      </c>
      <c r="C811" s="8" t="str">
        <f t="shared" si="161"/>
        <v>女</v>
      </c>
      <c r="D811" s="9" t="s">
        <v>649</v>
      </c>
      <c r="E811" s="8"/>
    </row>
    <row r="812" spans="1:5" ht="30" customHeight="1">
      <c r="A812" s="8">
        <v>810</v>
      </c>
      <c r="B812" s="8" t="str">
        <f>"孙学新"</f>
        <v>孙学新</v>
      </c>
      <c r="C812" s="8" t="str">
        <f t="shared" si="160"/>
        <v>男</v>
      </c>
      <c r="D812" s="9" t="s">
        <v>650</v>
      </c>
      <c r="E812" s="8"/>
    </row>
    <row r="813" spans="1:5" ht="30" customHeight="1">
      <c r="A813" s="8">
        <v>811</v>
      </c>
      <c r="B813" s="8" t="str">
        <f>"林珏谷"</f>
        <v>林珏谷</v>
      </c>
      <c r="C813" s="8" t="str">
        <f aca="true" t="shared" si="162" ref="C813:C818">"女"</f>
        <v>女</v>
      </c>
      <c r="D813" s="9" t="s">
        <v>651</v>
      </c>
      <c r="E813" s="8"/>
    </row>
    <row r="814" spans="1:5" ht="30" customHeight="1">
      <c r="A814" s="8">
        <v>812</v>
      </c>
      <c r="B814" s="8" t="str">
        <f>"许芳玉"</f>
        <v>许芳玉</v>
      </c>
      <c r="C814" s="8" t="str">
        <f t="shared" si="162"/>
        <v>女</v>
      </c>
      <c r="D814" s="9" t="s">
        <v>100</v>
      </c>
      <c r="E814" s="8"/>
    </row>
    <row r="815" spans="1:5" ht="30" customHeight="1">
      <c r="A815" s="8">
        <v>813</v>
      </c>
      <c r="B815" s="8" t="str">
        <f>"李孟花"</f>
        <v>李孟花</v>
      </c>
      <c r="C815" s="8" t="str">
        <f t="shared" si="162"/>
        <v>女</v>
      </c>
      <c r="D815" s="9" t="s">
        <v>57</v>
      </c>
      <c r="E815" s="8"/>
    </row>
    <row r="816" spans="1:5" ht="30" customHeight="1">
      <c r="A816" s="8">
        <v>814</v>
      </c>
      <c r="B816" s="8" t="str">
        <f>"黎思华"</f>
        <v>黎思华</v>
      </c>
      <c r="C816" s="8" t="str">
        <f t="shared" si="162"/>
        <v>女</v>
      </c>
      <c r="D816" s="9" t="s">
        <v>47</v>
      </c>
      <c r="E816" s="8"/>
    </row>
    <row r="817" spans="1:5" ht="30" customHeight="1">
      <c r="A817" s="8">
        <v>815</v>
      </c>
      <c r="B817" s="8" t="str">
        <f>"王小霞"</f>
        <v>王小霞</v>
      </c>
      <c r="C817" s="8" t="str">
        <f t="shared" si="162"/>
        <v>女</v>
      </c>
      <c r="D817" s="9" t="s">
        <v>44</v>
      </c>
      <c r="E817" s="8"/>
    </row>
    <row r="818" spans="1:5" ht="30" customHeight="1">
      <c r="A818" s="8">
        <v>816</v>
      </c>
      <c r="B818" s="8" t="str">
        <f>"李佩佳"</f>
        <v>李佩佳</v>
      </c>
      <c r="C818" s="8" t="str">
        <f t="shared" si="162"/>
        <v>女</v>
      </c>
      <c r="D818" s="9" t="s">
        <v>546</v>
      </c>
      <c r="E818" s="8"/>
    </row>
    <row r="819" spans="1:5" ht="30" customHeight="1">
      <c r="A819" s="8">
        <v>817</v>
      </c>
      <c r="B819" s="8" t="str">
        <f>"何远程"</f>
        <v>何远程</v>
      </c>
      <c r="C819" s="8" t="str">
        <f aca="true" t="shared" si="163" ref="C819:C824">"男"</f>
        <v>男</v>
      </c>
      <c r="D819" s="9" t="s">
        <v>652</v>
      </c>
      <c r="E819" s="8"/>
    </row>
    <row r="820" spans="1:5" ht="30" customHeight="1">
      <c r="A820" s="8">
        <v>818</v>
      </c>
      <c r="B820" s="8" t="str">
        <f>"邢增权"</f>
        <v>邢增权</v>
      </c>
      <c r="C820" s="8" t="str">
        <f t="shared" si="163"/>
        <v>男</v>
      </c>
      <c r="D820" s="9" t="s">
        <v>653</v>
      </c>
      <c r="E820" s="8"/>
    </row>
    <row r="821" spans="1:5" ht="30" customHeight="1">
      <c r="A821" s="8">
        <v>819</v>
      </c>
      <c r="B821" s="8" t="str">
        <f>"张静"</f>
        <v>张静</v>
      </c>
      <c r="C821" s="8" t="str">
        <f>"女"</f>
        <v>女</v>
      </c>
      <c r="D821" s="9" t="s">
        <v>654</v>
      </c>
      <c r="E821" s="8"/>
    </row>
    <row r="822" spans="1:5" ht="30" customHeight="1">
      <c r="A822" s="8">
        <v>820</v>
      </c>
      <c r="B822" s="8" t="str">
        <f>"符永源"</f>
        <v>符永源</v>
      </c>
      <c r="C822" s="8" t="str">
        <f t="shared" si="163"/>
        <v>男</v>
      </c>
      <c r="D822" s="9" t="s">
        <v>655</v>
      </c>
      <c r="E822" s="8"/>
    </row>
    <row r="823" spans="1:5" ht="30" customHeight="1">
      <c r="A823" s="8">
        <v>821</v>
      </c>
      <c r="B823" s="8" t="str">
        <f>"何传楷"</f>
        <v>何传楷</v>
      </c>
      <c r="C823" s="8" t="str">
        <f t="shared" si="163"/>
        <v>男</v>
      </c>
      <c r="D823" s="9" t="s">
        <v>656</v>
      </c>
      <c r="E823" s="8"/>
    </row>
    <row r="824" spans="1:5" ht="30" customHeight="1">
      <c r="A824" s="8">
        <v>822</v>
      </c>
      <c r="B824" s="8" t="str">
        <f>"王谋良"</f>
        <v>王谋良</v>
      </c>
      <c r="C824" s="8" t="str">
        <f t="shared" si="163"/>
        <v>男</v>
      </c>
      <c r="D824" s="9" t="s">
        <v>221</v>
      </c>
      <c r="E824" s="8"/>
    </row>
    <row r="825" spans="1:5" ht="30" customHeight="1">
      <c r="A825" s="8">
        <v>823</v>
      </c>
      <c r="B825" s="8" t="str">
        <f>"石淑芬"</f>
        <v>石淑芬</v>
      </c>
      <c r="C825" s="8" t="str">
        <f aca="true" t="shared" si="164" ref="C825:C830">"女"</f>
        <v>女</v>
      </c>
      <c r="D825" s="9" t="s">
        <v>657</v>
      </c>
      <c r="E825" s="8"/>
    </row>
    <row r="826" spans="1:5" ht="30" customHeight="1">
      <c r="A826" s="8">
        <v>824</v>
      </c>
      <c r="B826" s="8" t="str">
        <f>"王博"</f>
        <v>王博</v>
      </c>
      <c r="C826" s="8" t="str">
        <f aca="true" t="shared" si="165" ref="C826:C831">"男"</f>
        <v>男</v>
      </c>
      <c r="D826" s="9" t="s">
        <v>658</v>
      </c>
      <c r="E826" s="8"/>
    </row>
    <row r="827" spans="1:5" ht="30" customHeight="1">
      <c r="A827" s="8">
        <v>825</v>
      </c>
      <c r="B827" s="8" t="str">
        <f>"余小玲"</f>
        <v>余小玲</v>
      </c>
      <c r="C827" s="8" t="str">
        <f t="shared" si="164"/>
        <v>女</v>
      </c>
      <c r="D827" s="9" t="s">
        <v>659</v>
      </c>
      <c r="E827" s="8"/>
    </row>
    <row r="828" spans="1:5" ht="30" customHeight="1">
      <c r="A828" s="8">
        <v>826</v>
      </c>
      <c r="B828" s="8" t="str">
        <f>"陈亮"</f>
        <v>陈亮</v>
      </c>
      <c r="C828" s="8" t="str">
        <f t="shared" si="165"/>
        <v>男</v>
      </c>
      <c r="D828" s="9" t="s">
        <v>660</v>
      </c>
      <c r="E828" s="8"/>
    </row>
    <row r="829" spans="1:5" ht="30" customHeight="1">
      <c r="A829" s="8">
        <v>827</v>
      </c>
      <c r="B829" s="8" t="str">
        <f>"陈玮"</f>
        <v>陈玮</v>
      </c>
      <c r="C829" s="8" t="str">
        <f t="shared" si="164"/>
        <v>女</v>
      </c>
      <c r="D829" s="9" t="s">
        <v>661</v>
      </c>
      <c r="E829" s="8"/>
    </row>
    <row r="830" spans="1:5" ht="30" customHeight="1">
      <c r="A830" s="8">
        <v>828</v>
      </c>
      <c r="B830" s="8" t="str">
        <f>"邓茹"</f>
        <v>邓茹</v>
      </c>
      <c r="C830" s="8" t="str">
        <f t="shared" si="164"/>
        <v>女</v>
      </c>
      <c r="D830" s="9" t="s">
        <v>406</v>
      </c>
      <c r="E830" s="8"/>
    </row>
    <row r="831" spans="1:5" ht="30" customHeight="1">
      <c r="A831" s="8">
        <v>829</v>
      </c>
      <c r="B831" s="8" t="str">
        <f>"殷礼博"</f>
        <v>殷礼博</v>
      </c>
      <c r="C831" s="8" t="str">
        <f t="shared" si="165"/>
        <v>男</v>
      </c>
      <c r="D831" s="9" t="s">
        <v>33</v>
      </c>
      <c r="E831" s="8"/>
    </row>
    <row r="832" spans="1:5" ht="30" customHeight="1">
      <c r="A832" s="8">
        <v>830</v>
      </c>
      <c r="B832" s="8" t="str">
        <f>"钟清婉"</f>
        <v>钟清婉</v>
      </c>
      <c r="C832" s="8" t="str">
        <f>"女"</f>
        <v>女</v>
      </c>
      <c r="D832" s="9" t="s">
        <v>306</v>
      </c>
      <c r="E832" s="8"/>
    </row>
    <row r="833" spans="1:5" ht="30" customHeight="1">
      <c r="A833" s="8">
        <v>831</v>
      </c>
      <c r="B833" s="8" t="str">
        <f>"符盛宇"</f>
        <v>符盛宇</v>
      </c>
      <c r="C833" s="8" t="str">
        <f>"男"</f>
        <v>男</v>
      </c>
      <c r="D833" s="9" t="s">
        <v>91</v>
      </c>
      <c r="E833" s="8"/>
    </row>
    <row r="834" spans="1:5" ht="30" customHeight="1">
      <c r="A834" s="8">
        <v>832</v>
      </c>
      <c r="B834" s="8" t="str">
        <f>"陈慧"</f>
        <v>陈慧</v>
      </c>
      <c r="C834" s="8" t="str">
        <f aca="true" t="shared" si="166" ref="C834:C841">"女"</f>
        <v>女</v>
      </c>
      <c r="D834" s="9" t="s">
        <v>662</v>
      </c>
      <c r="E834" s="8"/>
    </row>
    <row r="835" spans="1:5" ht="30" customHeight="1">
      <c r="A835" s="8">
        <v>833</v>
      </c>
      <c r="B835" s="8" t="str">
        <f>"王芳敏"</f>
        <v>王芳敏</v>
      </c>
      <c r="C835" s="8" t="str">
        <f t="shared" si="166"/>
        <v>女</v>
      </c>
      <c r="D835" s="9" t="s">
        <v>417</v>
      </c>
      <c r="E835" s="8"/>
    </row>
    <row r="836" spans="1:5" ht="30" customHeight="1">
      <c r="A836" s="8">
        <v>834</v>
      </c>
      <c r="B836" s="8" t="str">
        <f>"谢春花"</f>
        <v>谢春花</v>
      </c>
      <c r="C836" s="8" t="str">
        <f t="shared" si="166"/>
        <v>女</v>
      </c>
      <c r="D836" s="9" t="s">
        <v>494</v>
      </c>
      <c r="E836" s="8"/>
    </row>
    <row r="837" spans="1:5" ht="30" customHeight="1">
      <c r="A837" s="8">
        <v>835</v>
      </c>
      <c r="B837" s="8" t="str">
        <f>"符小辣"</f>
        <v>符小辣</v>
      </c>
      <c r="C837" s="8" t="str">
        <f t="shared" si="166"/>
        <v>女</v>
      </c>
      <c r="D837" s="9" t="s">
        <v>663</v>
      </c>
      <c r="E837" s="8"/>
    </row>
    <row r="838" spans="1:5" ht="30" customHeight="1">
      <c r="A838" s="8">
        <v>836</v>
      </c>
      <c r="B838" s="8" t="str">
        <f>"王惠敏"</f>
        <v>王惠敏</v>
      </c>
      <c r="C838" s="8" t="str">
        <f t="shared" si="166"/>
        <v>女</v>
      </c>
      <c r="D838" s="9" t="s">
        <v>426</v>
      </c>
      <c r="E838" s="8"/>
    </row>
    <row r="839" spans="1:5" ht="30" customHeight="1">
      <c r="A839" s="8">
        <v>837</v>
      </c>
      <c r="B839" s="8" t="str">
        <f>"李嘉丽"</f>
        <v>李嘉丽</v>
      </c>
      <c r="C839" s="8" t="str">
        <f t="shared" si="166"/>
        <v>女</v>
      </c>
      <c r="D839" s="9" t="s">
        <v>664</v>
      </c>
      <c r="E839" s="8"/>
    </row>
    <row r="840" spans="1:5" ht="30" customHeight="1">
      <c r="A840" s="8">
        <v>838</v>
      </c>
      <c r="B840" s="8" t="str">
        <f>"陈露平"</f>
        <v>陈露平</v>
      </c>
      <c r="C840" s="8" t="str">
        <f t="shared" si="166"/>
        <v>女</v>
      </c>
      <c r="D840" s="9" t="s">
        <v>665</v>
      </c>
      <c r="E840" s="8"/>
    </row>
    <row r="841" spans="1:5" ht="30" customHeight="1">
      <c r="A841" s="8">
        <v>839</v>
      </c>
      <c r="B841" s="8" t="str">
        <f>"邢红英"</f>
        <v>邢红英</v>
      </c>
      <c r="C841" s="8" t="str">
        <f t="shared" si="166"/>
        <v>女</v>
      </c>
      <c r="D841" s="9" t="s">
        <v>666</v>
      </c>
      <c r="E841" s="8"/>
    </row>
    <row r="842" spans="1:5" ht="30" customHeight="1">
      <c r="A842" s="8">
        <v>840</v>
      </c>
      <c r="B842" s="8" t="str">
        <f>"王伟锋"</f>
        <v>王伟锋</v>
      </c>
      <c r="C842" s="8" t="str">
        <f>"男"</f>
        <v>男</v>
      </c>
      <c r="D842" s="9" t="s">
        <v>667</v>
      </c>
      <c r="E842" s="8"/>
    </row>
    <row r="843" spans="1:5" ht="30" customHeight="1">
      <c r="A843" s="8">
        <v>841</v>
      </c>
      <c r="B843" s="8" t="str">
        <f>"符英来"</f>
        <v>符英来</v>
      </c>
      <c r="C843" s="8" t="str">
        <f aca="true" t="shared" si="167" ref="C843:C845">"女"</f>
        <v>女</v>
      </c>
      <c r="D843" s="9" t="s">
        <v>668</v>
      </c>
      <c r="E843" s="8"/>
    </row>
    <row r="844" spans="1:5" ht="30" customHeight="1">
      <c r="A844" s="8">
        <v>842</v>
      </c>
      <c r="B844" s="8" t="str">
        <f>"王汝彬"</f>
        <v>王汝彬</v>
      </c>
      <c r="C844" s="8" t="str">
        <f t="shared" si="167"/>
        <v>女</v>
      </c>
      <c r="D844" s="9" t="s">
        <v>669</v>
      </c>
      <c r="E844" s="8"/>
    </row>
    <row r="845" spans="1:5" ht="30" customHeight="1">
      <c r="A845" s="8">
        <v>843</v>
      </c>
      <c r="B845" s="8" t="str">
        <f>"吉婉君"</f>
        <v>吉婉君</v>
      </c>
      <c r="C845" s="8" t="str">
        <f t="shared" si="167"/>
        <v>女</v>
      </c>
      <c r="D845" s="9" t="s">
        <v>397</v>
      </c>
      <c r="E845" s="8"/>
    </row>
    <row r="846" spans="1:5" ht="30" customHeight="1">
      <c r="A846" s="8">
        <v>844</v>
      </c>
      <c r="B846" s="8" t="str">
        <f>"蔡於良"</f>
        <v>蔡於良</v>
      </c>
      <c r="C846" s="8" t="str">
        <f>"男"</f>
        <v>男</v>
      </c>
      <c r="D846" s="9" t="s">
        <v>125</v>
      </c>
      <c r="E846" s="8"/>
    </row>
    <row r="847" spans="1:5" ht="30" customHeight="1">
      <c r="A847" s="8">
        <v>845</v>
      </c>
      <c r="B847" s="8" t="str">
        <f>"梁亚敏"</f>
        <v>梁亚敏</v>
      </c>
      <c r="C847" s="8" t="str">
        <f>"女"</f>
        <v>女</v>
      </c>
      <c r="D847" s="9" t="s">
        <v>670</v>
      </c>
      <c r="E847" s="8"/>
    </row>
    <row r="848" spans="1:5" ht="30" customHeight="1">
      <c r="A848" s="8">
        <v>846</v>
      </c>
      <c r="B848" s="8" t="str">
        <f>"林全"</f>
        <v>林全</v>
      </c>
      <c r="C848" s="8" t="str">
        <f>"男"</f>
        <v>男</v>
      </c>
      <c r="D848" s="9" t="s">
        <v>671</v>
      </c>
      <c r="E848" s="8"/>
    </row>
    <row r="849" spans="1:5" ht="30" customHeight="1">
      <c r="A849" s="8">
        <v>847</v>
      </c>
      <c r="B849" s="8" t="str">
        <f>"周佳佳"</f>
        <v>周佳佳</v>
      </c>
      <c r="C849" s="8" t="str">
        <f aca="true" t="shared" si="168" ref="C849:C857">"女"</f>
        <v>女</v>
      </c>
      <c r="D849" s="9" t="s">
        <v>672</v>
      </c>
      <c r="E849" s="8"/>
    </row>
    <row r="850" spans="1:5" ht="30" customHeight="1">
      <c r="A850" s="8">
        <v>848</v>
      </c>
      <c r="B850" s="8" t="str">
        <f>"史笑"</f>
        <v>史笑</v>
      </c>
      <c r="C850" s="8" t="str">
        <f t="shared" si="168"/>
        <v>女</v>
      </c>
      <c r="D850" s="9" t="s">
        <v>239</v>
      </c>
      <c r="E850" s="8"/>
    </row>
    <row r="851" spans="1:5" ht="30" customHeight="1">
      <c r="A851" s="8">
        <v>849</v>
      </c>
      <c r="B851" s="8" t="str">
        <f>"张著桢"</f>
        <v>张著桢</v>
      </c>
      <c r="C851" s="8" t="str">
        <f t="shared" si="168"/>
        <v>女</v>
      </c>
      <c r="D851" s="9" t="s">
        <v>201</v>
      </c>
      <c r="E851" s="8"/>
    </row>
    <row r="852" spans="1:5" ht="30" customHeight="1">
      <c r="A852" s="8">
        <v>850</v>
      </c>
      <c r="B852" s="8" t="str">
        <f>"杨霜霜"</f>
        <v>杨霜霜</v>
      </c>
      <c r="C852" s="8" t="str">
        <f t="shared" si="168"/>
        <v>女</v>
      </c>
      <c r="D852" s="9" t="s">
        <v>673</v>
      </c>
      <c r="E852" s="8"/>
    </row>
    <row r="853" spans="1:5" ht="30" customHeight="1">
      <c r="A853" s="8">
        <v>851</v>
      </c>
      <c r="B853" s="8" t="str">
        <f>"邓昭君"</f>
        <v>邓昭君</v>
      </c>
      <c r="C853" s="8" t="str">
        <f t="shared" si="168"/>
        <v>女</v>
      </c>
      <c r="D853" s="9" t="s">
        <v>222</v>
      </c>
      <c r="E853" s="8"/>
    </row>
    <row r="854" spans="1:5" ht="30" customHeight="1">
      <c r="A854" s="8">
        <v>852</v>
      </c>
      <c r="B854" s="8" t="str">
        <f>"王传为"</f>
        <v>王传为</v>
      </c>
      <c r="C854" s="8" t="str">
        <f t="shared" si="168"/>
        <v>女</v>
      </c>
      <c r="D854" s="9" t="s">
        <v>106</v>
      </c>
      <c r="E854" s="8"/>
    </row>
    <row r="855" spans="1:5" ht="30" customHeight="1">
      <c r="A855" s="8">
        <v>853</v>
      </c>
      <c r="B855" s="8" t="str">
        <f>"杨静"</f>
        <v>杨静</v>
      </c>
      <c r="C855" s="8" t="str">
        <f t="shared" si="168"/>
        <v>女</v>
      </c>
      <c r="D855" s="9" t="s">
        <v>674</v>
      </c>
      <c r="E855" s="8"/>
    </row>
    <row r="856" spans="1:5" ht="30" customHeight="1">
      <c r="A856" s="8">
        <v>854</v>
      </c>
      <c r="B856" s="8" t="str">
        <f>"王赛灵"</f>
        <v>王赛灵</v>
      </c>
      <c r="C856" s="8" t="str">
        <f t="shared" si="168"/>
        <v>女</v>
      </c>
      <c r="D856" s="9" t="s">
        <v>205</v>
      </c>
      <c r="E856" s="8"/>
    </row>
    <row r="857" spans="1:5" ht="30" customHeight="1">
      <c r="A857" s="8">
        <v>855</v>
      </c>
      <c r="B857" s="8" t="str">
        <f>"王炎炎"</f>
        <v>王炎炎</v>
      </c>
      <c r="C857" s="8" t="str">
        <f t="shared" si="168"/>
        <v>女</v>
      </c>
      <c r="D857" s="9" t="s">
        <v>333</v>
      </c>
      <c r="E857" s="8"/>
    </row>
    <row r="858" spans="1:5" ht="30" customHeight="1">
      <c r="A858" s="8">
        <v>856</v>
      </c>
      <c r="B858" s="8" t="str">
        <f>"邢福宜"</f>
        <v>邢福宜</v>
      </c>
      <c r="C858" s="8" t="str">
        <f aca="true" t="shared" si="169" ref="C858:C864">"男"</f>
        <v>男</v>
      </c>
      <c r="D858" s="9" t="s">
        <v>501</v>
      </c>
      <c r="E858" s="8"/>
    </row>
    <row r="859" spans="1:5" ht="30" customHeight="1">
      <c r="A859" s="8">
        <v>857</v>
      </c>
      <c r="B859" s="8" t="str">
        <f>"曾维立"</f>
        <v>曾维立</v>
      </c>
      <c r="C859" s="8" t="str">
        <f t="shared" si="169"/>
        <v>男</v>
      </c>
      <c r="D859" s="9" t="s">
        <v>175</v>
      </c>
      <c r="E859" s="8"/>
    </row>
    <row r="860" spans="1:5" ht="30" customHeight="1">
      <c r="A860" s="8">
        <v>858</v>
      </c>
      <c r="B860" s="8" t="str">
        <f>"莫雯惠"</f>
        <v>莫雯惠</v>
      </c>
      <c r="C860" s="8" t="str">
        <f aca="true" t="shared" si="170" ref="C860:C866">"女"</f>
        <v>女</v>
      </c>
      <c r="D860" s="9" t="s">
        <v>591</v>
      </c>
      <c r="E860" s="8"/>
    </row>
    <row r="861" spans="1:5" ht="30" customHeight="1">
      <c r="A861" s="8">
        <v>859</v>
      </c>
      <c r="B861" s="8" t="str">
        <f>"梁豪婷"</f>
        <v>梁豪婷</v>
      </c>
      <c r="C861" s="8" t="str">
        <f t="shared" si="170"/>
        <v>女</v>
      </c>
      <c r="D861" s="9" t="s">
        <v>675</v>
      </c>
      <c r="E861" s="8"/>
    </row>
    <row r="862" spans="1:5" ht="30" customHeight="1">
      <c r="A862" s="8">
        <v>860</v>
      </c>
      <c r="B862" s="8" t="str">
        <f>"黎明昊"</f>
        <v>黎明昊</v>
      </c>
      <c r="C862" s="8" t="str">
        <f t="shared" si="169"/>
        <v>男</v>
      </c>
      <c r="D862" s="9" t="s">
        <v>405</v>
      </c>
      <c r="E862" s="8"/>
    </row>
    <row r="863" spans="1:5" ht="30" customHeight="1">
      <c r="A863" s="8">
        <v>861</v>
      </c>
      <c r="B863" s="8" t="str">
        <f>"孙令伟"</f>
        <v>孙令伟</v>
      </c>
      <c r="C863" s="8" t="str">
        <f t="shared" si="169"/>
        <v>男</v>
      </c>
      <c r="D863" s="9" t="s">
        <v>676</v>
      </c>
      <c r="E863" s="8"/>
    </row>
    <row r="864" spans="1:5" ht="30" customHeight="1">
      <c r="A864" s="8">
        <v>862</v>
      </c>
      <c r="B864" s="8" t="str">
        <f>"洪光林"</f>
        <v>洪光林</v>
      </c>
      <c r="C864" s="8" t="str">
        <f t="shared" si="169"/>
        <v>男</v>
      </c>
      <c r="D864" s="9" t="s">
        <v>441</v>
      </c>
      <c r="E864" s="8"/>
    </row>
    <row r="865" spans="1:5" ht="30" customHeight="1">
      <c r="A865" s="8">
        <v>863</v>
      </c>
      <c r="B865" s="8" t="str">
        <f>"林杰丹"</f>
        <v>林杰丹</v>
      </c>
      <c r="C865" s="8" t="str">
        <f t="shared" si="170"/>
        <v>女</v>
      </c>
      <c r="D865" s="9" t="s">
        <v>677</v>
      </c>
      <c r="E865" s="8"/>
    </row>
    <row r="866" spans="1:5" ht="30" customHeight="1">
      <c r="A866" s="8">
        <v>864</v>
      </c>
      <c r="B866" s="8" t="str">
        <f>"林娟娇"</f>
        <v>林娟娇</v>
      </c>
      <c r="C866" s="8" t="str">
        <f t="shared" si="170"/>
        <v>女</v>
      </c>
      <c r="D866" s="9" t="s">
        <v>678</v>
      </c>
      <c r="E866" s="8"/>
    </row>
    <row r="867" spans="1:5" ht="30" customHeight="1">
      <c r="A867" s="8">
        <v>865</v>
      </c>
      <c r="B867" s="8" t="str">
        <f>"王怡琛"</f>
        <v>王怡琛</v>
      </c>
      <c r="C867" s="8" t="str">
        <f>"男"</f>
        <v>男</v>
      </c>
      <c r="D867" s="9" t="s">
        <v>189</v>
      </c>
      <c r="E867" s="8"/>
    </row>
    <row r="868" spans="1:5" ht="30" customHeight="1">
      <c r="A868" s="8">
        <v>866</v>
      </c>
      <c r="B868" s="8" t="str">
        <f>"廖殷"</f>
        <v>廖殷</v>
      </c>
      <c r="C868" s="8" t="str">
        <f aca="true" t="shared" si="171" ref="C868:C872">"女"</f>
        <v>女</v>
      </c>
      <c r="D868" s="9" t="s">
        <v>679</v>
      </c>
      <c r="E868" s="8"/>
    </row>
    <row r="869" spans="1:5" ht="30" customHeight="1">
      <c r="A869" s="8">
        <v>867</v>
      </c>
      <c r="B869" s="8" t="str">
        <f>"许治荣"</f>
        <v>许治荣</v>
      </c>
      <c r="C869" s="8" t="str">
        <f>"男"</f>
        <v>男</v>
      </c>
      <c r="D869" s="9" t="s">
        <v>680</v>
      </c>
      <c r="E869" s="8"/>
    </row>
    <row r="870" spans="1:5" ht="30" customHeight="1">
      <c r="A870" s="8">
        <v>868</v>
      </c>
      <c r="B870" s="8" t="str">
        <f>"施国芸"</f>
        <v>施国芸</v>
      </c>
      <c r="C870" s="8" t="str">
        <f t="shared" si="171"/>
        <v>女</v>
      </c>
      <c r="D870" s="9" t="s">
        <v>123</v>
      </c>
      <c r="E870" s="8"/>
    </row>
    <row r="871" spans="1:5" ht="30" customHeight="1">
      <c r="A871" s="8">
        <v>869</v>
      </c>
      <c r="B871" s="8" t="str">
        <f>"彭芳梅"</f>
        <v>彭芳梅</v>
      </c>
      <c r="C871" s="8" t="str">
        <f t="shared" si="171"/>
        <v>女</v>
      </c>
      <c r="D871" s="9" t="s">
        <v>681</v>
      </c>
      <c r="E871" s="8"/>
    </row>
    <row r="872" spans="1:5" ht="30" customHeight="1">
      <c r="A872" s="8">
        <v>870</v>
      </c>
      <c r="B872" s="8" t="str">
        <f>"林云"</f>
        <v>林云</v>
      </c>
      <c r="C872" s="8" t="str">
        <f t="shared" si="171"/>
        <v>女</v>
      </c>
      <c r="D872" s="9" t="s">
        <v>345</v>
      </c>
      <c r="E872" s="8"/>
    </row>
    <row r="873" spans="1:5" ht="30" customHeight="1">
      <c r="A873" s="8">
        <v>871</v>
      </c>
      <c r="B873" s="8" t="str">
        <f>"钟富"</f>
        <v>钟富</v>
      </c>
      <c r="C873" s="8" t="str">
        <f>"男"</f>
        <v>男</v>
      </c>
      <c r="D873" s="9" t="s">
        <v>682</v>
      </c>
      <c r="E873" s="8"/>
    </row>
    <row r="874" spans="1:5" ht="30" customHeight="1">
      <c r="A874" s="8">
        <v>872</v>
      </c>
      <c r="B874" s="8" t="str">
        <f>"罗玉"</f>
        <v>罗玉</v>
      </c>
      <c r="C874" s="8" t="str">
        <f aca="true" t="shared" si="172" ref="C874:C878">"女"</f>
        <v>女</v>
      </c>
      <c r="D874" s="9" t="s">
        <v>683</v>
      </c>
      <c r="E874" s="8"/>
    </row>
    <row r="875" spans="1:5" ht="30" customHeight="1">
      <c r="A875" s="8">
        <v>873</v>
      </c>
      <c r="B875" s="8" t="str">
        <f>"张晓敏"</f>
        <v>张晓敏</v>
      </c>
      <c r="C875" s="8" t="str">
        <f t="shared" si="172"/>
        <v>女</v>
      </c>
      <c r="D875" s="9" t="s">
        <v>684</v>
      </c>
      <c r="E875" s="8"/>
    </row>
    <row r="876" spans="1:5" ht="30" customHeight="1">
      <c r="A876" s="8">
        <v>874</v>
      </c>
      <c r="B876" s="8" t="str">
        <f>"陈史壁"</f>
        <v>陈史壁</v>
      </c>
      <c r="C876" s="8" t="str">
        <f aca="true" t="shared" si="173" ref="C876:C880">"男"</f>
        <v>男</v>
      </c>
      <c r="D876" s="9" t="s">
        <v>685</v>
      </c>
      <c r="E876" s="8"/>
    </row>
    <row r="877" spans="1:5" ht="30" customHeight="1">
      <c r="A877" s="8">
        <v>875</v>
      </c>
      <c r="B877" s="8" t="str">
        <f>"李妹"</f>
        <v>李妹</v>
      </c>
      <c r="C877" s="8" t="str">
        <f t="shared" si="172"/>
        <v>女</v>
      </c>
      <c r="D877" s="9" t="s">
        <v>686</v>
      </c>
      <c r="E877" s="8"/>
    </row>
    <row r="878" spans="1:5" ht="30" customHeight="1">
      <c r="A878" s="8">
        <v>876</v>
      </c>
      <c r="B878" s="8" t="str">
        <f>"高建玉"</f>
        <v>高建玉</v>
      </c>
      <c r="C878" s="8" t="str">
        <f t="shared" si="172"/>
        <v>女</v>
      </c>
      <c r="D878" s="9" t="s">
        <v>687</v>
      </c>
      <c r="E878" s="8"/>
    </row>
    <row r="879" spans="1:5" ht="30" customHeight="1">
      <c r="A879" s="8">
        <v>877</v>
      </c>
      <c r="B879" s="8" t="str">
        <f>"谢盛辉"</f>
        <v>谢盛辉</v>
      </c>
      <c r="C879" s="8" t="str">
        <f t="shared" si="173"/>
        <v>男</v>
      </c>
      <c r="D879" s="9" t="s">
        <v>63</v>
      </c>
      <c r="E879" s="8"/>
    </row>
    <row r="880" spans="1:5" ht="30" customHeight="1">
      <c r="A880" s="8">
        <v>878</v>
      </c>
      <c r="B880" s="8" t="str">
        <f>"李远安"</f>
        <v>李远安</v>
      </c>
      <c r="C880" s="8" t="str">
        <f t="shared" si="173"/>
        <v>男</v>
      </c>
      <c r="D880" s="9" t="s">
        <v>688</v>
      </c>
      <c r="E880" s="8"/>
    </row>
    <row r="881" spans="1:5" ht="30" customHeight="1">
      <c r="A881" s="8">
        <v>879</v>
      </c>
      <c r="B881" s="8" t="str">
        <f>"杨洁琪"</f>
        <v>杨洁琪</v>
      </c>
      <c r="C881" s="8" t="str">
        <f aca="true" t="shared" si="174" ref="C881:C889">"女"</f>
        <v>女</v>
      </c>
      <c r="D881" s="9" t="s">
        <v>88</v>
      </c>
      <c r="E881" s="8"/>
    </row>
    <row r="882" spans="1:5" ht="30" customHeight="1">
      <c r="A882" s="8">
        <v>880</v>
      </c>
      <c r="B882" s="8" t="str">
        <f>"黄一婷"</f>
        <v>黄一婷</v>
      </c>
      <c r="C882" s="8" t="str">
        <f t="shared" si="174"/>
        <v>女</v>
      </c>
      <c r="D882" s="9" t="s">
        <v>525</v>
      </c>
      <c r="E882" s="8"/>
    </row>
    <row r="883" spans="1:5" ht="30" customHeight="1">
      <c r="A883" s="8">
        <v>881</v>
      </c>
      <c r="B883" s="8" t="str">
        <f>"吴山山"</f>
        <v>吴山山</v>
      </c>
      <c r="C883" s="8" t="str">
        <f t="shared" si="174"/>
        <v>女</v>
      </c>
      <c r="D883" s="9" t="s">
        <v>689</v>
      </c>
      <c r="E883" s="8"/>
    </row>
    <row r="884" spans="1:5" ht="30" customHeight="1">
      <c r="A884" s="8">
        <v>882</v>
      </c>
      <c r="B884" s="8" t="str">
        <f>"孙亚娴"</f>
        <v>孙亚娴</v>
      </c>
      <c r="C884" s="8" t="str">
        <f t="shared" si="174"/>
        <v>女</v>
      </c>
      <c r="D884" s="9" t="s">
        <v>690</v>
      </c>
      <c r="E884" s="8"/>
    </row>
    <row r="885" spans="1:5" ht="30" customHeight="1">
      <c r="A885" s="8">
        <v>883</v>
      </c>
      <c r="B885" s="8" t="str">
        <f>"唐皭琪"</f>
        <v>唐皭琪</v>
      </c>
      <c r="C885" s="8" t="str">
        <f t="shared" si="174"/>
        <v>女</v>
      </c>
      <c r="D885" s="9" t="s">
        <v>684</v>
      </c>
      <c r="E885" s="8"/>
    </row>
    <row r="886" spans="1:5" ht="30" customHeight="1">
      <c r="A886" s="8">
        <v>884</v>
      </c>
      <c r="B886" s="8" t="str">
        <f>"陈星星"</f>
        <v>陈星星</v>
      </c>
      <c r="C886" s="8" t="str">
        <f t="shared" si="174"/>
        <v>女</v>
      </c>
      <c r="D886" s="9" t="s">
        <v>274</v>
      </c>
      <c r="E886" s="8"/>
    </row>
    <row r="887" spans="1:5" ht="30" customHeight="1">
      <c r="A887" s="8">
        <v>885</v>
      </c>
      <c r="B887" s="8" t="str">
        <f>"蓝英霞"</f>
        <v>蓝英霞</v>
      </c>
      <c r="C887" s="8" t="str">
        <f t="shared" si="174"/>
        <v>女</v>
      </c>
      <c r="D887" s="9" t="s">
        <v>155</v>
      </c>
      <c r="E887" s="8"/>
    </row>
    <row r="888" spans="1:5" ht="30" customHeight="1">
      <c r="A888" s="8">
        <v>886</v>
      </c>
      <c r="B888" s="8" t="str">
        <f>"柯俊婕"</f>
        <v>柯俊婕</v>
      </c>
      <c r="C888" s="8" t="str">
        <f t="shared" si="174"/>
        <v>女</v>
      </c>
      <c r="D888" s="9" t="s">
        <v>15</v>
      </c>
      <c r="E888" s="8"/>
    </row>
    <row r="889" spans="1:5" ht="30" customHeight="1">
      <c r="A889" s="8">
        <v>887</v>
      </c>
      <c r="B889" s="8" t="str">
        <f>"李婷"</f>
        <v>李婷</v>
      </c>
      <c r="C889" s="8" t="str">
        <f t="shared" si="174"/>
        <v>女</v>
      </c>
      <c r="D889" s="9" t="s">
        <v>691</v>
      </c>
      <c r="E889" s="8"/>
    </row>
    <row r="890" spans="1:5" ht="30" customHeight="1">
      <c r="A890" s="8">
        <v>888</v>
      </c>
      <c r="B890" s="8" t="str">
        <f>"苏鸿泽"</f>
        <v>苏鸿泽</v>
      </c>
      <c r="C890" s="8" t="str">
        <f>"男"</f>
        <v>男</v>
      </c>
      <c r="D890" s="9" t="s">
        <v>692</v>
      </c>
      <c r="E890" s="8"/>
    </row>
    <row r="891" spans="1:5" ht="30" customHeight="1">
      <c r="A891" s="8">
        <v>889</v>
      </c>
      <c r="B891" s="8" t="str">
        <f>"张歆昕"</f>
        <v>张歆昕</v>
      </c>
      <c r="C891" s="8" t="str">
        <f aca="true" t="shared" si="175" ref="C891:C893">"女"</f>
        <v>女</v>
      </c>
      <c r="D891" s="9" t="s">
        <v>337</v>
      </c>
      <c r="E891" s="8"/>
    </row>
    <row r="892" spans="1:5" ht="30" customHeight="1">
      <c r="A892" s="8">
        <v>890</v>
      </c>
      <c r="B892" s="8" t="str">
        <f>"王惠娇"</f>
        <v>王惠娇</v>
      </c>
      <c r="C892" s="8" t="str">
        <f t="shared" si="175"/>
        <v>女</v>
      </c>
      <c r="D892" s="9" t="s">
        <v>604</v>
      </c>
      <c r="E892" s="8"/>
    </row>
    <row r="893" spans="1:5" ht="30" customHeight="1">
      <c r="A893" s="8">
        <v>891</v>
      </c>
      <c r="B893" s="8" t="str">
        <f>"刘露瑶"</f>
        <v>刘露瑶</v>
      </c>
      <c r="C893" s="8" t="str">
        <f t="shared" si="175"/>
        <v>女</v>
      </c>
      <c r="D893" s="9" t="s">
        <v>693</v>
      </c>
      <c r="E893" s="8"/>
    </row>
    <row r="894" spans="1:5" ht="30" customHeight="1">
      <c r="A894" s="8">
        <v>892</v>
      </c>
      <c r="B894" s="8" t="str">
        <f>"黄思凯"</f>
        <v>黄思凯</v>
      </c>
      <c r="C894" s="8" t="str">
        <f aca="true" t="shared" si="176" ref="C894:C899">"男"</f>
        <v>男</v>
      </c>
      <c r="D894" s="9" t="s">
        <v>694</v>
      </c>
      <c r="E894" s="8"/>
    </row>
    <row r="895" spans="1:5" ht="30" customHeight="1">
      <c r="A895" s="8">
        <v>893</v>
      </c>
      <c r="B895" s="8" t="str">
        <f>"陈琳"</f>
        <v>陈琳</v>
      </c>
      <c r="C895" s="8" t="str">
        <f aca="true" t="shared" si="177" ref="C895:C898">"女"</f>
        <v>女</v>
      </c>
      <c r="D895" s="9" t="s">
        <v>214</v>
      </c>
      <c r="E895" s="8"/>
    </row>
    <row r="896" spans="1:5" ht="30" customHeight="1">
      <c r="A896" s="8">
        <v>894</v>
      </c>
      <c r="B896" s="8" t="str">
        <f>"牛子俊"</f>
        <v>牛子俊</v>
      </c>
      <c r="C896" s="8" t="str">
        <f t="shared" si="176"/>
        <v>男</v>
      </c>
      <c r="D896" s="9" t="s">
        <v>695</v>
      </c>
      <c r="E896" s="8"/>
    </row>
    <row r="897" spans="1:5" ht="30" customHeight="1">
      <c r="A897" s="8">
        <v>895</v>
      </c>
      <c r="B897" s="8" t="str">
        <f>"符秋霞"</f>
        <v>符秋霞</v>
      </c>
      <c r="C897" s="8" t="str">
        <f t="shared" si="177"/>
        <v>女</v>
      </c>
      <c r="D897" s="9" t="s">
        <v>105</v>
      </c>
      <c r="E897" s="8"/>
    </row>
    <row r="898" spans="1:5" ht="30" customHeight="1">
      <c r="A898" s="8">
        <v>896</v>
      </c>
      <c r="B898" s="8" t="str">
        <f>"陈凤"</f>
        <v>陈凤</v>
      </c>
      <c r="C898" s="8" t="str">
        <f t="shared" si="177"/>
        <v>女</v>
      </c>
      <c r="D898" s="9" t="s">
        <v>696</v>
      </c>
      <c r="E898" s="8"/>
    </row>
    <row r="899" spans="1:5" ht="30" customHeight="1">
      <c r="A899" s="8">
        <v>897</v>
      </c>
      <c r="B899" s="8" t="str">
        <f>"符海良"</f>
        <v>符海良</v>
      </c>
      <c r="C899" s="8" t="str">
        <f t="shared" si="176"/>
        <v>男</v>
      </c>
      <c r="D899" s="9" t="s">
        <v>620</v>
      </c>
      <c r="E899" s="8"/>
    </row>
    <row r="900" spans="1:5" ht="30" customHeight="1">
      <c r="A900" s="8">
        <v>898</v>
      </c>
      <c r="B900" s="8" t="str">
        <f>"钟海青"</f>
        <v>钟海青</v>
      </c>
      <c r="C900" s="8" t="str">
        <f aca="true" t="shared" si="178" ref="C900:C903">"女"</f>
        <v>女</v>
      </c>
      <c r="D900" s="9" t="s">
        <v>697</v>
      </c>
      <c r="E900" s="8"/>
    </row>
    <row r="901" spans="1:5" ht="30" customHeight="1">
      <c r="A901" s="8">
        <v>899</v>
      </c>
      <c r="B901" s="8" t="str">
        <f>"李燕南"</f>
        <v>李燕南</v>
      </c>
      <c r="C901" s="8" t="str">
        <f t="shared" si="178"/>
        <v>女</v>
      </c>
      <c r="D901" s="9" t="s">
        <v>698</v>
      </c>
      <c r="E901" s="8"/>
    </row>
    <row r="902" spans="1:5" ht="30" customHeight="1">
      <c r="A902" s="8">
        <v>900</v>
      </c>
      <c r="B902" s="8" t="str">
        <f>"王麒"</f>
        <v>王麒</v>
      </c>
      <c r="C902" s="8" t="str">
        <f aca="true" t="shared" si="179" ref="C902:C905">"男"</f>
        <v>男</v>
      </c>
      <c r="D902" s="9" t="s">
        <v>699</v>
      </c>
      <c r="E902" s="8"/>
    </row>
    <row r="903" spans="1:5" ht="30" customHeight="1">
      <c r="A903" s="8">
        <v>901</v>
      </c>
      <c r="B903" s="8" t="str">
        <f>"陈积婷"</f>
        <v>陈积婷</v>
      </c>
      <c r="C903" s="8" t="str">
        <f t="shared" si="178"/>
        <v>女</v>
      </c>
      <c r="D903" s="9" t="s">
        <v>700</v>
      </c>
      <c r="E903" s="8"/>
    </row>
    <row r="904" spans="1:5" ht="30" customHeight="1">
      <c r="A904" s="8">
        <v>902</v>
      </c>
      <c r="B904" s="8" t="str">
        <f>"蔡泽中"</f>
        <v>蔡泽中</v>
      </c>
      <c r="C904" s="8" t="str">
        <f t="shared" si="179"/>
        <v>男</v>
      </c>
      <c r="D904" s="9" t="s">
        <v>487</v>
      </c>
      <c r="E904" s="8"/>
    </row>
    <row r="905" spans="1:5" ht="30" customHeight="1">
      <c r="A905" s="8">
        <v>903</v>
      </c>
      <c r="B905" s="8" t="str">
        <f>"邢书华"</f>
        <v>邢书华</v>
      </c>
      <c r="C905" s="8" t="str">
        <f t="shared" si="179"/>
        <v>男</v>
      </c>
      <c r="D905" s="9" t="s">
        <v>501</v>
      </c>
      <c r="E905" s="8"/>
    </row>
    <row r="906" spans="1:5" ht="30" customHeight="1">
      <c r="A906" s="8">
        <v>904</v>
      </c>
      <c r="B906" s="8" t="str">
        <f>"许婷瑾"</f>
        <v>许婷瑾</v>
      </c>
      <c r="C906" s="8" t="str">
        <f aca="true" t="shared" si="180" ref="C906:C910">"女"</f>
        <v>女</v>
      </c>
      <c r="D906" s="9" t="s">
        <v>598</v>
      </c>
      <c r="E906" s="8"/>
    </row>
    <row r="907" spans="1:5" ht="30" customHeight="1">
      <c r="A907" s="8">
        <v>905</v>
      </c>
      <c r="B907" s="8" t="str">
        <f>"符国妃"</f>
        <v>符国妃</v>
      </c>
      <c r="C907" s="8" t="str">
        <f t="shared" si="180"/>
        <v>女</v>
      </c>
      <c r="D907" s="9" t="s">
        <v>701</v>
      </c>
      <c r="E907" s="8"/>
    </row>
    <row r="908" spans="1:5" ht="30" customHeight="1">
      <c r="A908" s="8">
        <v>906</v>
      </c>
      <c r="B908" s="8" t="str">
        <f>"司徒慧敏"</f>
        <v>司徒慧敏</v>
      </c>
      <c r="C908" s="8" t="str">
        <f t="shared" si="180"/>
        <v>女</v>
      </c>
      <c r="D908" s="9" t="s">
        <v>702</v>
      </c>
      <c r="E908" s="8"/>
    </row>
    <row r="909" spans="1:5" ht="30" customHeight="1">
      <c r="A909" s="8">
        <v>907</v>
      </c>
      <c r="B909" s="8" t="str">
        <f>"周亚丽"</f>
        <v>周亚丽</v>
      </c>
      <c r="C909" s="8" t="str">
        <f t="shared" si="180"/>
        <v>女</v>
      </c>
      <c r="D909" s="9" t="s">
        <v>703</v>
      </c>
      <c r="E909" s="8"/>
    </row>
    <row r="910" spans="1:5" ht="30" customHeight="1">
      <c r="A910" s="8">
        <v>908</v>
      </c>
      <c r="B910" s="8" t="str">
        <f>"方婧"</f>
        <v>方婧</v>
      </c>
      <c r="C910" s="8" t="str">
        <f t="shared" si="180"/>
        <v>女</v>
      </c>
      <c r="D910" s="9" t="s">
        <v>205</v>
      </c>
      <c r="E910" s="8"/>
    </row>
    <row r="911" spans="1:5" ht="30" customHeight="1">
      <c r="A911" s="8">
        <v>909</v>
      </c>
      <c r="B911" s="8" t="str">
        <f>"林明胤"</f>
        <v>林明胤</v>
      </c>
      <c r="C911" s="8" t="str">
        <f aca="true" t="shared" si="181" ref="C911:C914">"男"</f>
        <v>男</v>
      </c>
      <c r="D911" s="9" t="s">
        <v>704</v>
      </c>
      <c r="E911" s="8"/>
    </row>
    <row r="912" spans="1:5" ht="30" customHeight="1">
      <c r="A912" s="8">
        <v>910</v>
      </c>
      <c r="B912" s="8" t="str">
        <f>" 王华"</f>
        <v> 王华</v>
      </c>
      <c r="C912" s="8" t="str">
        <f t="shared" si="181"/>
        <v>男</v>
      </c>
      <c r="D912" s="9" t="s">
        <v>705</v>
      </c>
      <c r="E912" s="8"/>
    </row>
    <row r="913" spans="1:5" ht="30" customHeight="1">
      <c r="A913" s="8">
        <v>911</v>
      </c>
      <c r="B913" s="8" t="str">
        <f>"董帆帆"</f>
        <v>董帆帆</v>
      </c>
      <c r="C913" s="8" t="str">
        <f aca="true" t="shared" si="182" ref="C913:C918">"女"</f>
        <v>女</v>
      </c>
      <c r="D913" s="9" t="s">
        <v>706</v>
      </c>
      <c r="E913" s="8"/>
    </row>
    <row r="914" spans="1:5" ht="30" customHeight="1">
      <c r="A914" s="8">
        <v>912</v>
      </c>
      <c r="B914" s="8" t="str">
        <f>"陈焕辉"</f>
        <v>陈焕辉</v>
      </c>
      <c r="C914" s="8" t="str">
        <f t="shared" si="181"/>
        <v>男</v>
      </c>
      <c r="D914" s="9" t="s">
        <v>707</v>
      </c>
      <c r="E914" s="8"/>
    </row>
    <row r="915" spans="1:5" ht="30" customHeight="1">
      <c r="A915" s="8">
        <v>913</v>
      </c>
      <c r="B915" s="8" t="str">
        <f>"吉聪羽"</f>
        <v>吉聪羽</v>
      </c>
      <c r="C915" s="8" t="str">
        <f t="shared" si="182"/>
        <v>女</v>
      </c>
      <c r="D915" s="9" t="s">
        <v>708</v>
      </c>
      <c r="E915" s="8"/>
    </row>
    <row r="916" spans="1:5" ht="30" customHeight="1">
      <c r="A916" s="8">
        <v>914</v>
      </c>
      <c r="B916" s="8" t="str">
        <f>"黎隆茂"</f>
        <v>黎隆茂</v>
      </c>
      <c r="C916" s="8" t="str">
        <f aca="true" t="shared" si="183" ref="C916:C920">"男"</f>
        <v>男</v>
      </c>
      <c r="D916" s="9" t="s">
        <v>709</v>
      </c>
      <c r="E916" s="8"/>
    </row>
    <row r="917" spans="1:5" ht="30" customHeight="1">
      <c r="A917" s="8">
        <v>915</v>
      </c>
      <c r="B917" s="8" t="str">
        <f>"吴梅冬"</f>
        <v>吴梅冬</v>
      </c>
      <c r="C917" s="8" t="str">
        <f t="shared" si="182"/>
        <v>女</v>
      </c>
      <c r="D917" s="9" t="s">
        <v>88</v>
      </c>
      <c r="E917" s="8"/>
    </row>
    <row r="918" spans="1:5" ht="30" customHeight="1">
      <c r="A918" s="8">
        <v>916</v>
      </c>
      <c r="B918" s="8" t="str">
        <f>"卢舒寒"</f>
        <v>卢舒寒</v>
      </c>
      <c r="C918" s="8" t="str">
        <f t="shared" si="182"/>
        <v>女</v>
      </c>
      <c r="D918" s="9" t="s">
        <v>644</v>
      </c>
      <c r="E918" s="8"/>
    </row>
    <row r="919" spans="1:5" ht="30" customHeight="1">
      <c r="A919" s="8">
        <v>917</v>
      </c>
      <c r="B919" s="8" t="str">
        <f>"文良青"</f>
        <v>文良青</v>
      </c>
      <c r="C919" s="8" t="str">
        <f t="shared" si="183"/>
        <v>男</v>
      </c>
      <c r="D919" s="9" t="s">
        <v>710</v>
      </c>
      <c r="E919" s="8"/>
    </row>
    <row r="920" spans="1:5" ht="30" customHeight="1">
      <c r="A920" s="8">
        <v>918</v>
      </c>
      <c r="B920" s="8" t="str">
        <f>"陈慨"</f>
        <v>陈慨</v>
      </c>
      <c r="C920" s="8" t="str">
        <f t="shared" si="183"/>
        <v>男</v>
      </c>
      <c r="D920" s="9" t="s">
        <v>711</v>
      </c>
      <c r="E920" s="8"/>
    </row>
    <row r="921" spans="1:5" ht="30" customHeight="1">
      <c r="A921" s="8">
        <v>919</v>
      </c>
      <c r="B921" s="8" t="str">
        <f>"陈梦婷"</f>
        <v>陈梦婷</v>
      </c>
      <c r="C921" s="8" t="str">
        <f aca="true" t="shared" si="184" ref="C921:C924">"女"</f>
        <v>女</v>
      </c>
      <c r="D921" s="9" t="s">
        <v>712</v>
      </c>
      <c r="E921" s="8"/>
    </row>
    <row r="922" spans="1:5" ht="30" customHeight="1">
      <c r="A922" s="8">
        <v>920</v>
      </c>
      <c r="B922" s="8" t="str">
        <f>"杨晓晴"</f>
        <v>杨晓晴</v>
      </c>
      <c r="C922" s="8" t="str">
        <f t="shared" si="184"/>
        <v>女</v>
      </c>
      <c r="D922" s="9" t="s">
        <v>239</v>
      </c>
      <c r="E922" s="8"/>
    </row>
    <row r="923" spans="1:5" ht="30" customHeight="1">
      <c r="A923" s="8">
        <v>921</v>
      </c>
      <c r="B923" s="8" t="str">
        <f>"李俊捷"</f>
        <v>李俊捷</v>
      </c>
      <c r="C923" s="8" t="str">
        <f aca="true" t="shared" si="185" ref="C923:C927">"男"</f>
        <v>男</v>
      </c>
      <c r="D923" s="9" t="s">
        <v>713</v>
      </c>
      <c r="E923" s="8"/>
    </row>
    <row r="924" spans="1:5" ht="30" customHeight="1">
      <c r="A924" s="8">
        <v>922</v>
      </c>
      <c r="B924" s="8" t="str">
        <f>"孙蕾"</f>
        <v>孙蕾</v>
      </c>
      <c r="C924" s="8" t="str">
        <f t="shared" si="184"/>
        <v>女</v>
      </c>
      <c r="D924" s="9" t="s">
        <v>306</v>
      </c>
      <c r="E924" s="8"/>
    </row>
    <row r="925" spans="1:5" ht="30" customHeight="1">
      <c r="A925" s="8">
        <v>923</v>
      </c>
      <c r="B925" s="8" t="str">
        <f>"冯圣诗"</f>
        <v>冯圣诗</v>
      </c>
      <c r="C925" s="8" t="str">
        <f t="shared" si="185"/>
        <v>男</v>
      </c>
      <c r="D925" s="9" t="s">
        <v>714</v>
      </c>
      <c r="E925" s="8"/>
    </row>
    <row r="926" spans="1:5" ht="30" customHeight="1">
      <c r="A926" s="8">
        <v>924</v>
      </c>
      <c r="B926" s="8" t="str">
        <f>"殷礼娜"</f>
        <v>殷礼娜</v>
      </c>
      <c r="C926" s="8" t="str">
        <f>"女"</f>
        <v>女</v>
      </c>
      <c r="D926" s="9" t="s">
        <v>715</v>
      </c>
      <c r="E926" s="8"/>
    </row>
    <row r="927" spans="1:5" ht="30" customHeight="1">
      <c r="A927" s="8">
        <v>925</v>
      </c>
      <c r="B927" s="8" t="str">
        <f>"岑景祥"</f>
        <v>岑景祥</v>
      </c>
      <c r="C927" s="8" t="str">
        <f t="shared" si="185"/>
        <v>男</v>
      </c>
      <c r="D927" s="9" t="s">
        <v>716</v>
      </c>
      <c r="E927" s="8"/>
    </row>
    <row r="928" spans="1:5" ht="30" customHeight="1">
      <c r="A928" s="8">
        <v>926</v>
      </c>
      <c r="B928" s="8" t="str">
        <f>"管娟"</f>
        <v>管娟</v>
      </c>
      <c r="C928" s="8" t="str">
        <f aca="true" t="shared" si="186" ref="C928:C935">"女"</f>
        <v>女</v>
      </c>
      <c r="D928" s="9" t="s">
        <v>235</v>
      </c>
      <c r="E928" s="8"/>
    </row>
    <row r="929" spans="1:5" ht="30" customHeight="1">
      <c r="A929" s="8">
        <v>927</v>
      </c>
      <c r="B929" s="8" t="str">
        <f>"廖晨阳"</f>
        <v>廖晨阳</v>
      </c>
      <c r="C929" s="8" t="str">
        <f t="shared" si="186"/>
        <v>女</v>
      </c>
      <c r="D929" s="9" t="s">
        <v>180</v>
      </c>
      <c r="E929" s="8"/>
    </row>
    <row r="930" spans="1:5" ht="30" customHeight="1">
      <c r="A930" s="8">
        <v>928</v>
      </c>
      <c r="B930" s="8" t="str">
        <f>"黄琳琳"</f>
        <v>黄琳琳</v>
      </c>
      <c r="C930" s="8" t="str">
        <f t="shared" si="186"/>
        <v>女</v>
      </c>
      <c r="D930" s="9" t="s">
        <v>717</v>
      </c>
      <c r="E930" s="8"/>
    </row>
    <row r="931" spans="1:5" ht="30" customHeight="1">
      <c r="A931" s="8">
        <v>929</v>
      </c>
      <c r="B931" s="8" t="str">
        <f>"文碧如"</f>
        <v>文碧如</v>
      </c>
      <c r="C931" s="8" t="str">
        <f t="shared" si="186"/>
        <v>女</v>
      </c>
      <c r="D931" s="9" t="s">
        <v>456</v>
      </c>
      <c r="E931" s="8"/>
    </row>
    <row r="932" spans="1:5" ht="30" customHeight="1">
      <c r="A932" s="8">
        <v>930</v>
      </c>
      <c r="B932" s="8" t="str">
        <f>"谢炎桦"</f>
        <v>谢炎桦</v>
      </c>
      <c r="C932" s="8" t="str">
        <f t="shared" si="186"/>
        <v>女</v>
      </c>
      <c r="D932" s="9" t="s">
        <v>718</v>
      </c>
      <c r="E932" s="8"/>
    </row>
    <row r="933" spans="1:5" ht="30" customHeight="1">
      <c r="A933" s="8">
        <v>931</v>
      </c>
      <c r="B933" s="8" t="str">
        <f>"黄子倩"</f>
        <v>黄子倩</v>
      </c>
      <c r="C933" s="8" t="str">
        <f t="shared" si="186"/>
        <v>女</v>
      </c>
      <c r="D933" s="9" t="s">
        <v>719</v>
      </c>
      <c r="E933" s="8"/>
    </row>
    <row r="934" spans="1:5" ht="30" customHeight="1">
      <c r="A934" s="8">
        <v>932</v>
      </c>
      <c r="B934" s="8" t="str">
        <f>"吉舒婕"</f>
        <v>吉舒婕</v>
      </c>
      <c r="C934" s="8" t="str">
        <f t="shared" si="186"/>
        <v>女</v>
      </c>
      <c r="D934" s="9" t="s">
        <v>720</v>
      </c>
      <c r="E934" s="8"/>
    </row>
    <row r="935" spans="1:5" ht="30" customHeight="1">
      <c r="A935" s="8">
        <v>933</v>
      </c>
      <c r="B935" s="8" t="str">
        <f>"石婵"</f>
        <v>石婵</v>
      </c>
      <c r="C935" s="8" t="str">
        <f t="shared" si="186"/>
        <v>女</v>
      </c>
      <c r="D935" s="9" t="s">
        <v>721</v>
      </c>
      <c r="E935" s="8"/>
    </row>
    <row r="936" spans="1:5" ht="30" customHeight="1">
      <c r="A936" s="8">
        <v>934</v>
      </c>
      <c r="B936" s="8" t="str">
        <f>"罗嘉伟"</f>
        <v>罗嘉伟</v>
      </c>
      <c r="C936" s="8" t="str">
        <f aca="true" t="shared" si="187" ref="C936:C941">"男"</f>
        <v>男</v>
      </c>
      <c r="D936" s="9" t="s">
        <v>722</v>
      </c>
      <c r="E936" s="8"/>
    </row>
    <row r="937" spans="1:5" ht="30" customHeight="1">
      <c r="A937" s="8">
        <v>935</v>
      </c>
      <c r="B937" s="8" t="str">
        <f>"陈芸"</f>
        <v>陈芸</v>
      </c>
      <c r="C937" s="8" t="str">
        <f aca="true" t="shared" si="188" ref="C937:C939">"女"</f>
        <v>女</v>
      </c>
      <c r="D937" s="9" t="s">
        <v>24</v>
      </c>
      <c r="E937" s="8"/>
    </row>
    <row r="938" spans="1:5" ht="30" customHeight="1">
      <c r="A938" s="8">
        <v>936</v>
      </c>
      <c r="B938" s="8" t="str">
        <f>"彭佩"</f>
        <v>彭佩</v>
      </c>
      <c r="C938" s="8" t="str">
        <f t="shared" si="188"/>
        <v>女</v>
      </c>
      <c r="D938" s="9" t="s">
        <v>66</v>
      </c>
      <c r="E938" s="8"/>
    </row>
    <row r="939" spans="1:5" ht="30" customHeight="1">
      <c r="A939" s="8">
        <v>937</v>
      </c>
      <c r="B939" s="8" t="str">
        <f>"许誉"</f>
        <v>许誉</v>
      </c>
      <c r="C939" s="8" t="str">
        <f t="shared" si="188"/>
        <v>女</v>
      </c>
      <c r="D939" s="9" t="s">
        <v>723</v>
      </c>
      <c r="E939" s="8"/>
    </row>
    <row r="940" spans="1:5" ht="30" customHeight="1">
      <c r="A940" s="8">
        <v>938</v>
      </c>
      <c r="B940" s="8" t="str">
        <f>"曾圣翰"</f>
        <v>曾圣翰</v>
      </c>
      <c r="C940" s="8" t="str">
        <f t="shared" si="187"/>
        <v>男</v>
      </c>
      <c r="D940" s="9" t="s">
        <v>36</v>
      </c>
      <c r="E940" s="8"/>
    </row>
    <row r="941" spans="1:5" ht="30" customHeight="1">
      <c r="A941" s="8">
        <v>939</v>
      </c>
      <c r="B941" s="8" t="str">
        <f>"廖海鑫"</f>
        <v>廖海鑫</v>
      </c>
      <c r="C941" s="8" t="str">
        <f t="shared" si="187"/>
        <v>男</v>
      </c>
      <c r="D941" s="9" t="s">
        <v>724</v>
      </c>
      <c r="E941" s="8"/>
    </row>
    <row r="942" spans="1:5" ht="30" customHeight="1">
      <c r="A942" s="8">
        <v>940</v>
      </c>
      <c r="B942" s="8" t="str">
        <f>"林少霞"</f>
        <v>林少霞</v>
      </c>
      <c r="C942" s="8" t="str">
        <f aca="true" t="shared" si="189" ref="C942:C951">"女"</f>
        <v>女</v>
      </c>
      <c r="D942" s="9" t="s">
        <v>725</v>
      </c>
      <c r="E942" s="8"/>
    </row>
    <row r="943" spans="1:5" ht="30" customHeight="1">
      <c r="A943" s="8">
        <v>941</v>
      </c>
      <c r="B943" s="8" t="str">
        <f>"黄源"</f>
        <v>黄源</v>
      </c>
      <c r="C943" s="8" t="str">
        <f aca="true" t="shared" si="190" ref="C943:C946">"男"</f>
        <v>男</v>
      </c>
      <c r="D943" s="9" t="s">
        <v>726</v>
      </c>
      <c r="E943" s="8"/>
    </row>
    <row r="944" spans="1:5" ht="30" customHeight="1">
      <c r="A944" s="8">
        <v>942</v>
      </c>
      <c r="B944" s="8" t="str">
        <f>"王大任"</f>
        <v>王大任</v>
      </c>
      <c r="C944" s="8" t="str">
        <f t="shared" si="190"/>
        <v>男</v>
      </c>
      <c r="D944" s="9" t="s">
        <v>727</v>
      </c>
      <c r="E944" s="8"/>
    </row>
    <row r="945" spans="1:5" ht="30" customHeight="1">
      <c r="A945" s="8">
        <v>943</v>
      </c>
      <c r="B945" s="8" t="str">
        <f>"黎雨婷"</f>
        <v>黎雨婷</v>
      </c>
      <c r="C945" s="8" t="str">
        <f t="shared" si="189"/>
        <v>女</v>
      </c>
      <c r="D945" s="9" t="s">
        <v>728</v>
      </c>
      <c r="E945" s="8"/>
    </row>
    <row r="946" spans="1:5" ht="30" customHeight="1">
      <c r="A946" s="8">
        <v>944</v>
      </c>
      <c r="B946" s="8" t="str">
        <f>"黄健"</f>
        <v>黄健</v>
      </c>
      <c r="C946" s="8" t="str">
        <f t="shared" si="190"/>
        <v>男</v>
      </c>
      <c r="D946" s="9" t="s">
        <v>729</v>
      </c>
      <c r="E946" s="8"/>
    </row>
    <row r="947" spans="1:5" ht="30" customHeight="1">
      <c r="A947" s="8">
        <v>945</v>
      </c>
      <c r="B947" s="8" t="str">
        <f>"黄书静"</f>
        <v>黄书静</v>
      </c>
      <c r="C947" s="8" t="str">
        <f t="shared" si="189"/>
        <v>女</v>
      </c>
      <c r="D947" s="9" t="s">
        <v>730</v>
      </c>
      <c r="E947" s="8"/>
    </row>
    <row r="948" spans="1:5" ht="30" customHeight="1">
      <c r="A948" s="8">
        <v>946</v>
      </c>
      <c r="B948" s="8" t="str">
        <f>"周晓婷"</f>
        <v>周晓婷</v>
      </c>
      <c r="C948" s="8" t="str">
        <f t="shared" si="189"/>
        <v>女</v>
      </c>
      <c r="D948" s="9" t="s">
        <v>697</v>
      </c>
      <c r="E948" s="8"/>
    </row>
    <row r="949" spans="1:5" ht="30" customHeight="1">
      <c r="A949" s="8">
        <v>947</v>
      </c>
      <c r="B949" s="8" t="str">
        <f>"李思师"</f>
        <v>李思师</v>
      </c>
      <c r="C949" s="8" t="str">
        <f t="shared" si="189"/>
        <v>女</v>
      </c>
      <c r="D949" s="9" t="s">
        <v>345</v>
      </c>
      <c r="E949" s="8"/>
    </row>
    <row r="950" spans="1:5" ht="30" customHeight="1">
      <c r="A950" s="8">
        <v>948</v>
      </c>
      <c r="B950" s="8" t="str">
        <f>"黄玉婷"</f>
        <v>黄玉婷</v>
      </c>
      <c r="C950" s="8" t="str">
        <f t="shared" si="189"/>
        <v>女</v>
      </c>
      <c r="D950" s="9" t="s">
        <v>322</v>
      </c>
      <c r="E950" s="8"/>
    </row>
    <row r="951" spans="1:5" ht="30" customHeight="1">
      <c r="A951" s="8">
        <v>949</v>
      </c>
      <c r="B951" s="8" t="str">
        <f>"高雅"</f>
        <v>高雅</v>
      </c>
      <c r="C951" s="8" t="str">
        <f t="shared" si="189"/>
        <v>女</v>
      </c>
      <c r="D951" s="9" t="s">
        <v>306</v>
      </c>
      <c r="E951" s="8"/>
    </row>
    <row r="952" spans="1:5" ht="30" customHeight="1">
      <c r="A952" s="8">
        <v>950</v>
      </c>
      <c r="B952" s="8" t="str">
        <f>"黄宏宇"</f>
        <v>黄宏宇</v>
      </c>
      <c r="C952" s="8" t="str">
        <f aca="true" t="shared" si="191" ref="C952:C955">"男"</f>
        <v>男</v>
      </c>
      <c r="D952" s="9" t="s">
        <v>367</v>
      </c>
      <c r="E952" s="8"/>
    </row>
    <row r="953" spans="1:5" ht="30" customHeight="1">
      <c r="A953" s="8">
        <v>951</v>
      </c>
      <c r="B953" s="8" t="str">
        <f>"林昱帆"</f>
        <v>林昱帆</v>
      </c>
      <c r="C953" s="8" t="str">
        <f t="shared" si="191"/>
        <v>男</v>
      </c>
      <c r="D953" s="9" t="s">
        <v>340</v>
      </c>
      <c r="E953" s="8"/>
    </row>
    <row r="954" spans="1:5" ht="30" customHeight="1">
      <c r="A954" s="8">
        <v>952</v>
      </c>
      <c r="B954" s="8" t="str">
        <f>"李章宇"</f>
        <v>李章宇</v>
      </c>
      <c r="C954" s="8" t="str">
        <f t="shared" si="191"/>
        <v>男</v>
      </c>
      <c r="D954" s="9" t="s">
        <v>501</v>
      </c>
      <c r="E954" s="8"/>
    </row>
    <row r="955" spans="1:5" ht="30" customHeight="1">
      <c r="A955" s="8">
        <v>953</v>
      </c>
      <c r="B955" s="8" t="str">
        <f>"杨许巍"</f>
        <v>杨许巍</v>
      </c>
      <c r="C955" s="8" t="str">
        <f t="shared" si="191"/>
        <v>男</v>
      </c>
      <c r="D955" s="9" t="s">
        <v>731</v>
      </c>
      <c r="E955" s="8"/>
    </row>
    <row r="956" spans="1:5" ht="30" customHeight="1">
      <c r="A956" s="8">
        <v>954</v>
      </c>
      <c r="B956" s="8" t="str">
        <f>"钟国威"</f>
        <v>钟国威</v>
      </c>
      <c r="C956" s="8" t="str">
        <f>"女"</f>
        <v>女</v>
      </c>
      <c r="D956" s="9" t="s">
        <v>732</v>
      </c>
      <c r="E956" s="8"/>
    </row>
    <row r="957" spans="1:5" ht="30" customHeight="1">
      <c r="A957" s="8">
        <v>955</v>
      </c>
      <c r="B957" s="8" t="str">
        <f>"林尤健"</f>
        <v>林尤健</v>
      </c>
      <c r="C957" s="8" t="str">
        <f aca="true" t="shared" si="192" ref="C957:C960">"男"</f>
        <v>男</v>
      </c>
      <c r="D957" s="9" t="s">
        <v>501</v>
      </c>
      <c r="E957" s="8"/>
    </row>
    <row r="958" spans="1:5" ht="30" customHeight="1">
      <c r="A958" s="8">
        <v>956</v>
      </c>
      <c r="B958" s="8" t="str">
        <f>"黄健"</f>
        <v>黄健</v>
      </c>
      <c r="C958" s="8" t="str">
        <f t="shared" si="192"/>
        <v>男</v>
      </c>
      <c r="D958" s="9" t="s">
        <v>265</v>
      </c>
      <c r="E958" s="8"/>
    </row>
    <row r="959" spans="1:5" ht="30" customHeight="1">
      <c r="A959" s="8">
        <v>957</v>
      </c>
      <c r="B959" s="8" t="str">
        <f>"时宁宁"</f>
        <v>时宁宁</v>
      </c>
      <c r="C959" s="8" t="str">
        <f t="shared" si="192"/>
        <v>男</v>
      </c>
      <c r="D959" s="9" t="s">
        <v>733</v>
      </c>
      <c r="E959" s="8"/>
    </row>
    <row r="960" spans="1:5" ht="30" customHeight="1">
      <c r="A960" s="8">
        <v>958</v>
      </c>
      <c r="B960" s="8" t="str">
        <f>"陈茂林"</f>
        <v>陈茂林</v>
      </c>
      <c r="C960" s="8" t="str">
        <f t="shared" si="192"/>
        <v>男</v>
      </c>
      <c r="D960" s="9" t="s">
        <v>734</v>
      </c>
      <c r="E960" s="8"/>
    </row>
    <row r="961" spans="1:5" ht="30" customHeight="1">
      <c r="A961" s="8">
        <v>959</v>
      </c>
      <c r="B961" s="8" t="str">
        <f>"卓柳静"</f>
        <v>卓柳静</v>
      </c>
      <c r="C961" s="8" t="str">
        <f>"女"</f>
        <v>女</v>
      </c>
      <c r="D961" s="9" t="s">
        <v>363</v>
      </c>
      <c r="E961" s="8"/>
    </row>
    <row r="962" spans="1:5" ht="30" customHeight="1">
      <c r="A962" s="8">
        <v>960</v>
      </c>
      <c r="B962" s="8" t="str">
        <f>"钟文智"</f>
        <v>钟文智</v>
      </c>
      <c r="C962" s="8" t="str">
        <f>"男"</f>
        <v>男</v>
      </c>
      <c r="D962" s="9" t="s">
        <v>221</v>
      </c>
      <c r="E962" s="8"/>
    </row>
    <row r="963" spans="1:5" ht="30" customHeight="1">
      <c r="A963" s="8">
        <v>961</v>
      </c>
      <c r="B963" s="8" t="str">
        <f>"邓斌钰"</f>
        <v>邓斌钰</v>
      </c>
      <c r="C963" s="8" t="str">
        <f>"男"</f>
        <v>男</v>
      </c>
      <c r="D963" s="9" t="s">
        <v>731</v>
      </c>
      <c r="E963" s="8"/>
    </row>
    <row r="964" spans="1:5" ht="30" customHeight="1">
      <c r="A964" s="8">
        <v>962</v>
      </c>
      <c r="B964" s="8" t="str">
        <f>"郑轩媚"</f>
        <v>郑轩媚</v>
      </c>
      <c r="C964" s="8" t="str">
        <f aca="true" t="shared" si="193" ref="C964:C969">"女"</f>
        <v>女</v>
      </c>
      <c r="D964" s="9" t="s">
        <v>613</v>
      </c>
      <c r="E964" s="8"/>
    </row>
    <row r="965" spans="1:5" ht="30" customHeight="1">
      <c r="A965" s="8">
        <v>963</v>
      </c>
      <c r="B965" s="8" t="str">
        <f>"王佳佳"</f>
        <v>王佳佳</v>
      </c>
      <c r="C965" s="8" t="str">
        <f t="shared" si="193"/>
        <v>女</v>
      </c>
      <c r="D965" s="9" t="s">
        <v>47</v>
      </c>
      <c r="E965" s="8"/>
    </row>
    <row r="966" spans="1:5" ht="30" customHeight="1">
      <c r="A966" s="8">
        <v>964</v>
      </c>
      <c r="B966" s="8" t="str">
        <f>"黄晓丹"</f>
        <v>黄晓丹</v>
      </c>
      <c r="C966" s="8" t="str">
        <f t="shared" si="193"/>
        <v>女</v>
      </c>
      <c r="D966" s="9" t="s">
        <v>735</v>
      </c>
      <c r="E966" s="8"/>
    </row>
    <row r="967" spans="1:5" ht="30" customHeight="1">
      <c r="A967" s="8">
        <v>965</v>
      </c>
      <c r="B967" s="8" t="str">
        <f>"谭艳丽"</f>
        <v>谭艳丽</v>
      </c>
      <c r="C967" s="8" t="str">
        <f t="shared" si="193"/>
        <v>女</v>
      </c>
      <c r="D967" s="9" t="s">
        <v>319</v>
      </c>
      <c r="E967" s="8"/>
    </row>
    <row r="968" spans="1:5" ht="30" customHeight="1">
      <c r="A968" s="8">
        <v>966</v>
      </c>
      <c r="B968" s="8" t="str">
        <f>"周婷婷"</f>
        <v>周婷婷</v>
      </c>
      <c r="C968" s="8" t="str">
        <f t="shared" si="193"/>
        <v>女</v>
      </c>
      <c r="D968" s="9" t="s">
        <v>15</v>
      </c>
      <c r="E968" s="8"/>
    </row>
    <row r="969" spans="1:5" ht="30" customHeight="1">
      <c r="A969" s="8">
        <v>967</v>
      </c>
      <c r="B969" s="8" t="str">
        <f>"李海凡"</f>
        <v>李海凡</v>
      </c>
      <c r="C969" s="8" t="str">
        <f t="shared" si="193"/>
        <v>女</v>
      </c>
      <c r="D969" s="9" t="s">
        <v>531</v>
      </c>
      <c r="E969" s="8"/>
    </row>
    <row r="970" spans="1:5" ht="30" customHeight="1">
      <c r="A970" s="8">
        <v>968</v>
      </c>
      <c r="B970" s="8" t="str">
        <f>"邓志海"</f>
        <v>邓志海</v>
      </c>
      <c r="C970" s="8" t="str">
        <f aca="true" t="shared" si="194" ref="C970:C973">"男"</f>
        <v>男</v>
      </c>
      <c r="D970" s="9" t="s">
        <v>736</v>
      </c>
      <c r="E970" s="8"/>
    </row>
    <row r="971" spans="1:5" ht="30" customHeight="1">
      <c r="A971" s="8">
        <v>969</v>
      </c>
      <c r="B971" s="8" t="str">
        <f>"吴雅琪"</f>
        <v>吴雅琪</v>
      </c>
      <c r="C971" s="8" t="str">
        <f>"女"</f>
        <v>女</v>
      </c>
      <c r="D971" s="9" t="s">
        <v>406</v>
      </c>
      <c r="E971" s="8"/>
    </row>
    <row r="972" spans="1:5" ht="30" customHeight="1">
      <c r="A972" s="8">
        <v>970</v>
      </c>
      <c r="B972" s="8" t="str">
        <f>"林立昌"</f>
        <v>林立昌</v>
      </c>
      <c r="C972" s="8" t="str">
        <f t="shared" si="194"/>
        <v>男</v>
      </c>
      <c r="D972" s="9" t="s">
        <v>265</v>
      </c>
      <c r="E972" s="8"/>
    </row>
    <row r="973" spans="1:5" ht="30" customHeight="1">
      <c r="A973" s="8">
        <v>971</v>
      </c>
      <c r="B973" s="8" t="str">
        <f>"黎壮"</f>
        <v>黎壮</v>
      </c>
      <c r="C973" s="8" t="str">
        <f t="shared" si="194"/>
        <v>男</v>
      </c>
      <c r="D973" s="9" t="s">
        <v>244</v>
      </c>
      <c r="E973" s="8"/>
    </row>
    <row r="974" spans="1:5" ht="30" customHeight="1">
      <c r="A974" s="8">
        <v>972</v>
      </c>
      <c r="B974" s="8" t="str">
        <f>"黄学番"</f>
        <v>黄学番</v>
      </c>
      <c r="C974" s="8" t="str">
        <f aca="true" t="shared" si="195" ref="C974:C979">"女"</f>
        <v>女</v>
      </c>
      <c r="D974" s="9" t="s">
        <v>167</v>
      </c>
      <c r="E974" s="8"/>
    </row>
    <row r="975" spans="1:5" ht="30" customHeight="1">
      <c r="A975" s="8">
        <v>973</v>
      </c>
      <c r="B975" s="8" t="str">
        <f>"杜嘉铭"</f>
        <v>杜嘉铭</v>
      </c>
      <c r="C975" s="8" t="str">
        <f aca="true" t="shared" si="196" ref="C975:C983">"男"</f>
        <v>男</v>
      </c>
      <c r="D975" s="9" t="s">
        <v>407</v>
      </c>
      <c r="E975" s="8"/>
    </row>
    <row r="976" spans="1:5" ht="30" customHeight="1">
      <c r="A976" s="8">
        <v>974</v>
      </c>
      <c r="B976" s="8" t="str">
        <f>"陈科"</f>
        <v>陈科</v>
      </c>
      <c r="C976" s="8" t="str">
        <f t="shared" si="196"/>
        <v>男</v>
      </c>
      <c r="D976" s="9" t="s">
        <v>737</v>
      </c>
      <c r="E976" s="8"/>
    </row>
    <row r="977" spans="1:5" ht="30" customHeight="1">
      <c r="A977" s="8">
        <v>975</v>
      </c>
      <c r="B977" s="8" t="str">
        <f>"王子盈"</f>
        <v>王子盈</v>
      </c>
      <c r="C977" s="8" t="str">
        <f t="shared" si="195"/>
        <v>女</v>
      </c>
      <c r="D977" s="9" t="s">
        <v>410</v>
      </c>
      <c r="E977" s="8"/>
    </row>
    <row r="978" spans="1:5" ht="30" customHeight="1">
      <c r="A978" s="8">
        <v>976</v>
      </c>
      <c r="B978" s="8" t="str">
        <f>"邓小献"</f>
        <v>邓小献</v>
      </c>
      <c r="C978" s="8" t="str">
        <f t="shared" si="195"/>
        <v>女</v>
      </c>
      <c r="D978" s="9" t="s">
        <v>738</v>
      </c>
      <c r="E978" s="8"/>
    </row>
    <row r="979" spans="1:5" ht="30" customHeight="1">
      <c r="A979" s="8">
        <v>977</v>
      </c>
      <c r="B979" s="8" t="str">
        <f>"黄冉"</f>
        <v>黄冉</v>
      </c>
      <c r="C979" s="8" t="str">
        <f t="shared" si="195"/>
        <v>女</v>
      </c>
      <c r="D979" s="9" t="s">
        <v>345</v>
      </c>
      <c r="E979" s="8"/>
    </row>
    <row r="980" spans="1:5" ht="30" customHeight="1">
      <c r="A980" s="8">
        <v>978</v>
      </c>
      <c r="B980" s="8" t="str">
        <f>"邱宏胜"</f>
        <v>邱宏胜</v>
      </c>
      <c r="C980" s="8" t="str">
        <f t="shared" si="196"/>
        <v>男</v>
      </c>
      <c r="D980" s="9" t="s">
        <v>405</v>
      </c>
      <c r="E980" s="8"/>
    </row>
    <row r="981" spans="1:5" ht="30" customHeight="1">
      <c r="A981" s="8">
        <v>979</v>
      </c>
      <c r="B981" s="8" t="str">
        <f>"谭晓鉴"</f>
        <v>谭晓鉴</v>
      </c>
      <c r="C981" s="8" t="str">
        <f t="shared" si="196"/>
        <v>男</v>
      </c>
      <c r="D981" s="9" t="s">
        <v>739</v>
      </c>
      <c r="E981" s="8"/>
    </row>
    <row r="982" spans="1:5" ht="30" customHeight="1">
      <c r="A982" s="8">
        <v>980</v>
      </c>
      <c r="B982" s="8" t="str">
        <f>"苏应龙"</f>
        <v>苏应龙</v>
      </c>
      <c r="C982" s="8" t="str">
        <f t="shared" si="196"/>
        <v>男</v>
      </c>
      <c r="D982" s="9" t="s">
        <v>336</v>
      </c>
      <c r="E982" s="8"/>
    </row>
    <row r="983" spans="1:5" ht="30" customHeight="1">
      <c r="A983" s="8">
        <v>981</v>
      </c>
      <c r="B983" s="8" t="str">
        <f>"吕嘉文"</f>
        <v>吕嘉文</v>
      </c>
      <c r="C983" s="8" t="str">
        <f t="shared" si="196"/>
        <v>男</v>
      </c>
      <c r="D983" s="9" t="s">
        <v>740</v>
      </c>
      <c r="E983" s="8"/>
    </row>
    <row r="984" spans="1:5" ht="30" customHeight="1">
      <c r="A984" s="8">
        <v>982</v>
      </c>
      <c r="B984" s="8" t="str">
        <f>"曾晓敏"</f>
        <v>曾晓敏</v>
      </c>
      <c r="C984" s="8" t="str">
        <f aca="true" t="shared" si="197" ref="C984:C986">"女"</f>
        <v>女</v>
      </c>
      <c r="D984" s="9" t="s">
        <v>741</v>
      </c>
      <c r="E984" s="8"/>
    </row>
    <row r="985" spans="1:5" ht="30" customHeight="1">
      <c r="A985" s="8">
        <v>983</v>
      </c>
      <c r="B985" s="8" t="str">
        <f>"胡茂杉"</f>
        <v>胡茂杉</v>
      </c>
      <c r="C985" s="8" t="str">
        <f t="shared" si="197"/>
        <v>女</v>
      </c>
      <c r="D985" s="9" t="s">
        <v>426</v>
      </c>
      <c r="E985" s="8"/>
    </row>
    <row r="986" spans="1:5" ht="30" customHeight="1">
      <c r="A986" s="8">
        <v>984</v>
      </c>
      <c r="B986" s="8" t="str">
        <f>"蓝晓敏"</f>
        <v>蓝晓敏</v>
      </c>
      <c r="C986" s="8" t="str">
        <f t="shared" si="197"/>
        <v>女</v>
      </c>
      <c r="D986" s="9" t="s">
        <v>742</v>
      </c>
      <c r="E986" s="8"/>
    </row>
    <row r="987" spans="1:5" ht="30" customHeight="1">
      <c r="A987" s="8">
        <v>985</v>
      </c>
      <c r="B987" s="8" t="str">
        <f>"伍宗权"</f>
        <v>伍宗权</v>
      </c>
      <c r="C987" s="8" t="str">
        <f aca="true" t="shared" si="198" ref="C987:C989">"男"</f>
        <v>男</v>
      </c>
      <c r="D987" s="9" t="s">
        <v>743</v>
      </c>
      <c r="E987" s="8"/>
    </row>
    <row r="988" spans="1:5" ht="30" customHeight="1">
      <c r="A988" s="8">
        <v>986</v>
      </c>
      <c r="B988" s="8" t="str">
        <f>"王振涛"</f>
        <v>王振涛</v>
      </c>
      <c r="C988" s="8" t="str">
        <f t="shared" si="198"/>
        <v>男</v>
      </c>
      <c r="D988" s="9" t="s">
        <v>189</v>
      </c>
      <c r="E988" s="8"/>
    </row>
    <row r="989" spans="1:5" ht="30" customHeight="1">
      <c r="A989" s="8">
        <v>987</v>
      </c>
      <c r="B989" s="8" t="str">
        <f>"陈星"</f>
        <v>陈星</v>
      </c>
      <c r="C989" s="8" t="str">
        <f t="shared" si="198"/>
        <v>男</v>
      </c>
      <c r="D989" s="9" t="s">
        <v>744</v>
      </c>
      <c r="E989" s="8"/>
    </row>
    <row r="990" spans="1:5" ht="30" customHeight="1">
      <c r="A990" s="8">
        <v>988</v>
      </c>
      <c r="B990" s="8" t="str">
        <f>"吴萍"</f>
        <v>吴萍</v>
      </c>
      <c r="C990" s="8" t="str">
        <f aca="true" t="shared" si="199" ref="C990:C1000">"女"</f>
        <v>女</v>
      </c>
      <c r="D990" s="9" t="s">
        <v>239</v>
      </c>
      <c r="E990" s="8"/>
    </row>
    <row r="991" spans="1:5" ht="30" customHeight="1">
      <c r="A991" s="8">
        <v>989</v>
      </c>
      <c r="B991" s="8" t="str">
        <f>"沈秋伶"</f>
        <v>沈秋伶</v>
      </c>
      <c r="C991" s="8" t="str">
        <f t="shared" si="199"/>
        <v>女</v>
      </c>
      <c r="D991" s="9" t="s">
        <v>745</v>
      </c>
      <c r="E991" s="8"/>
    </row>
    <row r="992" spans="1:5" ht="30" customHeight="1">
      <c r="A992" s="8">
        <v>990</v>
      </c>
      <c r="B992" s="8" t="str">
        <f>"林淋"</f>
        <v>林淋</v>
      </c>
      <c r="C992" s="8" t="str">
        <f t="shared" si="199"/>
        <v>女</v>
      </c>
      <c r="D992" s="9" t="s">
        <v>15</v>
      </c>
      <c r="E992" s="8"/>
    </row>
    <row r="993" spans="1:5" ht="30" customHeight="1">
      <c r="A993" s="8">
        <v>991</v>
      </c>
      <c r="B993" s="8" t="str">
        <f>"张琳玉"</f>
        <v>张琳玉</v>
      </c>
      <c r="C993" s="8" t="str">
        <f t="shared" si="199"/>
        <v>女</v>
      </c>
      <c r="D993" s="9" t="s">
        <v>746</v>
      </c>
      <c r="E993" s="8"/>
    </row>
    <row r="994" spans="1:5" ht="30" customHeight="1">
      <c r="A994" s="8">
        <v>992</v>
      </c>
      <c r="B994" s="8" t="str">
        <f>"符乙婕"</f>
        <v>符乙婕</v>
      </c>
      <c r="C994" s="8" t="str">
        <f t="shared" si="199"/>
        <v>女</v>
      </c>
      <c r="D994" s="9" t="s">
        <v>15</v>
      </c>
      <c r="E994" s="8"/>
    </row>
    <row r="995" spans="1:5" ht="30" customHeight="1">
      <c r="A995" s="8">
        <v>993</v>
      </c>
      <c r="B995" s="8" t="str">
        <f>"高袁莉"</f>
        <v>高袁莉</v>
      </c>
      <c r="C995" s="8" t="str">
        <f t="shared" si="199"/>
        <v>女</v>
      </c>
      <c r="D995" s="9" t="s">
        <v>747</v>
      </c>
      <c r="E995" s="8"/>
    </row>
    <row r="996" spans="1:5" ht="30" customHeight="1">
      <c r="A996" s="8">
        <v>994</v>
      </c>
      <c r="B996" s="8" t="str">
        <f>"郑丽云"</f>
        <v>郑丽云</v>
      </c>
      <c r="C996" s="8" t="str">
        <f t="shared" si="199"/>
        <v>女</v>
      </c>
      <c r="D996" s="9" t="s">
        <v>748</v>
      </c>
      <c r="E996" s="8"/>
    </row>
    <row r="997" spans="1:5" ht="30" customHeight="1">
      <c r="A997" s="8">
        <v>995</v>
      </c>
      <c r="B997" s="8" t="str">
        <f>"孙明健"</f>
        <v>孙明健</v>
      </c>
      <c r="C997" s="8" t="str">
        <f t="shared" si="199"/>
        <v>女</v>
      </c>
      <c r="D997" s="9" t="s">
        <v>747</v>
      </c>
      <c r="E997" s="8"/>
    </row>
    <row r="998" spans="1:5" ht="30" customHeight="1">
      <c r="A998" s="8">
        <v>996</v>
      </c>
      <c r="B998" s="8" t="str">
        <f>"李丹凤"</f>
        <v>李丹凤</v>
      </c>
      <c r="C998" s="8" t="str">
        <f t="shared" si="199"/>
        <v>女</v>
      </c>
      <c r="D998" s="9" t="s">
        <v>749</v>
      </c>
      <c r="E998" s="8"/>
    </row>
    <row r="999" spans="1:5" ht="30" customHeight="1">
      <c r="A999" s="8">
        <v>997</v>
      </c>
      <c r="B999" s="8" t="str">
        <f>"黄玉清"</f>
        <v>黄玉清</v>
      </c>
      <c r="C999" s="8" t="str">
        <f t="shared" si="199"/>
        <v>女</v>
      </c>
      <c r="D999" s="9" t="s">
        <v>534</v>
      </c>
      <c r="E999" s="8"/>
    </row>
    <row r="1000" spans="1:5" ht="30" customHeight="1">
      <c r="A1000" s="8">
        <v>998</v>
      </c>
      <c r="B1000" s="8" t="str">
        <f>"郑慧"</f>
        <v>郑慧</v>
      </c>
      <c r="C1000" s="8" t="str">
        <f t="shared" si="199"/>
        <v>女</v>
      </c>
      <c r="D1000" s="9" t="s">
        <v>750</v>
      </c>
      <c r="E1000" s="8"/>
    </row>
    <row r="1001" spans="1:5" ht="30" customHeight="1">
      <c r="A1001" s="8">
        <v>999</v>
      </c>
      <c r="B1001" s="8" t="str">
        <f>"禤达龙"</f>
        <v>禤达龙</v>
      </c>
      <c r="C1001" s="8" t="str">
        <f aca="true" t="shared" si="200" ref="C1001:C1006">"男"</f>
        <v>男</v>
      </c>
      <c r="D1001" s="9" t="s">
        <v>751</v>
      </c>
      <c r="E1001" s="8"/>
    </row>
    <row r="1002" spans="1:5" ht="30" customHeight="1">
      <c r="A1002" s="8">
        <v>1000</v>
      </c>
      <c r="B1002" s="8" t="str">
        <f>"梅大伟"</f>
        <v>梅大伟</v>
      </c>
      <c r="C1002" s="8" t="str">
        <f t="shared" si="200"/>
        <v>男</v>
      </c>
      <c r="D1002" s="9" t="s">
        <v>752</v>
      </c>
      <c r="E1002" s="8"/>
    </row>
    <row r="1003" spans="1:5" ht="30" customHeight="1">
      <c r="A1003" s="8">
        <v>1001</v>
      </c>
      <c r="B1003" s="8" t="str">
        <f>"陈婷"</f>
        <v>陈婷</v>
      </c>
      <c r="C1003" s="8" t="str">
        <f aca="true" t="shared" si="201" ref="C1003:C1009">"女"</f>
        <v>女</v>
      </c>
      <c r="D1003" s="9" t="s">
        <v>753</v>
      </c>
      <c r="E1003" s="8"/>
    </row>
    <row r="1004" spans="1:5" ht="30" customHeight="1">
      <c r="A1004" s="8">
        <v>1002</v>
      </c>
      <c r="B1004" s="8" t="str">
        <f>"王卷佳"</f>
        <v>王卷佳</v>
      </c>
      <c r="C1004" s="8" t="str">
        <f t="shared" si="201"/>
        <v>女</v>
      </c>
      <c r="D1004" s="9" t="s">
        <v>206</v>
      </c>
      <c r="E1004" s="8"/>
    </row>
    <row r="1005" spans="1:5" ht="30" customHeight="1">
      <c r="A1005" s="8">
        <v>1003</v>
      </c>
      <c r="B1005" s="8" t="str">
        <f>"关锋"</f>
        <v>关锋</v>
      </c>
      <c r="C1005" s="8" t="str">
        <f t="shared" si="200"/>
        <v>男</v>
      </c>
      <c r="D1005" s="9" t="s">
        <v>265</v>
      </c>
      <c r="E1005" s="8"/>
    </row>
    <row r="1006" spans="1:5" ht="30" customHeight="1">
      <c r="A1006" s="8">
        <v>1004</v>
      </c>
      <c r="B1006" s="8" t="str">
        <f>"杨昌霖"</f>
        <v>杨昌霖</v>
      </c>
      <c r="C1006" s="8" t="str">
        <f t="shared" si="200"/>
        <v>男</v>
      </c>
      <c r="D1006" s="9" t="s">
        <v>36</v>
      </c>
      <c r="E1006" s="8"/>
    </row>
    <row r="1007" spans="1:5" ht="30" customHeight="1">
      <c r="A1007" s="8">
        <v>1005</v>
      </c>
      <c r="B1007" s="8" t="str">
        <f>"李婷"</f>
        <v>李婷</v>
      </c>
      <c r="C1007" s="8" t="str">
        <f t="shared" si="201"/>
        <v>女</v>
      </c>
      <c r="D1007" s="9" t="s">
        <v>754</v>
      </c>
      <c r="E1007" s="8"/>
    </row>
    <row r="1008" spans="1:5" ht="30" customHeight="1">
      <c r="A1008" s="8">
        <v>1006</v>
      </c>
      <c r="B1008" s="8" t="str">
        <f>"黎树媛"</f>
        <v>黎树媛</v>
      </c>
      <c r="C1008" s="8" t="str">
        <f t="shared" si="201"/>
        <v>女</v>
      </c>
      <c r="D1008" s="9" t="s">
        <v>426</v>
      </c>
      <c r="E1008" s="8"/>
    </row>
    <row r="1009" spans="1:5" ht="30" customHeight="1">
      <c r="A1009" s="8">
        <v>1007</v>
      </c>
      <c r="B1009" s="8" t="str">
        <f>"许凤倩"</f>
        <v>许凤倩</v>
      </c>
      <c r="C1009" s="8" t="str">
        <f t="shared" si="201"/>
        <v>女</v>
      </c>
      <c r="D1009" s="9" t="s">
        <v>755</v>
      </c>
      <c r="E1009" s="8"/>
    </row>
    <row r="1010" spans="1:5" ht="30" customHeight="1">
      <c r="A1010" s="8">
        <v>1008</v>
      </c>
      <c r="B1010" s="8" t="str">
        <f>"薛宇扬"</f>
        <v>薛宇扬</v>
      </c>
      <c r="C1010" s="8" t="str">
        <f>"男"</f>
        <v>男</v>
      </c>
      <c r="D1010" s="9" t="s">
        <v>415</v>
      </c>
      <c r="E1010" s="8"/>
    </row>
    <row r="1011" spans="1:5" ht="30" customHeight="1">
      <c r="A1011" s="8">
        <v>1009</v>
      </c>
      <c r="B1011" s="8" t="str">
        <f>"卢耀娟"</f>
        <v>卢耀娟</v>
      </c>
      <c r="C1011" s="8" t="str">
        <f aca="true" t="shared" si="202" ref="C1011:C1013">"女"</f>
        <v>女</v>
      </c>
      <c r="D1011" s="9" t="s">
        <v>385</v>
      </c>
      <c r="E1011" s="8"/>
    </row>
    <row r="1012" spans="1:5" ht="30" customHeight="1">
      <c r="A1012" s="8">
        <v>1010</v>
      </c>
      <c r="B1012" s="8" t="str">
        <f>"吉尔林"</f>
        <v>吉尔林</v>
      </c>
      <c r="C1012" s="8" t="str">
        <f t="shared" si="202"/>
        <v>女</v>
      </c>
      <c r="D1012" s="9" t="s">
        <v>756</v>
      </c>
      <c r="E1012" s="8"/>
    </row>
    <row r="1013" spans="1:5" ht="30" customHeight="1">
      <c r="A1013" s="8">
        <v>1011</v>
      </c>
      <c r="B1013" s="8" t="str">
        <f>"李杨超"</f>
        <v>李杨超</v>
      </c>
      <c r="C1013" s="8" t="str">
        <f t="shared" si="202"/>
        <v>女</v>
      </c>
      <c r="D1013" s="9" t="s">
        <v>757</v>
      </c>
      <c r="E1013" s="8"/>
    </row>
    <row r="1014" spans="1:5" ht="30" customHeight="1">
      <c r="A1014" s="8">
        <v>1012</v>
      </c>
      <c r="B1014" s="8" t="str">
        <f>"黄意鋆"</f>
        <v>黄意鋆</v>
      </c>
      <c r="C1014" s="8" t="str">
        <f aca="true" t="shared" si="203" ref="C1014:C1019">"男"</f>
        <v>男</v>
      </c>
      <c r="D1014" s="9" t="s">
        <v>758</v>
      </c>
      <c r="E1014" s="8"/>
    </row>
    <row r="1015" spans="1:5" ht="30" customHeight="1">
      <c r="A1015" s="8">
        <v>1013</v>
      </c>
      <c r="B1015" s="8" t="str">
        <f>"黄小慧"</f>
        <v>黄小慧</v>
      </c>
      <c r="C1015" s="8" t="str">
        <f>"女"</f>
        <v>女</v>
      </c>
      <c r="D1015" s="9" t="s">
        <v>759</v>
      </c>
      <c r="E1015" s="8"/>
    </row>
    <row r="1016" spans="1:5" ht="30" customHeight="1">
      <c r="A1016" s="8">
        <v>1014</v>
      </c>
      <c r="B1016" s="8" t="str">
        <f>"梁斌"</f>
        <v>梁斌</v>
      </c>
      <c r="C1016" s="8" t="str">
        <f t="shared" si="203"/>
        <v>男</v>
      </c>
      <c r="D1016" s="9" t="s">
        <v>734</v>
      </c>
      <c r="E1016" s="8"/>
    </row>
    <row r="1017" spans="1:5" ht="30" customHeight="1">
      <c r="A1017" s="8">
        <v>1015</v>
      </c>
      <c r="B1017" s="8" t="str">
        <f>"陈彦榜"</f>
        <v>陈彦榜</v>
      </c>
      <c r="C1017" s="8" t="str">
        <f t="shared" si="203"/>
        <v>男</v>
      </c>
      <c r="D1017" s="9" t="s">
        <v>760</v>
      </c>
      <c r="E1017" s="8"/>
    </row>
    <row r="1018" spans="1:5" ht="30" customHeight="1">
      <c r="A1018" s="8">
        <v>1016</v>
      </c>
      <c r="B1018" s="8" t="str">
        <f>"符恺"</f>
        <v>符恺</v>
      </c>
      <c r="C1018" s="8" t="str">
        <f t="shared" si="203"/>
        <v>男</v>
      </c>
      <c r="D1018" s="9" t="s">
        <v>336</v>
      </c>
      <c r="E1018" s="8"/>
    </row>
    <row r="1019" spans="1:5" ht="30" customHeight="1">
      <c r="A1019" s="8">
        <v>1017</v>
      </c>
      <c r="B1019" s="8" t="str">
        <f>"林尤允"</f>
        <v>林尤允</v>
      </c>
      <c r="C1019" s="8" t="str">
        <f t="shared" si="203"/>
        <v>男</v>
      </c>
      <c r="D1019" s="9" t="s">
        <v>79</v>
      </c>
      <c r="E1019" s="8"/>
    </row>
    <row r="1020" spans="1:5" ht="30" customHeight="1">
      <c r="A1020" s="8">
        <v>1018</v>
      </c>
      <c r="B1020" s="8" t="str">
        <f>"郑晓琼"</f>
        <v>郑晓琼</v>
      </c>
      <c r="C1020" s="8" t="str">
        <f aca="true" t="shared" si="204" ref="C1020:C1022">"女"</f>
        <v>女</v>
      </c>
      <c r="D1020" s="9" t="s">
        <v>761</v>
      </c>
      <c r="E1020" s="8"/>
    </row>
    <row r="1021" spans="1:5" ht="30" customHeight="1">
      <c r="A1021" s="8">
        <v>1019</v>
      </c>
      <c r="B1021" s="8" t="str">
        <f>"朱琳"</f>
        <v>朱琳</v>
      </c>
      <c r="C1021" s="8" t="str">
        <f t="shared" si="204"/>
        <v>女</v>
      </c>
      <c r="D1021" s="9" t="s">
        <v>21</v>
      </c>
      <c r="E1021" s="8"/>
    </row>
    <row r="1022" spans="1:5" ht="30" customHeight="1">
      <c r="A1022" s="8">
        <v>1020</v>
      </c>
      <c r="B1022" s="8" t="str">
        <f>"吴淑华"</f>
        <v>吴淑华</v>
      </c>
      <c r="C1022" s="8" t="str">
        <f t="shared" si="204"/>
        <v>女</v>
      </c>
      <c r="D1022" s="9" t="s">
        <v>239</v>
      </c>
      <c r="E1022" s="8"/>
    </row>
    <row r="1023" spans="1:5" ht="30" customHeight="1">
      <c r="A1023" s="8">
        <v>1021</v>
      </c>
      <c r="B1023" s="8" t="str">
        <f>"林阿童"</f>
        <v>林阿童</v>
      </c>
      <c r="C1023" s="8" t="str">
        <f aca="true" t="shared" si="205" ref="C1023:C1025">"男"</f>
        <v>男</v>
      </c>
      <c r="D1023" s="9" t="s">
        <v>762</v>
      </c>
      <c r="E1023" s="8"/>
    </row>
    <row r="1024" spans="1:5" ht="30" customHeight="1">
      <c r="A1024" s="8">
        <v>1022</v>
      </c>
      <c r="B1024" s="8" t="str">
        <f>"叶荣盛"</f>
        <v>叶荣盛</v>
      </c>
      <c r="C1024" s="8" t="str">
        <f t="shared" si="205"/>
        <v>男</v>
      </c>
      <c r="D1024" s="9" t="s">
        <v>763</v>
      </c>
      <c r="E1024" s="8"/>
    </row>
    <row r="1025" spans="1:5" ht="30" customHeight="1">
      <c r="A1025" s="8">
        <v>1023</v>
      </c>
      <c r="B1025" s="8" t="str">
        <f>"马建中"</f>
        <v>马建中</v>
      </c>
      <c r="C1025" s="8" t="str">
        <f t="shared" si="205"/>
        <v>男</v>
      </c>
      <c r="D1025" s="9" t="s">
        <v>501</v>
      </c>
      <c r="E1025" s="8"/>
    </row>
    <row r="1026" spans="1:5" ht="30" customHeight="1">
      <c r="A1026" s="8">
        <v>1024</v>
      </c>
      <c r="B1026" s="8" t="str">
        <f>"黎玉红"</f>
        <v>黎玉红</v>
      </c>
      <c r="C1026" s="8" t="str">
        <f aca="true" t="shared" si="206" ref="C1026:C1029">"女"</f>
        <v>女</v>
      </c>
      <c r="D1026" s="9" t="s">
        <v>15</v>
      </c>
      <c r="E1026" s="8"/>
    </row>
    <row r="1027" spans="1:5" ht="30" customHeight="1">
      <c r="A1027" s="8">
        <v>1025</v>
      </c>
      <c r="B1027" s="8" t="str">
        <f>"朱瑜"</f>
        <v>朱瑜</v>
      </c>
      <c r="C1027" s="8" t="str">
        <f t="shared" si="206"/>
        <v>女</v>
      </c>
      <c r="D1027" s="9" t="s">
        <v>239</v>
      </c>
      <c r="E1027" s="8"/>
    </row>
    <row r="1028" spans="1:5" ht="30" customHeight="1">
      <c r="A1028" s="8">
        <v>1026</v>
      </c>
      <c r="B1028" s="8" t="str">
        <f>"刘丽娜"</f>
        <v>刘丽娜</v>
      </c>
      <c r="C1028" s="8" t="str">
        <f t="shared" si="206"/>
        <v>女</v>
      </c>
      <c r="D1028" s="9" t="s">
        <v>337</v>
      </c>
      <c r="E1028" s="8"/>
    </row>
    <row r="1029" spans="1:5" ht="30" customHeight="1">
      <c r="A1029" s="8">
        <v>1027</v>
      </c>
      <c r="B1029" s="8" t="str">
        <f>"王文静"</f>
        <v>王文静</v>
      </c>
      <c r="C1029" s="8" t="str">
        <f t="shared" si="206"/>
        <v>女</v>
      </c>
      <c r="D1029" s="9" t="s">
        <v>426</v>
      </c>
      <c r="E1029" s="8"/>
    </row>
    <row r="1030" spans="1:5" ht="30" customHeight="1">
      <c r="A1030" s="8">
        <v>1028</v>
      </c>
      <c r="B1030" s="8" t="str">
        <f>"赵章伟"</f>
        <v>赵章伟</v>
      </c>
      <c r="C1030" s="8" t="str">
        <f aca="true" t="shared" si="207" ref="C1030:C1036">"男"</f>
        <v>男</v>
      </c>
      <c r="D1030" s="9" t="s">
        <v>382</v>
      </c>
      <c r="E1030" s="8"/>
    </row>
    <row r="1031" spans="1:5" ht="30" customHeight="1">
      <c r="A1031" s="8">
        <v>1029</v>
      </c>
      <c r="B1031" s="8" t="str">
        <f>"刘嘉乐"</f>
        <v>刘嘉乐</v>
      </c>
      <c r="C1031" s="8" t="str">
        <f t="shared" si="207"/>
        <v>男</v>
      </c>
      <c r="D1031" s="9" t="s">
        <v>752</v>
      </c>
      <c r="E1031" s="8"/>
    </row>
    <row r="1032" spans="1:5" ht="30" customHeight="1">
      <c r="A1032" s="8">
        <v>1030</v>
      </c>
      <c r="B1032" s="8" t="str">
        <f>"黄芮"</f>
        <v>黄芮</v>
      </c>
      <c r="C1032" s="8" t="str">
        <f aca="true" t="shared" si="208" ref="C1032:C1034">"女"</f>
        <v>女</v>
      </c>
      <c r="D1032" s="9" t="s">
        <v>764</v>
      </c>
      <c r="E1032" s="8"/>
    </row>
    <row r="1033" spans="1:5" ht="30" customHeight="1">
      <c r="A1033" s="8">
        <v>1031</v>
      </c>
      <c r="B1033" s="8" t="str">
        <f>"赵晓波"</f>
        <v>赵晓波</v>
      </c>
      <c r="C1033" s="8" t="str">
        <f t="shared" si="208"/>
        <v>女</v>
      </c>
      <c r="D1033" s="9" t="s">
        <v>765</v>
      </c>
      <c r="E1033" s="8"/>
    </row>
    <row r="1034" spans="1:5" ht="30" customHeight="1">
      <c r="A1034" s="8">
        <v>1032</v>
      </c>
      <c r="B1034" s="8" t="str">
        <f>"谢雄圆"</f>
        <v>谢雄圆</v>
      </c>
      <c r="C1034" s="8" t="str">
        <f t="shared" si="208"/>
        <v>女</v>
      </c>
      <c r="D1034" s="9" t="s">
        <v>766</v>
      </c>
      <c r="E1034" s="8"/>
    </row>
    <row r="1035" spans="1:5" ht="30" customHeight="1">
      <c r="A1035" s="8">
        <v>1033</v>
      </c>
      <c r="B1035" s="8" t="str">
        <f>"黄孟刚"</f>
        <v>黄孟刚</v>
      </c>
      <c r="C1035" s="8" t="str">
        <f t="shared" si="207"/>
        <v>男</v>
      </c>
      <c r="D1035" s="9" t="s">
        <v>767</v>
      </c>
      <c r="E1035" s="8"/>
    </row>
    <row r="1036" spans="1:5" ht="30" customHeight="1">
      <c r="A1036" s="8">
        <v>1034</v>
      </c>
      <c r="B1036" s="8" t="str">
        <f>"陈泽烁"</f>
        <v>陈泽烁</v>
      </c>
      <c r="C1036" s="8" t="str">
        <f t="shared" si="207"/>
        <v>男</v>
      </c>
      <c r="D1036" s="9" t="s">
        <v>501</v>
      </c>
      <c r="E1036" s="8"/>
    </row>
    <row r="1037" spans="1:5" ht="30" customHeight="1">
      <c r="A1037" s="8">
        <v>1035</v>
      </c>
      <c r="B1037" s="8" t="str">
        <f>"吉颖"</f>
        <v>吉颖</v>
      </c>
      <c r="C1037" s="8" t="str">
        <f aca="true" t="shared" si="209" ref="C1037:C1041">"女"</f>
        <v>女</v>
      </c>
      <c r="D1037" s="9" t="s">
        <v>728</v>
      </c>
      <c r="E1037" s="8"/>
    </row>
    <row r="1038" spans="1:5" ht="30" customHeight="1">
      <c r="A1038" s="8">
        <v>1036</v>
      </c>
      <c r="B1038" s="8" t="str">
        <f>"罗雪萍"</f>
        <v>罗雪萍</v>
      </c>
      <c r="C1038" s="8" t="str">
        <f t="shared" si="209"/>
        <v>女</v>
      </c>
      <c r="D1038" s="9" t="s">
        <v>768</v>
      </c>
      <c r="E1038" s="8"/>
    </row>
    <row r="1039" spans="1:5" ht="30" customHeight="1">
      <c r="A1039" s="8">
        <v>1037</v>
      </c>
      <c r="B1039" s="8" t="str">
        <f>"曾敬"</f>
        <v>曾敬</v>
      </c>
      <c r="C1039" s="8" t="str">
        <f aca="true" t="shared" si="210" ref="C1039:C1043">"男"</f>
        <v>男</v>
      </c>
      <c r="D1039" s="9" t="s">
        <v>769</v>
      </c>
      <c r="E1039" s="8"/>
    </row>
    <row r="1040" spans="1:5" ht="30" customHeight="1">
      <c r="A1040" s="8">
        <v>1038</v>
      </c>
      <c r="B1040" s="8" t="str">
        <f>"连宗泽"</f>
        <v>连宗泽</v>
      </c>
      <c r="C1040" s="8" t="str">
        <f t="shared" si="210"/>
        <v>男</v>
      </c>
      <c r="D1040" s="9" t="s">
        <v>770</v>
      </c>
      <c r="E1040" s="8"/>
    </row>
    <row r="1041" spans="1:5" ht="30" customHeight="1">
      <c r="A1041" s="8">
        <v>1039</v>
      </c>
      <c r="B1041" s="8" t="str">
        <f>"梁小羽"</f>
        <v>梁小羽</v>
      </c>
      <c r="C1041" s="8" t="str">
        <f t="shared" si="209"/>
        <v>女</v>
      </c>
      <c r="D1041" s="9" t="s">
        <v>306</v>
      </c>
      <c r="E1041" s="8"/>
    </row>
    <row r="1042" spans="1:5" ht="30" customHeight="1">
      <c r="A1042" s="8">
        <v>1040</v>
      </c>
      <c r="B1042" s="8" t="str">
        <f>"岑举龙"</f>
        <v>岑举龙</v>
      </c>
      <c r="C1042" s="8" t="str">
        <f t="shared" si="210"/>
        <v>男</v>
      </c>
      <c r="D1042" s="9" t="s">
        <v>743</v>
      </c>
      <c r="E1042" s="8"/>
    </row>
    <row r="1043" spans="1:5" ht="30" customHeight="1">
      <c r="A1043" s="8">
        <v>1041</v>
      </c>
      <c r="B1043" s="8" t="str">
        <f>"邢云"</f>
        <v>邢云</v>
      </c>
      <c r="C1043" s="8" t="str">
        <f t="shared" si="210"/>
        <v>男</v>
      </c>
      <c r="D1043" s="9" t="s">
        <v>771</v>
      </c>
      <c r="E1043" s="8"/>
    </row>
    <row r="1044" spans="1:5" ht="30" customHeight="1">
      <c r="A1044" s="8">
        <v>1042</v>
      </c>
      <c r="B1044" s="8" t="str">
        <f>"黄旭秀"</f>
        <v>黄旭秀</v>
      </c>
      <c r="C1044" s="8" t="str">
        <f aca="true" t="shared" si="211" ref="C1044:C1047">"女"</f>
        <v>女</v>
      </c>
      <c r="D1044" s="9" t="s">
        <v>772</v>
      </c>
      <c r="E1044" s="8"/>
    </row>
    <row r="1045" spans="1:5" ht="30" customHeight="1">
      <c r="A1045" s="8">
        <v>1043</v>
      </c>
      <c r="B1045" s="8" t="str">
        <f>"陈秋怡"</f>
        <v>陈秋怡</v>
      </c>
      <c r="C1045" s="8" t="str">
        <f t="shared" si="211"/>
        <v>女</v>
      </c>
      <c r="D1045" s="9" t="s">
        <v>773</v>
      </c>
      <c r="E1045" s="8"/>
    </row>
    <row r="1046" spans="1:5" ht="30" customHeight="1">
      <c r="A1046" s="8">
        <v>1044</v>
      </c>
      <c r="B1046" s="8" t="str">
        <f>"冯春梅"</f>
        <v>冯春梅</v>
      </c>
      <c r="C1046" s="8" t="str">
        <f t="shared" si="211"/>
        <v>女</v>
      </c>
      <c r="D1046" s="9" t="s">
        <v>745</v>
      </c>
      <c r="E1046" s="8"/>
    </row>
    <row r="1047" spans="1:5" ht="30" customHeight="1">
      <c r="A1047" s="8">
        <v>1045</v>
      </c>
      <c r="B1047" s="8" t="str">
        <f>"吴俊源"</f>
        <v>吴俊源</v>
      </c>
      <c r="C1047" s="8" t="str">
        <f t="shared" si="211"/>
        <v>女</v>
      </c>
      <c r="D1047" s="9" t="s">
        <v>774</v>
      </c>
      <c r="E1047" s="8"/>
    </row>
    <row r="1048" spans="1:5" ht="30" customHeight="1">
      <c r="A1048" s="8">
        <v>1046</v>
      </c>
      <c r="B1048" s="8" t="str">
        <f>"王振发"</f>
        <v>王振发</v>
      </c>
      <c r="C1048" s="8" t="str">
        <f>"男"</f>
        <v>男</v>
      </c>
      <c r="D1048" s="9" t="s">
        <v>775</v>
      </c>
      <c r="E1048" s="8"/>
    </row>
    <row r="1049" spans="1:5" ht="30" customHeight="1">
      <c r="A1049" s="8">
        <v>1047</v>
      </c>
      <c r="B1049" s="8" t="str">
        <f>"梁宇"</f>
        <v>梁宇</v>
      </c>
      <c r="C1049" s="8" t="str">
        <f aca="true" t="shared" si="212" ref="C1049:C1054">"女"</f>
        <v>女</v>
      </c>
      <c r="D1049" s="9" t="s">
        <v>426</v>
      </c>
      <c r="E1049" s="8"/>
    </row>
    <row r="1050" spans="1:5" ht="30" customHeight="1">
      <c r="A1050" s="8">
        <v>1048</v>
      </c>
      <c r="B1050" s="8" t="str">
        <f>"黄成亿"</f>
        <v>黄成亿</v>
      </c>
      <c r="C1050" s="8" t="str">
        <f t="shared" si="212"/>
        <v>女</v>
      </c>
      <c r="D1050" s="9" t="s">
        <v>776</v>
      </c>
      <c r="E1050" s="8"/>
    </row>
    <row r="1051" spans="1:5" ht="30" customHeight="1">
      <c r="A1051" s="8">
        <v>1049</v>
      </c>
      <c r="B1051" s="8" t="str">
        <f>"凌强"</f>
        <v>凌强</v>
      </c>
      <c r="C1051" s="8" t="str">
        <f t="shared" si="212"/>
        <v>女</v>
      </c>
      <c r="D1051" s="9" t="s">
        <v>15</v>
      </c>
      <c r="E1051" s="8"/>
    </row>
    <row r="1052" spans="1:5" ht="30" customHeight="1">
      <c r="A1052" s="8">
        <v>1050</v>
      </c>
      <c r="B1052" s="8" t="str">
        <f>"朱晓琨"</f>
        <v>朱晓琨</v>
      </c>
      <c r="C1052" s="8" t="str">
        <f t="shared" si="212"/>
        <v>女</v>
      </c>
      <c r="D1052" s="9" t="s">
        <v>777</v>
      </c>
      <c r="E1052" s="8"/>
    </row>
    <row r="1053" spans="1:5" ht="30" customHeight="1">
      <c r="A1053" s="8">
        <v>1051</v>
      </c>
      <c r="B1053" s="8" t="str">
        <f>"卓肖玉"</f>
        <v>卓肖玉</v>
      </c>
      <c r="C1053" s="8" t="str">
        <f t="shared" si="212"/>
        <v>女</v>
      </c>
      <c r="D1053" s="9" t="s">
        <v>778</v>
      </c>
      <c r="E1053" s="8"/>
    </row>
    <row r="1054" spans="1:5" ht="30" customHeight="1">
      <c r="A1054" s="8">
        <v>1052</v>
      </c>
      <c r="B1054" s="8" t="str">
        <f>"马娜"</f>
        <v>马娜</v>
      </c>
      <c r="C1054" s="8" t="str">
        <f t="shared" si="212"/>
        <v>女</v>
      </c>
      <c r="D1054" s="9" t="s">
        <v>578</v>
      </c>
      <c r="E1054" s="8"/>
    </row>
    <row r="1055" spans="1:5" ht="30" customHeight="1">
      <c r="A1055" s="8">
        <v>1053</v>
      </c>
      <c r="B1055" s="8" t="str">
        <f>"李鹤"</f>
        <v>李鹤</v>
      </c>
      <c r="C1055" s="8" t="str">
        <f aca="true" t="shared" si="213" ref="C1055:C1062">"男"</f>
        <v>男</v>
      </c>
      <c r="D1055" s="9" t="s">
        <v>79</v>
      </c>
      <c r="E1055" s="8"/>
    </row>
    <row r="1056" spans="1:5" ht="30" customHeight="1">
      <c r="A1056" s="8">
        <v>1054</v>
      </c>
      <c r="B1056" s="8" t="str">
        <f>"郑媛媛"</f>
        <v>郑媛媛</v>
      </c>
      <c r="C1056" s="8" t="str">
        <f aca="true" t="shared" si="214" ref="C1056:C1059">"女"</f>
        <v>女</v>
      </c>
      <c r="D1056" s="9" t="s">
        <v>44</v>
      </c>
      <c r="E1056" s="8"/>
    </row>
    <row r="1057" spans="1:5" ht="30" customHeight="1">
      <c r="A1057" s="8">
        <v>1055</v>
      </c>
      <c r="B1057" s="8" t="str">
        <f>"胡威威"</f>
        <v>胡威威</v>
      </c>
      <c r="C1057" s="8" t="str">
        <f t="shared" si="214"/>
        <v>女</v>
      </c>
      <c r="D1057" s="9" t="s">
        <v>40</v>
      </c>
      <c r="E1057" s="8"/>
    </row>
    <row r="1058" spans="1:5" ht="30" customHeight="1">
      <c r="A1058" s="8">
        <v>1056</v>
      </c>
      <c r="B1058" s="8" t="str">
        <f>"黄才智"</f>
        <v>黄才智</v>
      </c>
      <c r="C1058" s="8" t="str">
        <f t="shared" si="213"/>
        <v>男</v>
      </c>
      <c r="D1058" s="9" t="s">
        <v>779</v>
      </c>
      <c r="E1058" s="8"/>
    </row>
    <row r="1059" spans="1:5" ht="30" customHeight="1">
      <c r="A1059" s="8">
        <v>1057</v>
      </c>
      <c r="B1059" s="8" t="str">
        <f>"郑奇娜"</f>
        <v>郑奇娜</v>
      </c>
      <c r="C1059" s="8" t="str">
        <f t="shared" si="214"/>
        <v>女</v>
      </c>
      <c r="D1059" s="9" t="s">
        <v>40</v>
      </c>
      <c r="E1059" s="8"/>
    </row>
    <row r="1060" spans="1:5" ht="30" customHeight="1">
      <c r="A1060" s="8">
        <v>1058</v>
      </c>
      <c r="B1060" s="8" t="str">
        <f>"朱锦洲"</f>
        <v>朱锦洲</v>
      </c>
      <c r="C1060" s="8" t="str">
        <f t="shared" si="213"/>
        <v>男</v>
      </c>
      <c r="D1060" s="9" t="s">
        <v>780</v>
      </c>
      <c r="E1060" s="8"/>
    </row>
    <row r="1061" spans="1:5" ht="30" customHeight="1">
      <c r="A1061" s="8">
        <v>1059</v>
      </c>
      <c r="B1061" s="8" t="str">
        <f>"黄济榆"</f>
        <v>黄济榆</v>
      </c>
      <c r="C1061" s="8" t="str">
        <f t="shared" si="213"/>
        <v>男</v>
      </c>
      <c r="D1061" s="9" t="s">
        <v>767</v>
      </c>
      <c r="E1061" s="8"/>
    </row>
    <row r="1062" spans="1:5" ht="30" customHeight="1">
      <c r="A1062" s="8">
        <v>1060</v>
      </c>
      <c r="B1062" s="8" t="str">
        <f>"许广荣"</f>
        <v>许广荣</v>
      </c>
      <c r="C1062" s="8" t="str">
        <f t="shared" si="213"/>
        <v>男</v>
      </c>
      <c r="D1062" s="9" t="s">
        <v>336</v>
      </c>
      <c r="E1062" s="8"/>
    </row>
    <row r="1063" spans="1:5" ht="30" customHeight="1">
      <c r="A1063" s="8">
        <v>1061</v>
      </c>
      <c r="B1063" s="8" t="str">
        <f>"李孙慧"</f>
        <v>李孙慧</v>
      </c>
      <c r="C1063" s="8" t="str">
        <f aca="true" t="shared" si="215" ref="C1063:C1065">"女"</f>
        <v>女</v>
      </c>
      <c r="D1063" s="9" t="s">
        <v>781</v>
      </c>
      <c r="E1063" s="8"/>
    </row>
    <row r="1064" spans="1:5" ht="30" customHeight="1">
      <c r="A1064" s="8">
        <v>1062</v>
      </c>
      <c r="B1064" s="8" t="str">
        <f>"何幼林"</f>
        <v>何幼林</v>
      </c>
      <c r="C1064" s="8" t="str">
        <f t="shared" si="215"/>
        <v>女</v>
      </c>
      <c r="D1064" s="9" t="s">
        <v>782</v>
      </c>
      <c r="E1064" s="8"/>
    </row>
    <row r="1065" spans="1:5" ht="30" customHeight="1">
      <c r="A1065" s="8">
        <v>1063</v>
      </c>
      <c r="B1065" s="8" t="str">
        <f>"蓝晓静"</f>
        <v>蓝晓静</v>
      </c>
      <c r="C1065" s="8" t="str">
        <f t="shared" si="215"/>
        <v>女</v>
      </c>
      <c r="D1065" s="9" t="s">
        <v>783</v>
      </c>
      <c r="E1065" s="8"/>
    </row>
    <row r="1066" spans="1:5" ht="30" customHeight="1">
      <c r="A1066" s="8">
        <v>1064</v>
      </c>
      <c r="B1066" s="8" t="str">
        <f>"周子豪"</f>
        <v>周子豪</v>
      </c>
      <c r="C1066" s="8" t="str">
        <f aca="true" t="shared" si="216" ref="C1066:C1070">"男"</f>
        <v>男</v>
      </c>
      <c r="D1066" s="9" t="s">
        <v>784</v>
      </c>
      <c r="E1066" s="8"/>
    </row>
    <row r="1067" spans="1:5" ht="30" customHeight="1">
      <c r="A1067" s="8">
        <v>1065</v>
      </c>
      <c r="B1067" s="8" t="str">
        <f>"王琦仙"</f>
        <v>王琦仙</v>
      </c>
      <c r="C1067" s="8" t="str">
        <f aca="true" t="shared" si="217" ref="C1067:C1072">"女"</f>
        <v>女</v>
      </c>
      <c r="D1067" s="9" t="s">
        <v>785</v>
      </c>
      <c r="E1067" s="8"/>
    </row>
    <row r="1068" spans="1:5" ht="30" customHeight="1">
      <c r="A1068" s="8">
        <v>1066</v>
      </c>
      <c r="B1068" s="8" t="str">
        <f>"梁蓓蓓"</f>
        <v>梁蓓蓓</v>
      </c>
      <c r="C1068" s="8" t="str">
        <f t="shared" si="217"/>
        <v>女</v>
      </c>
      <c r="D1068" s="9" t="s">
        <v>337</v>
      </c>
      <c r="E1068" s="8"/>
    </row>
    <row r="1069" spans="1:5" ht="30" customHeight="1">
      <c r="A1069" s="8">
        <v>1067</v>
      </c>
      <c r="B1069" s="8" t="str">
        <f>"卓泽海"</f>
        <v>卓泽海</v>
      </c>
      <c r="C1069" s="8" t="str">
        <f t="shared" si="216"/>
        <v>男</v>
      </c>
      <c r="D1069" s="9" t="s">
        <v>786</v>
      </c>
      <c r="E1069" s="8"/>
    </row>
    <row r="1070" spans="1:5" ht="30" customHeight="1">
      <c r="A1070" s="8">
        <v>1068</v>
      </c>
      <c r="B1070" s="8" t="str">
        <f>"黄晨洛"</f>
        <v>黄晨洛</v>
      </c>
      <c r="C1070" s="8" t="str">
        <f t="shared" si="216"/>
        <v>男</v>
      </c>
      <c r="D1070" s="9" t="s">
        <v>349</v>
      </c>
      <c r="E1070" s="8"/>
    </row>
    <row r="1071" spans="1:5" ht="30" customHeight="1">
      <c r="A1071" s="8">
        <v>1069</v>
      </c>
      <c r="B1071" s="8" t="str">
        <f>"梁荣婕"</f>
        <v>梁荣婕</v>
      </c>
      <c r="C1071" s="8" t="str">
        <f t="shared" si="217"/>
        <v>女</v>
      </c>
      <c r="D1071" s="9" t="s">
        <v>456</v>
      </c>
      <c r="E1071" s="8"/>
    </row>
    <row r="1072" spans="1:5" ht="30" customHeight="1">
      <c r="A1072" s="8">
        <v>1070</v>
      </c>
      <c r="B1072" s="8" t="str">
        <f>"李小梅"</f>
        <v>李小梅</v>
      </c>
      <c r="C1072" s="8" t="str">
        <f t="shared" si="217"/>
        <v>女</v>
      </c>
      <c r="D1072" s="9" t="s">
        <v>298</v>
      </c>
      <c r="E1072" s="8"/>
    </row>
    <row r="1073" spans="1:5" ht="30" customHeight="1">
      <c r="A1073" s="8">
        <v>1071</v>
      </c>
      <c r="B1073" s="8" t="str">
        <f>"陈元宁"</f>
        <v>陈元宁</v>
      </c>
      <c r="C1073" s="8" t="str">
        <f>"男"</f>
        <v>男</v>
      </c>
      <c r="D1073" s="9" t="s">
        <v>767</v>
      </c>
      <c r="E1073" s="8"/>
    </row>
    <row r="1074" spans="1:5" ht="30" customHeight="1">
      <c r="A1074" s="8">
        <v>1072</v>
      </c>
      <c r="B1074" s="8" t="str">
        <f>"林慧霄"</f>
        <v>林慧霄</v>
      </c>
      <c r="C1074" s="8" t="str">
        <f aca="true" t="shared" si="218" ref="C1074:C1076">"女"</f>
        <v>女</v>
      </c>
      <c r="D1074" s="9" t="s">
        <v>294</v>
      </c>
      <c r="E1074" s="8"/>
    </row>
    <row r="1075" spans="1:5" ht="30" customHeight="1">
      <c r="A1075" s="8">
        <v>1073</v>
      </c>
      <c r="B1075" s="8" t="str">
        <f>"王扬欣"</f>
        <v>王扬欣</v>
      </c>
      <c r="C1075" s="8" t="str">
        <f t="shared" si="218"/>
        <v>女</v>
      </c>
      <c r="D1075" s="9" t="s">
        <v>787</v>
      </c>
      <c r="E1075" s="8"/>
    </row>
    <row r="1076" spans="1:5" ht="30" customHeight="1">
      <c r="A1076" s="8">
        <v>1074</v>
      </c>
      <c r="B1076" s="8" t="str">
        <f>"黄珍琳"</f>
        <v>黄珍琳</v>
      </c>
      <c r="C1076" s="8" t="str">
        <f t="shared" si="218"/>
        <v>女</v>
      </c>
      <c r="D1076" s="9" t="s">
        <v>788</v>
      </c>
      <c r="E1076" s="8"/>
    </row>
    <row r="1077" spans="1:5" ht="30" customHeight="1">
      <c r="A1077" s="8">
        <v>1075</v>
      </c>
      <c r="B1077" s="8" t="str">
        <f>"吴清德"</f>
        <v>吴清德</v>
      </c>
      <c r="C1077" s="8" t="str">
        <f>"男"</f>
        <v>男</v>
      </c>
      <c r="D1077" s="9" t="s">
        <v>301</v>
      </c>
      <c r="E1077" s="8"/>
    </row>
    <row r="1078" spans="1:5" ht="30" customHeight="1">
      <c r="A1078" s="8">
        <v>1076</v>
      </c>
      <c r="B1078" s="8" t="str">
        <f>"黄小倩"</f>
        <v>黄小倩</v>
      </c>
      <c r="C1078" s="8" t="str">
        <f aca="true" t="shared" si="219" ref="C1078:C1084">"女"</f>
        <v>女</v>
      </c>
      <c r="D1078" s="9" t="s">
        <v>789</v>
      </c>
      <c r="E1078" s="8"/>
    </row>
    <row r="1079" spans="1:5" ht="30" customHeight="1">
      <c r="A1079" s="8">
        <v>1077</v>
      </c>
      <c r="B1079" s="8" t="str">
        <f>"曾倞婧"</f>
        <v>曾倞婧</v>
      </c>
      <c r="C1079" s="8" t="str">
        <f t="shared" si="219"/>
        <v>女</v>
      </c>
      <c r="D1079" s="9" t="s">
        <v>15</v>
      </c>
      <c r="E1079" s="8"/>
    </row>
    <row r="1080" spans="1:5" ht="30" customHeight="1">
      <c r="A1080" s="8">
        <v>1078</v>
      </c>
      <c r="B1080" s="8" t="str">
        <f>"李彰键"</f>
        <v>李彰键</v>
      </c>
      <c r="C1080" s="8" t="str">
        <f>"男"</f>
        <v>男</v>
      </c>
      <c r="D1080" s="9" t="s">
        <v>790</v>
      </c>
      <c r="E1080" s="8"/>
    </row>
    <row r="1081" spans="1:5" ht="30" customHeight="1">
      <c r="A1081" s="8">
        <v>1079</v>
      </c>
      <c r="B1081" s="8" t="str">
        <f>"董耀"</f>
        <v>董耀</v>
      </c>
      <c r="C1081" s="8" t="str">
        <f t="shared" si="219"/>
        <v>女</v>
      </c>
      <c r="D1081" s="9" t="s">
        <v>791</v>
      </c>
      <c r="E1081" s="8"/>
    </row>
    <row r="1082" spans="1:5" ht="30" customHeight="1">
      <c r="A1082" s="8">
        <v>1080</v>
      </c>
      <c r="B1082" s="8" t="str">
        <f>"杨珊"</f>
        <v>杨珊</v>
      </c>
      <c r="C1082" s="8" t="str">
        <f t="shared" si="219"/>
        <v>女</v>
      </c>
      <c r="D1082" s="9" t="s">
        <v>106</v>
      </c>
      <c r="E1082" s="8"/>
    </row>
    <row r="1083" spans="1:5" ht="30" customHeight="1">
      <c r="A1083" s="8">
        <v>1081</v>
      </c>
      <c r="B1083" s="8" t="str">
        <f>"沈薇"</f>
        <v>沈薇</v>
      </c>
      <c r="C1083" s="8" t="str">
        <f t="shared" si="219"/>
        <v>女</v>
      </c>
      <c r="D1083" s="9" t="s">
        <v>394</v>
      </c>
      <c r="E1083" s="8"/>
    </row>
    <row r="1084" spans="1:5" ht="30" customHeight="1">
      <c r="A1084" s="8">
        <v>1082</v>
      </c>
      <c r="B1084" s="8" t="str">
        <f>"刘旭"</f>
        <v>刘旭</v>
      </c>
      <c r="C1084" s="8" t="str">
        <f t="shared" si="219"/>
        <v>女</v>
      </c>
      <c r="D1084" s="9" t="s">
        <v>623</v>
      </c>
      <c r="E1084" s="8"/>
    </row>
    <row r="1085" spans="1:5" ht="30" customHeight="1">
      <c r="A1085" s="8">
        <v>1083</v>
      </c>
      <c r="B1085" s="8" t="str">
        <f>"翁取发"</f>
        <v>翁取发</v>
      </c>
      <c r="C1085" s="8" t="str">
        <f>"男"</f>
        <v>男</v>
      </c>
      <c r="D1085" s="9" t="s">
        <v>618</v>
      </c>
      <c r="E1085" s="8"/>
    </row>
    <row r="1086" spans="1:5" ht="30" customHeight="1">
      <c r="A1086" s="8">
        <v>1084</v>
      </c>
      <c r="B1086" s="8" t="str">
        <f>"王涵"</f>
        <v>王涵</v>
      </c>
      <c r="C1086" s="8" t="str">
        <f aca="true" t="shared" si="220" ref="C1086:C1094">"女"</f>
        <v>女</v>
      </c>
      <c r="D1086" s="9" t="s">
        <v>613</v>
      </c>
      <c r="E1086" s="8"/>
    </row>
    <row r="1087" spans="1:5" ht="30" customHeight="1">
      <c r="A1087" s="8">
        <v>1085</v>
      </c>
      <c r="B1087" s="8" t="str">
        <f>"吴美华"</f>
        <v>吴美华</v>
      </c>
      <c r="C1087" s="8" t="str">
        <f t="shared" si="220"/>
        <v>女</v>
      </c>
      <c r="D1087" s="9" t="s">
        <v>44</v>
      </c>
      <c r="E1087" s="8"/>
    </row>
    <row r="1088" spans="1:5" ht="30" customHeight="1">
      <c r="A1088" s="8">
        <v>1086</v>
      </c>
      <c r="B1088" s="8" t="str">
        <f>"杨姝婕"</f>
        <v>杨姝婕</v>
      </c>
      <c r="C1088" s="8" t="str">
        <f t="shared" si="220"/>
        <v>女</v>
      </c>
      <c r="D1088" s="9" t="s">
        <v>747</v>
      </c>
      <c r="E1088" s="8"/>
    </row>
    <row r="1089" spans="1:5" ht="30" customHeight="1">
      <c r="A1089" s="8">
        <v>1087</v>
      </c>
      <c r="B1089" s="8" t="str">
        <f>"黎彩昀"</f>
        <v>黎彩昀</v>
      </c>
      <c r="C1089" s="8" t="str">
        <f t="shared" si="220"/>
        <v>女</v>
      </c>
      <c r="D1089" s="9" t="s">
        <v>792</v>
      </c>
      <c r="E1089" s="8"/>
    </row>
    <row r="1090" spans="1:5" ht="30" customHeight="1">
      <c r="A1090" s="8">
        <v>1088</v>
      </c>
      <c r="B1090" s="8" t="str">
        <f>"王紫妃"</f>
        <v>王紫妃</v>
      </c>
      <c r="C1090" s="8" t="str">
        <f t="shared" si="220"/>
        <v>女</v>
      </c>
      <c r="D1090" s="9" t="s">
        <v>778</v>
      </c>
      <c r="E1090" s="8"/>
    </row>
    <row r="1091" spans="1:5" ht="30" customHeight="1">
      <c r="A1091" s="8">
        <v>1089</v>
      </c>
      <c r="B1091" s="8" t="str">
        <f>"吉晶"</f>
        <v>吉晶</v>
      </c>
      <c r="C1091" s="8" t="str">
        <f t="shared" si="220"/>
        <v>女</v>
      </c>
      <c r="D1091" s="9" t="s">
        <v>776</v>
      </c>
      <c r="E1091" s="8"/>
    </row>
    <row r="1092" spans="1:5" ht="30" customHeight="1">
      <c r="A1092" s="8">
        <v>1090</v>
      </c>
      <c r="B1092" s="8" t="str">
        <f>"吴门颖"</f>
        <v>吴门颖</v>
      </c>
      <c r="C1092" s="8" t="str">
        <f t="shared" si="220"/>
        <v>女</v>
      </c>
      <c r="D1092" s="9" t="s">
        <v>44</v>
      </c>
      <c r="E1092" s="8"/>
    </row>
    <row r="1093" spans="1:5" ht="30" customHeight="1">
      <c r="A1093" s="8">
        <v>1091</v>
      </c>
      <c r="B1093" s="8" t="str">
        <f>"黄嘉洁"</f>
        <v>黄嘉洁</v>
      </c>
      <c r="C1093" s="8" t="str">
        <f t="shared" si="220"/>
        <v>女</v>
      </c>
      <c r="D1093" s="9" t="s">
        <v>793</v>
      </c>
      <c r="E1093" s="8"/>
    </row>
    <row r="1094" spans="1:5" ht="30" customHeight="1">
      <c r="A1094" s="8">
        <v>1092</v>
      </c>
      <c r="B1094" s="8" t="str">
        <f>"魏薇"</f>
        <v>魏薇</v>
      </c>
      <c r="C1094" s="8" t="str">
        <f t="shared" si="220"/>
        <v>女</v>
      </c>
      <c r="D1094" s="9" t="s">
        <v>725</v>
      </c>
      <c r="E1094" s="8"/>
    </row>
    <row r="1095" spans="1:5" ht="30" customHeight="1">
      <c r="A1095" s="8">
        <v>1093</v>
      </c>
      <c r="B1095" s="8" t="str">
        <f>"赵洪利"</f>
        <v>赵洪利</v>
      </c>
      <c r="C1095" s="8" t="str">
        <f>"男"</f>
        <v>男</v>
      </c>
      <c r="D1095" s="9" t="s">
        <v>449</v>
      </c>
      <c r="E1095" s="8"/>
    </row>
    <row r="1096" spans="1:5" ht="30" customHeight="1">
      <c r="A1096" s="8">
        <v>1094</v>
      </c>
      <c r="B1096" s="8" t="str">
        <f>"梅吉华"</f>
        <v>梅吉华</v>
      </c>
      <c r="C1096" s="8" t="str">
        <f aca="true" t="shared" si="221" ref="C1096:C1101">"女"</f>
        <v>女</v>
      </c>
      <c r="D1096" s="9" t="s">
        <v>525</v>
      </c>
      <c r="E1096" s="8"/>
    </row>
    <row r="1097" spans="1:5" ht="30" customHeight="1">
      <c r="A1097" s="8">
        <v>1095</v>
      </c>
      <c r="B1097" s="8" t="str">
        <f>"陈容"</f>
        <v>陈容</v>
      </c>
      <c r="C1097" s="8" t="str">
        <f t="shared" si="221"/>
        <v>女</v>
      </c>
      <c r="D1097" s="9" t="s">
        <v>794</v>
      </c>
      <c r="E1097" s="8"/>
    </row>
    <row r="1098" spans="1:5" ht="30" customHeight="1">
      <c r="A1098" s="8">
        <v>1096</v>
      </c>
      <c r="B1098" s="8" t="str">
        <f>"黄颖艳"</f>
        <v>黄颖艳</v>
      </c>
      <c r="C1098" s="8" t="str">
        <f t="shared" si="221"/>
        <v>女</v>
      </c>
      <c r="D1098" s="9" t="s">
        <v>795</v>
      </c>
      <c r="E1098" s="8"/>
    </row>
    <row r="1099" spans="1:5" ht="30" customHeight="1">
      <c r="A1099" s="8">
        <v>1097</v>
      </c>
      <c r="B1099" s="8" t="str">
        <f>"胡小慧"</f>
        <v>胡小慧</v>
      </c>
      <c r="C1099" s="8" t="str">
        <f t="shared" si="221"/>
        <v>女</v>
      </c>
      <c r="D1099" s="9" t="s">
        <v>796</v>
      </c>
      <c r="E1099" s="8"/>
    </row>
    <row r="1100" spans="1:5" ht="30" customHeight="1">
      <c r="A1100" s="8">
        <v>1098</v>
      </c>
      <c r="B1100" s="8" t="str">
        <f>"王康莹"</f>
        <v>王康莹</v>
      </c>
      <c r="C1100" s="8" t="str">
        <f t="shared" si="221"/>
        <v>女</v>
      </c>
      <c r="D1100" s="9" t="s">
        <v>15</v>
      </c>
      <c r="E1100" s="8"/>
    </row>
    <row r="1101" spans="1:5" ht="30" customHeight="1">
      <c r="A1101" s="8">
        <v>1099</v>
      </c>
      <c r="B1101" s="8" t="str">
        <f>"黎雪宏"</f>
        <v>黎雪宏</v>
      </c>
      <c r="C1101" s="8" t="str">
        <f t="shared" si="221"/>
        <v>女</v>
      </c>
      <c r="D1101" s="9" t="s">
        <v>797</v>
      </c>
      <c r="E1101" s="8"/>
    </row>
    <row r="1102" spans="1:5" ht="30" customHeight="1">
      <c r="A1102" s="8">
        <v>1100</v>
      </c>
      <c r="B1102" s="8" t="str">
        <f>"陈诗源"</f>
        <v>陈诗源</v>
      </c>
      <c r="C1102" s="8" t="str">
        <f>"男"</f>
        <v>男</v>
      </c>
      <c r="D1102" s="9" t="s">
        <v>716</v>
      </c>
      <c r="E1102" s="8"/>
    </row>
    <row r="1103" spans="1:5" ht="30" customHeight="1">
      <c r="A1103" s="8">
        <v>1101</v>
      </c>
      <c r="B1103" s="8" t="str">
        <f>"符伊婷"</f>
        <v>符伊婷</v>
      </c>
      <c r="C1103" s="8" t="str">
        <f aca="true" t="shared" si="222" ref="C1103:C1109">"女"</f>
        <v>女</v>
      </c>
      <c r="D1103" s="9" t="s">
        <v>798</v>
      </c>
      <c r="E1103" s="8"/>
    </row>
    <row r="1104" spans="1:5" ht="30" customHeight="1">
      <c r="A1104" s="8">
        <v>1102</v>
      </c>
      <c r="B1104" s="8" t="str">
        <f>"周必超"</f>
        <v>周必超</v>
      </c>
      <c r="C1104" s="8" t="str">
        <f>"男"</f>
        <v>男</v>
      </c>
      <c r="D1104" s="9" t="s">
        <v>405</v>
      </c>
      <c r="E1104" s="8"/>
    </row>
    <row r="1105" spans="1:5" ht="30" customHeight="1">
      <c r="A1105" s="8">
        <v>1103</v>
      </c>
      <c r="B1105" s="8" t="str">
        <f>"黄菁茹"</f>
        <v>黄菁茹</v>
      </c>
      <c r="C1105" s="8" t="str">
        <f t="shared" si="222"/>
        <v>女</v>
      </c>
      <c r="D1105" s="9" t="s">
        <v>394</v>
      </c>
      <c r="E1105" s="8"/>
    </row>
    <row r="1106" spans="1:5" ht="30" customHeight="1">
      <c r="A1106" s="8">
        <v>1104</v>
      </c>
      <c r="B1106" s="8" t="str">
        <f>"符银银"</f>
        <v>符银银</v>
      </c>
      <c r="C1106" s="8" t="str">
        <f t="shared" si="222"/>
        <v>女</v>
      </c>
      <c r="D1106" s="9" t="s">
        <v>799</v>
      </c>
      <c r="E1106" s="8"/>
    </row>
    <row r="1107" spans="1:5" ht="30" customHeight="1">
      <c r="A1107" s="8">
        <v>1105</v>
      </c>
      <c r="B1107" s="8" t="str">
        <f>"张碧怡"</f>
        <v>张碧怡</v>
      </c>
      <c r="C1107" s="8" t="str">
        <f t="shared" si="222"/>
        <v>女</v>
      </c>
      <c r="D1107" s="9" t="s">
        <v>426</v>
      </c>
      <c r="E1107" s="8"/>
    </row>
    <row r="1108" spans="1:5" ht="30" customHeight="1">
      <c r="A1108" s="8">
        <v>1106</v>
      </c>
      <c r="B1108" s="8" t="str">
        <f>"黄款款"</f>
        <v>黄款款</v>
      </c>
      <c r="C1108" s="8" t="str">
        <f t="shared" si="222"/>
        <v>女</v>
      </c>
      <c r="D1108" s="9" t="s">
        <v>789</v>
      </c>
      <c r="E1108" s="8"/>
    </row>
    <row r="1109" spans="1:5" ht="30" customHeight="1">
      <c r="A1109" s="8">
        <v>1107</v>
      </c>
      <c r="B1109" s="8" t="str">
        <f>"石亚蝶"</f>
        <v>石亚蝶</v>
      </c>
      <c r="C1109" s="8" t="str">
        <f t="shared" si="222"/>
        <v>女</v>
      </c>
      <c r="D1109" s="9" t="s">
        <v>777</v>
      </c>
      <c r="E1109" s="8"/>
    </row>
    <row r="1110" spans="1:5" ht="30" customHeight="1">
      <c r="A1110" s="8">
        <v>1108</v>
      </c>
      <c r="B1110" s="8" t="str">
        <f>"廖业胜"</f>
        <v>廖业胜</v>
      </c>
      <c r="C1110" s="8" t="str">
        <f aca="true" t="shared" si="223" ref="C1110:C1114">"男"</f>
        <v>男</v>
      </c>
      <c r="D1110" s="9" t="s">
        <v>800</v>
      </c>
      <c r="E1110" s="8"/>
    </row>
    <row r="1111" spans="1:5" ht="30" customHeight="1">
      <c r="A1111" s="8">
        <v>1109</v>
      </c>
      <c r="B1111" s="8" t="str">
        <f>"陈紫莹"</f>
        <v>陈紫莹</v>
      </c>
      <c r="C1111" s="8" t="str">
        <f aca="true" t="shared" si="224" ref="C1111:C1115">"女"</f>
        <v>女</v>
      </c>
      <c r="D1111" s="9" t="s">
        <v>206</v>
      </c>
      <c r="E1111" s="8"/>
    </row>
    <row r="1112" spans="1:5" ht="30" customHeight="1">
      <c r="A1112" s="8">
        <v>1110</v>
      </c>
      <c r="B1112" s="8" t="str">
        <f>"曾愉"</f>
        <v>曾愉</v>
      </c>
      <c r="C1112" s="8" t="str">
        <f t="shared" si="224"/>
        <v>女</v>
      </c>
      <c r="D1112" s="9" t="s">
        <v>15</v>
      </c>
      <c r="E1112" s="8"/>
    </row>
    <row r="1113" spans="1:5" ht="30" customHeight="1">
      <c r="A1113" s="8">
        <v>1111</v>
      </c>
      <c r="B1113" s="8" t="str">
        <f>"梅焕兴"</f>
        <v>梅焕兴</v>
      </c>
      <c r="C1113" s="8" t="str">
        <f t="shared" si="223"/>
        <v>男</v>
      </c>
      <c r="D1113" s="9" t="s">
        <v>382</v>
      </c>
      <c r="E1113" s="8"/>
    </row>
    <row r="1114" spans="1:5" ht="30" customHeight="1">
      <c r="A1114" s="8">
        <v>1112</v>
      </c>
      <c r="B1114" s="8" t="str">
        <f>"陈李明"</f>
        <v>陈李明</v>
      </c>
      <c r="C1114" s="8" t="str">
        <f t="shared" si="223"/>
        <v>男</v>
      </c>
      <c r="D1114" s="9" t="s">
        <v>801</v>
      </c>
      <c r="E1114" s="8"/>
    </row>
    <row r="1115" spans="1:5" ht="30" customHeight="1">
      <c r="A1115" s="8">
        <v>1113</v>
      </c>
      <c r="B1115" s="8" t="str">
        <f>"黄姝瑜"</f>
        <v>黄姝瑜</v>
      </c>
      <c r="C1115" s="8" t="str">
        <f t="shared" si="224"/>
        <v>女</v>
      </c>
      <c r="D1115" s="9" t="s">
        <v>106</v>
      </c>
      <c r="E1115" s="8"/>
    </row>
    <row r="1116" spans="1:5" ht="30" customHeight="1">
      <c r="A1116" s="8">
        <v>1114</v>
      </c>
      <c r="B1116" s="8" t="str">
        <f>"吴尚军"</f>
        <v>吴尚军</v>
      </c>
      <c r="C1116" s="8" t="str">
        <f>"男"</f>
        <v>男</v>
      </c>
      <c r="D1116" s="9" t="s">
        <v>802</v>
      </c>
      <c r="E1116" s="8"/>
    </row>
    <row r="1117" spans="1:5" ht="30" customHeight="1">
      <c r="A1117" s="8">
        <v>1115</v>
      </c>
      <c r="B1117" s="8" t="str">
        <f>"黄俊敏"</f>
        <v>黄俊敏</v>
      </c>
      <c r="C1117" s="8" t="str">
        <f aca="true" t="shared" si="225" ref="C1117:C1120">"女"</f>
        <v>女</v>
      </c>
      <c r="D1117" s="9" t="s">
        <v>375</v>
      </c>
      <c r="E1117" s="8"/>
    </row>
    <row r="1118" spans="1:5" ht="30" customHeight="1">
      <c r="A1118" s="8">
        <v>1116</v>
      </c>
      <c r="B1118" s="8" t="str">
        <f>"胡凤"</f>
        <v>胡凤</v>
      </c>
      <c r="C1118" s="8" t="str">
        <f t="shared" si="225"/>
        <v>女</v>
      </c>
      <c r="D1118" s="9" t="s">
        <v>299</v>
      </c>
      <c r="E1118" s="8"/>
    </row>
    <row r="1119" spans="1:5" ht="30" customHeight="1">
      <c r="A1119" s="8">
        <v>1117</v>
      </c>
      <c r="B1119" s="8" t="str">
        <f>"黄惠婷"</f>
        <v>黄惠婷</v>
      </c>
      <c r="C1119" s="8" t="str">
        <f t="shared" si="225"/>
        <v>女</v>
      </c>
      <c r="D1119" s="9" t="s">
        <v>803</v>
      </c>
      <c r="E1119" s="8"/>
    </row>
    <row r="1120" spans="1:5" ht="30" customHeight="1">
      <c r="A1120" s="8">
        <v>1118</v>
      </c>
      <c r="B1120" s="8" t="str">
        <f>"陈莉"</f>
        <v>陈莉</v>
      </c>
      <c r="C1120" s="8" t="str">
        <f t="shared" si="225"/>
        <v>女</v>
      </c>
      <c r="D1120" s="9" t="s">
        <v>109</v>
      </c>
      <c r="E1120" s="8"/>
    </row>
    <row r="1121" spans="1:5" ht="30" customHeight="1">
      <c r="A1121" s="8">
        <v>1119</v>
      </c>
      <c r="B1121" s="8" t="str">
        <f>"梁思羽"</f>
        <v>梁思羽</v>
      </c>
      <c r="C1121" s="8" t="str">
        <f>"男"</f>
        <v>男</v>
      </c>
      <c r="D1121" s="9" t="s">
        <v>804</v>
      </c>
      <c r="E1121" s="8"/>
    </row>
    <row r="1122" spans="1:5" ht="30" customHeight="1">
      <c r="A1122" s="8">
        <v>1120</v>
      </c>
      <c r="B1122" s="8" t="str">
        <f>"陈莹影"</f>
        <v>陈莹影</v>
      </c>
      <c r="C1122" s="8" t="str">
        <f>"女"</f>
        <v>女</v>
      </c>
      <c r="D1122" s="9" t="s">
        <v>805</v>
      </c>
      <c r="E1122" s="8"/>
    </row>
    <row r="1123" spans="1:5" ht="30" customHeight="1">
      <c r="A1123" s="8">
        <v>1121</v>
      </c>
      <c r="B1123" s="8" t="str">
        <f>"胡远芳"</f>
        <v>胡远芳</v>
      </c>
      <c r="C1123" s="8" t="str">
        <f>"女"</f>
        <v>女</v>
      </c>
      <c r="D1123" s="9" t="s">
        <v>563</v>
      </c>
      <c r="E1123" s="8"/>
    </row>
    <row r="1124" spans="1:5" ht="30" customHeight="1">
      <c r="A1124" s="8">
        <v>1122</v>
      </c>
      <c r="B1124" s="8" t="str">
        <f>"王乐杨"</f>
        <v>王乐杨</v>
      </c>
      <c r="C1124" s="8" t="str">
        <f>"男"</f>
        <v>男</v>
      </c>
      <c r="D1124" s="9" t="s">
        <v>806</v>
      </c>
      <c r="E1124" s="8"/>
    </row>
    <row r="1125" spans="1:5" ht="30" customHeight="1">
      <c r="A1125" s="8">
        <v>1123</v>
      </c>
      <c r="B1125" s="8" t="str">
        <f>"林秀琼"</f>
        <v>林秀琼</v>
      </c>
      <c r="C1125" s="8" t="str">
        <f aca="true" t="shared" si="226" ref="C1125:C1138">"女"</f>
        <v>女</v>
      </c>
      <c r="D1125" s="9" t="s">
        <v>748</v>
      </c>
      <c r="E1125" s="8"/>
    </row>
    <row r="1126" spans="1:5" ht="30" customHeight="1">
      <c r="A1126" s="8">
        <v>1124</v>
      </c>
      <c r="B1126" s="8" t="str">
        <f>"黄晓蕾"</f>
        <v>黄晓蕾</v>
      </c>
      <c r="C1126" s="8" t="str">
        <f t="shared" si="226"/>
        <v>女</v>
      </c>
      <c r="D1126" s="9" t="s">
        <v>15</v>
      </c>
      <c r="E1126" s="8"/>
    </row>
    <row r="1127" spans="1:5" ht="30" customHeight="1">
      <c r="A1127" s="8">
        <v>1125</v>
      </c>
      <c r="B1127" s="8" t="str">
        <f>"黄贝贝"</f>
        <v>黄贝贝</v>
      </c>
      <c r="C1127" s="8" t="str">
        <f t="shared" si="226"/>
        <v>女</v>
      </c>
      <c r="D1127" s="9" t="s">
        <v>554</v>
      </c>
      <c r="E1127" s="8"/>
    </row>
    <row r="1128" spans="1:5" ht="30" customHeight="1">
      <c r="A1128" s="8">
        <v>1126</v>
      </c>
      <c r="B1128" s="8" t="str">
        <f>"陈小花"</f>
        <v>陈小花</v>
      </c>
      <c r="C1128" s="8" t="str">
        <f t="shared" si="226"/>
        <v>女</v>
      </c>
      <c r="D1128" s="9" t="s">
        <v>792</v>
      </c>
      <c r="E1128" s="8"/>
    </row>
    <row r="1129" spans="1:5" ht="30" customHeight="1">
      <c r="A1129" s="8">
        <v>1127</v>
      </c>
      <c r="B1129" s="8" t="str">
        <f>"黄美姿"</f>
        <v>黄美姿</v>
      </c>
      <c r="C1129" s="8" t="str">
        <f t="shared" si="226"/>
        <v>女</v>
      </c>
      <c r="D1129" s="9" t="s">
        <v>684</v>
      </c>
      <c r="E1129" s="8"/>
    </row>
    <row r="1130" spans="1:5" ht="30" customHeight="1">
      <c r="A1130" s="8">
        <v>1128</v>
      </c>
      <c r="B1130" s="8" t="str">
        <f>"林娜"</f>
        <v>林娜</v>
      </c>
      <c r="C1130" s="8" t="str">
        <f t="shared" si="226"/>
        <v>女</v>
      </c>
      <c r="D1130" s="9" t="s">
        <v>451</v>
      </c>
      <c r="E1130" s="8"/>
    </row>
    <row r="1131" spans="1:5" ht="30" customHeight="1">
      <c r="A1131" s="8">
        <v>1129</v>
      </c>
      <c r="B1131" s="8" t="str">
        <f>"黄童童"</f>
        <v>黄童童</v>
      </c>
      <c r="C1131" s="8" t="str">
        <f t="shared" si="226"/>
        <v>女</v>
      </c>
      <c r="D1131" s="9" t="s">
        <v>66</v>
      </c>
      <c r="E1131" s="8"/>
    </row>
    <row r="1132" spans="1:5" ht="30" customHeight="1">
      <c r="A1132" s="8">
        <v>1130</v>
      </c>
      <c r="B1132" s="8" t="str">
        <f>"王安琦"</f>
        <v>王安琦</v>
      </c>
      <c r="C1132" s="8" t="str">
        <f t="shared" si="226"/>
        <v>女</v>
      </c>
      <c r="D1132" s="9" t="s">
        <v>807</v>
      </c>
      <c r="E1132" s="8"/>
    </row>
    <row r="1133" spans="1:5" ht="30" customHeight="1">
      <c r="A1133" s="8">
        <v>1131</v>
      </c>
      <c r="B1133" s="8" t="str">
        <f>"陈雅斌"</f>
        <v>陈雅斌</v>
      </c>
      <c r="C1133" s="8" t="str">
        <f t="shared" si="226"/>
        <v>女</v>
      </c>
      <c r="D1133" s="9" t="s">
        <v>445</v>
      </c>
      <c r="E1133" s="8"/>
    </row>
    <row r="1134" spans="1:5" ht="30" customHeight="1">
      <c r="A1134" s="8">
        <v>1132</v>
      </c>
      <c r="B1134" s="8" t="str">
        <f>"黄彩密"</f>
        <v>黄彩密</v>
      </c>
      <c r="C1134" s="8" t="str">
        <f t="shared" si="226"/>
        <v>女</v>
      </c>
      <c r="D1134" s="9" t="s">
        <v>317</v>
      </c>
      <c r="E1134" s="8"/>
    </row>
    <row r="1135" spans="1:5" ht="30" customHeight="1">
      <c r="A1135" s="8">
        <v>1133</v>
      </c>
      <c r="B1135" s="8" t="str">
        <f>"黄彦丽"</f>
        <v>黄彦丽</v>
      </c>
      <c r="C1135" s="8" t="str">
        <f t="shared" si="226"/>
        <v>女</v>
      </c>
      <c r="D1135" s="9" t="s">
        <v>206</v>
      </c>
      <c r="E1135" s="8"/>
    </row>
    <row r="1136" spans="1:5" ht="30" customHeight="1">
      <c r="A1136" s="8">
        <v>1134</v>
      </c>
      <c r="B1136" s="8" t="str">
        <f>"胡婷婷"</f>
        <v>胡婷婷</v>
      </c>
      <c r="C1136" s="8" t="str">
        <f t="shared" si="226"/>
        <v>女</v>
      </c>
      <c r="D1136" s="9" t="s">
        <v>808</v>
      </c>
      <c r="E1136" s="8"/>
    </row>
    <row r="1137" spans="1:5" ht="30" customHeight="1">
      <c r="A1137" s="8">
        <v>1135</v>
      </c>
      <c r="B1137" s="8" t="str">
        <f>"陈鲜丽"</f>
        <v>陈鲜丽</v>
      </c>
      <c r="C1137" s="8" t="str">
        <f t="shared" si="226"/>
        <v>女</v>
      </c>
      <c r="D1137" s="9" t="s">
        <v>406</v>
      </c>
      <c r="E1137" s="8"/>
    </row>
    <row r="1138" spans="1:5" ht="30" customHeight="1">
      <c r="A1138" s="8">
        <v>1136</v>
      </c>
      <c r="B1138" s="8" t="str">
        <f>"高佳诗"</f>
        <v>高佳诗</v>
      </c>
      <c r="C1138" s="8" t="str">
        <f t="shared" si="226"/>
        <v>女</v>
      </c>
      <c r="D1138" s="9" t="s">
        <v>809</v>
      </c>
      <c r="E1138" s="8"/>
    </row>
    <row r="1139" spans="1:5" ht="30" customHeight="1">
      <c r="A1139" s="8">
        <v>1137</v>
      </c>
      <c r="B1139" s="8" t="str">
        <f>"盘腾斌"</f>
        <v>盘腾斌</v>
      </c>
      <c r="C1139" s="8" t="str">
        <f>"男"</f>
        <v>男</v>
      </c>
      <c r="D1139" s="9" t="s">
        <v>810</v>
      </c>
      <c r="E1139" s="8"/>
    </row>
    <row r="1140" spans="1:5" ht="30" customHeight="1">
      <c r="A1140" s="8">
        <v>1138</v>
      </c>
      <c r="B1140" s="8" t="str">
        <f>"陈子齐"</f>
        <v>陈子齐</v>
      </c>
      <c r="C1140" s="8" t="str">
        <f>"男"</f>
        <v>男</v>
      </c>
      <c r="D1140" s="9" t="s">
        <v>811</v>
      </c>
      <c r="E1140" s="8"/>
    </row>
    <row r="1141" spans="1:5" ht="30" customHeight="1">
      <c r="A1141" s="8">
        <v>1139</v>
      </c>
      <c r="B1141" s="8" t="str">
        <f>"黄彩凤"</f>
        <v>黄彩凤</v>
      </c>
      <c r="C1141" s="8" t="str">
        <f aca="true" t="shared" si="227" ref="C1141:C1152">"女"</f>
        <v>女</v>
      </c>
      <c r="D1141" s="9" t="s">
        <v>812</v>
      </c>
      <c r="E1141" s="8"/>
    </row>
    <row r="1142" spans="1:5" ht="30" customHeight="1">
      <c r="A1142" s="8">
        <v>1140</v>
      </c>
      <c r="B1142" s="8" t="str">
        <f>"朱福珍"</f>
        <v>朱福珍</v>
      </c>
      <c r="C1142" s="8" t="str">
        <f t="shared" si="227"/>
        <v>女</v>
      </c>
      <c r="D1142" s="9" t="s">
        <v>397</v>
      </c>
      <c r="E1142" s="8"/>
    </row>
    <row r="1143" spans="1:5" ht="30" customHeight="1">
      <c r="A1143" s="8">
        <v>1141</v>
      </c>
      <c r="B1143" s="8" t="str">
        <f>"杨葵"</f>
        <v>杨葵</v>
      </c>
      <c r="C1143" s="8" t="str">
        <f t="shared" si="227"/>
        <v>女</v>
      </c>
      <c r="D1143" s="9" t="s">
        <v>813</v>
      </c>
      <c r="E1143" s="8"/>
    </row>
    <row r="1144" spans="1:5" ht="30" customHeight="1">
      <c r="A1144" s="8">
        <v>1142</v>
      </c>
      <c r="B1144" s="8" t="str">
        <f>"黄吉茹"</f>
        <v>黄吉茹</v>
      </c>
      <c r="C1144" s="8" t="str">
        <f t="shared" si="227"/>
        <v>女</v>
      </c>
      <c r="D1144" s="9" t="s">
        <v>167</v>
      </c>
      <c r="E1144" s="8"/>
    </row>
    <row r="1145" spans="1:5" ht="30" customHeight="1">
      <c r="A1145" s="8">
        <v>1143</v>
      </c>
      <c r="B1145" s="8" t="str">
        <f>"胡晓娜"</f>
        <v>胡晓娜</v>
      </c>
      <c r="C1145" s="8" t="str">
        <f t="shared" si="227"/>
        <v>女</v>
      </c>
      <c r="D1145" s="9" t="s">
        <v>373</v>
      </c>
      <c r="E1145" s="8"/>
    </row>
    <row r="1146" spans="1:5" ht="30" customHeight="1">
      <c r="A1146" s="8">
        <v>1144</v>
      </c>
      <c r="B1146" s="8" t="str">
        <f>"胡秋云"</f>
        <v>胡秋云</v>
      </c>
      <c r="C1146" s="8" t="str">
        <f t="shared" si="227"/>
        <v>女</v>
      </c>
      <c r="D1146" s="9" t="s">
        <v>814</v>
      </c>
      <c r="E1146" s="8"/>
    </row>
    <row r="1147" spans="1:5" ht="30" customHeight="1">
      <c r="A1147" s="8">
        <v>1145</v>
      </c>
      <c r="B1147" s="8" t="str">
        <f>"黄文培"</f>
        <v>黄文培</v>
      </c>
      <c r="C1147" s="8" t="str">
        <f t="shared" si="227"/>
        <v>女</v>
      </c>
      <c r="D1147" s="9" t="s">
        <v>815</v>
      </c>
      <c r="E1147" s="8"/>
    </row>
    <row r="1148" spans="1:5" ht="30" customHeight="1">
      <c r="A1148" s="8">
        <v>1146</v>
      </c>
      <c r="B1148" s="8" t="str">
        <f>"杨琳琬"</f>
        <v>杨琳琬</v>
      </c>
      <c r="C1148" s="8" t="str">
        <f t="shared" si="227"/>
        <v>女</v>
      </c>
      <c r="D1148" s="9" t="s">
        <v>406</v>
      </c>
      <c r="E1148" s="8"/>
    </row>
    <row r="1149" spans="1:5" ht="30" customHeight="1">
      <c r="A1149" s="8">
        <v>1147</v>
      </c>
      <c r="B1149" s="8" t="str">
        <f>"黄彩情"</f>
        <v>黄彩情</v>
      </c>
      <c r="C1149" s="8" t="str">
        <f t="shared" si="227"/>
        <v>女</v>
      </c>
      <c r="D1149" s="9" t="s">
        <v>816</v>
      </c>
      <c r="E1149" s="8"/>
    </row>
    <row r="1150" spans="1:5" ht="30" customHeight="1">
      <c r="A1150" s="8">
        <v>1148</v>
      </c>
      <c r="B1150" s="8" t="str">
        <f>"黄莹莹"</f>
        <v>黄莹莹</v>
      </c>
      <c r="C1150" s="8" t="str">
        <f t="shared" si="227"/>
        <v>女</v>
      </c>
      <c r="D1150" s="9" t="s">
        <v>253</v>
      </c>
      <c r="E1150" s="8"/>
    </row>
    <row r="1151" spans="1:5" ht="30" customHeight="1">
      <c r="A1151" s="8">
        <v>1149</v>
      </c>
      <c r="B1151" s="8" t="str">
        <f>"黄习"</f>
        <v>黄习</v>
      </c>
      <c r="C1151" s="8" t="str">
        <f t="shared" si="227"/>
        <v>女</v>
      </c>
      <c r="D1151" s="9" t="s">
        <v>613</v>
      </c>
      <c r="E1151" s="8"/>
    </row>
    <row r="1152" spans="1:5" ht="30" customHeight="1">
      <c r="A1152" s="8">
        <v>1150</v>
      </c>
      <c r="B1152" s="8" t="str">
        <f>"关毅琪"</f>
        <v>关毅琪</v>
      </c>
      <c r="C1152" s="8" t="str">
        <f t="shared" si="227"/>
        <v>女</v>
      </c>
      <c r="D1152" s="9" t="s">
        <v>47</v>
      </c>
      <c r="E1152" s="8"/>
    </row>
    <row r="1153" spans="1:5" ht="30" customHeight="1">
      <c r="A1153" s="8">
        <v>1151</v>
      </c>
      <c r="B1153" s="8" t="str">
        <f>"李德肇"</f>
        <v>李德肇</v>
      </c>
      <c r="C1153" s="8" t="str">
        <f aca="true" t="shared" si="228" ref="C1153:C1157">"男"</f>
        <v>男</v>
      </c>
      <c r="D1153" s="9" t="s">
        <v>817</v>
      </c>
      <c r="E1153" s="8"/>
    </row>
    <row r="1154" spans="1:5" ht="30" customHeight="1">
      <c r="A1154" s="8">
        <v>1152</v>
      </c>
      <c r="B1154" s="8" t="str">
        <f>"蔡梓鹏"</f>
        <v>蔡梓鹏</v>
      </c>
      <c r="C1154" s="8" t="str">
        <f t="shared" si="228"/>
        <v>男</v>
      </c>
      <c r="D1154" s="9" t="s">
        <v>266</v>
      </c>
      <c r="E1154" s="8"/>
    </row>
    <row r="1155" spans="1:5" ht="30" customHeight="1">
      <c r="A1155" s="8">
        <v>1153</v>
      </c>
      <c r="B1155" s="8" t="str">
        <f>"杜昌民"</f>
        <v>杜昌民</v>
      </c>
      <c r="C1155" s="8" t="str">
        <f t="shared" si="228"/>
        <v>男</v>
      </c>
      <c r="D1155" s="9" t="s">
        <v>818</v>
      </c>
      <c r="E1155" s="8"/>
    </row>
    <row r="1156" spans="1:5" ht="30" customHeight="1">
      <c r="A1156" s="8">
        <v>1154</v>
      </c>
      <c r="B1156" s="8" t="str">
        <f>"林名海"</f>
        <v>林名海</v>
      </c>
      <c r="C1156" s="8" t="str">
        <f t="shared" si="228"/>
        <v>男</v>
      </c>
      <c r="D1156" s="9" t="s">
        <v>819</v>
      </c>
      <c r="E1156" s="8"/>
    </row>
    <row r="1157" spans="1:5" ht="30" customHeight="1">
      <c r="A1157" s="8">
        <v>1155</v>
      </c>
      <c r="B1157" s="8" t="str">
        <f>"赵建柏"</f>
        <v>赵建柏</v>
      </c>
      <c r="C1157" s="8" t="str">
        <f t="shared" si="228"/>
        <v>男</v>
      </c>
      <c r="D1157" s="9" t="s">
        <v>820</v>
      </c>
      <c r="E1157" s="8"/>
    </row>
    <row r="1158" spans="1:5" ht="30" customHeight="1">
      <c r="A1158" s="8">
        <v>1156</v>
      </c>
      <c r="B1158" s="8" t="str">
        <f>"劳赛芳"</f>
        <v>劳赛芳</v>
      </c>
      <c r="C1158" s="8" t="str">
        <f aca="true" t="shared" si="229" ref="C1158:C1160">"女"</f>
        <v>女</v>
      </c>
      <c r="D1158" s="9" t="s">
        <v>821</v>
      </c>
      <c r="E1158" s="8"/>
    </row>
    <row r="1159" spans="1:5" ht="30" customHeight="1">
      <c r="A1159" s="8">
        <v>1157</v>
      </c>
      <c r="B1159" s="8" t="str">
        <f>"陈雪婷"</f>
        <v>陈雪婷</v>
      </c>
      <c r="C1159" s="8" t="str">
        <f t="shared" si="229"/>
        <v>女</v>
      </c>
      <c r="D1159" s="9" t="s">
        <v>708</v>
      </c>
      <c r="E1159" s="8"/>
    </row>
    <row r="1160" spans="1:5" ht="30" customHeight="1">
      <c r="A1160" s="8">
        <v>1158</v>
      </c>
      <c r="B1160" s="8" t="str">
        <f>"冯妃"</f>
        <v>冯妃</v>
      </c>
      <c r="C1160" s="8" t="str">
        <f t="shared" si="229"/>
        <v>女</v>
      </c>
      <c r="D1160" s="9" t="s">
        <v>106</v>
      </c>
      <c r="E1160" s="8"/>
    </row>
    <row r="1161" spans="1:5" ht="30" customHeight="1">
      <c r="A1161" s="8">
        <v>1159</v>
      </c>
      <c r="B1161" s="8" t="str">
        <f>"潘辅赞"</f>
        <v>潘辅赞</v>
      </c>
      <c r="C1161" s="8" t="str">
        <f aca="true" t="shared" si="230" ref="C1161:C1164">"男"</f>
        <v>男</v>
      </c>
      <c r="D1161" s="9" t="s">
        <v>822</v>
      </c>
      <c r="E1161" s="8"/>
    </row>
    <row r="1162" spans="1:5" ht="30" customHeight="1">
      <c r="A1162" s="8">
        <v>1160</v>
      </c>
      <c r="B1162" s="8" t="str">
        <f>"梁萍"</f>
        <v>梁萍</v>
      </c>
      <c r="C1162" s="8" t="str">
        <f aca="true" t="shared" si="231" ref="C1162:C1166">"女"</f>
        <v>女</v>
      </c>
      <c r="D1162" s="9" t="s">
        <v>823</v>
      </c>
      <c r="E1162" s="8"/>
    </row>
    <row r="1163" spans="1:5" ht="30" customHeight="1">
      <c r="A1163" s="8">
        <v>1161</v>
      </c>
      <c r="B1163" s="8" t="str">
        <f>"李明磊"</f>
        <v>李明磊</v>
      </c>
      <c r="C1163" s="8" t="str">
        <f t="shared" si="230"/>
        <v>男</v>
      </c>
      <c r="D1163" s="9" t="s">
        <v>824</v>
      </c>
      <c r="E1163" s="8"/>
    </row>
    <row r="1164" spans="1:5" ht="30" customHeight="1">
      <c r="A1164" s="8">
        <v>1162</v>
      </c>
      <c r="B1164" s="8" t="str">
        <f>"麦全卫"</f>
        <v>麦全卫</v>
      </c>
      <c r="C1164" s="8" t="str">
        <f t="shared" si="230"/>
        <v>男</v>
      </c>
      <c r="D1164" s="9" t="s">
        <v>825</v>
      </c>
      <c r="E1164" s="8"/>
    </row>
    <row r="1165" spans="1:5" ht="30" customHeight="1">
      <c r="A1165" s="8">
        <v>1163</v>
      </c>
      <c r="B1165" s="8" t="str">
        <f>"李暖香"</f>
        <v>李暖香</v>
      </c>
      <c r="C1165" s="8" t="str">
        <f t="shared" si="231"/>
        <v>女</v>
      </c>
      <c r="D1165" s="9" t="s">
        <v>826</v>
      </c>
      <c r="E1165" s="8"/>
    </row>
    <row r="1166" spans="1:5" ht="30" customHeight="1">
      <c r="A1166" s="8">
        <v>1164</v>
      </c>
      <c r="B1166" s="8" t="str">
        <f>"何川喻"</f>
        <v>何川喻</v>
      </c>
      <c r="C1166" s="8" t="str">
        <f t="shared" si="231"/>
        <v>女</v>
      </c>
      <c r="D1166" s="9" t="s">
        <v>827</v>
      </c>
      <c r="E1166" s="8"/>
    </row>
    <row r="1167" spans="1:5" ht="30" customHeight="1">
      <c r="A1167" s="8">
        <v>1165</v>
      </c>
      <c r="B1167" s="8" t="str">
        <f>"吴卓"</f>
        <v>吴卓</v>
      </c>
      <c r="C1167" s="8" t="str">
        <f aca="true" t="shared" si="232" ref="C1167:C1171">"男"</f>
        <v>男</v>
      </c>
      <c r="D1167" s="9" t="s">
        <v>336</v>
      </c>
      <c r="E1167" s="8"/>
    </row>
    <row r="1168" spans="1:5" ht="30" customHeight="1">
      <c r="A1168" s="8">
        <v>1166</v>
      </c>
      <c r="B1168" s="8" t="str">
        <f>"罗盛洁"</f>
        <v>罗盛洁</v>
      </c>
      <c r="C1168" s="8" t="str">
        <f>"女"</f>
        <v>女</v>
      </c>
      <c r="D1168" s="9" t="s">
        <v>828</v>
      </c>
      <c r="E1168" s="8"/>
    </row>
    <row r="1169" spans="1:5" ht="30" customHeight="1">
      <c r="A1169" s="8">
        <v>1167</v>
      </c>
      <c r="B1169" s="8" t="str">
        <f>"杨全江"</f>
        <v>杨全江</v>
      </c>
      <c r="C1169" s="8" t="str">
        <f t="shared" si="232"/>
        <v>男</v>
      </c>
      <c r="D1169" s="9" t="s">
        <v>829</v>
      </c>
      <c r="E1169" s="8"/>
    </row>
    <row r="1170" spans="1:5" ht="30" customHeight="1">
      <c r="A1170" s="8">
        <v>1168</v>
      </c>
      <c r="B1170" s="8" t="str">
        <f>"李博"</f>
        <v>李博</v>
      </c>
      <c r="C1170" s="8" t="str">
        <f t="shared" si="232"/>
        <v>男</v>
      </c>
      <c r="D1170" s="9" t="s">
        <v>266</v>
      </c>
      <c r="E1170" s="8"/>
    </row>
    <row r="1171" spans="1:5" ht="30" customHeight="1">
      <c r="A1171" s="8">
        <v>1169</v>
      </c>
      <c r="B1171" s="8" t="str">
        <f>"洪发"</f>
        <v>洪发</v>
      </c>
      <c r="C1171" s="8" t="str">
        <f t="shared" si="232"/>
        <v>男</v>
      </c>
      <c r="D1171" s="9" t="s">
        <v>830</v>
      </c>
      <c r="E1171" s="8"/>
    </row>
    <row r="1172" spans="1:5" ht="30" customHeight="1">
      <c r="A1172" s="8">
        <v>1170</v>
      </c>
      <c r="B1172" s="8" t="str">
        <f>"蔡妹玲"</f>
        <v>蔡妹玲</v>
      </c>
      <c r="C1172" s="8" t="str">
        <f>"女"</f>
        <v>女</v>
      </c>
      <c r="D1172" s="9" t="s">
        <v>831</v>
      </c>
      <c r="E1172" s="8"/>
    </row>
    <row r="1173" spans="1:5" ht="30" customHeight="1">
      <c r="A1173" s="8">
        <v>1171</v>
      </c>
      <c r="B1173" s="8" t="str">
        <f>"王群超"</f>
        <v>王群超</v>
      </c>
      <c r="C1173" s="8" t="str">
        <f aca="true" t="shared" si="233" ref="C1173:C1177">"男"</f>
        <v>男</v>
      </c>
      <c r="D1173" s="9" t="s">
        <v>832</v>
      </c>
      <c r="E1173" s="8"/>
    </row>
    <row r="1174" spans="1:5" ht="30" customHeight="1">
      <c r="A1174" s="8">
        <v>1172</v>
      </c>
      <c r="B1174" s="8" t="str">
        <f>"林日凯"</f>
        <v>林日凯</v>
      </c>
      <c r="C1174" s="8" t="str">
        <f t="shared" si="233"/>
        <v>男</v>
      </c>
      <c r="D1174" s="9" t="s">
        <v>833</v>
      </c>
      <c r="E1174" s="8"/>
    </row>
    <row r="1175" spans="1:5" ht="30" customHeight="1">
      <c r="A1175" s="8">
        <v>1173</v>
      </c>
      <c r="B1175" s="8" t="str">
        <f>"陈琪祺"</f>
        <v>陈琪祺</v>
      </c>
      <c r="C1175" s="8" t="str">
        <f aca="true" t="shared" si="234" ref="C1175:C1180">"女"</f>
        <v>女</v>
      </c>
      <c r="D1175" s="9" t="s">
        <v>834</v>
      </c>
      <c r="E1175" s="8"/>
    </row>
    <row r="1176" spans="1:5" ht="30" customHeight="1">
      <c r="A1176" s="8">
        <v>1174</v>
      </c>
      <c r="B1176" s="8" t="str">
        <f>"谢圣俊"</f>
        <v>谢圣俊</v>
      </c>
      <c r="C1176" s="8" t="str">
        <f t="shared" si="233"/>
        <v>男</v>
      </c>
      <c r="D1176" s="9" t="s">
        <v>835</v>
      </c>
      <c r="E1176" s="8"/>
    </row>
    <row r="1177" spans="1:5" ht="30" customHeight="1">
      <c r="A1177" s="8">
        <v>1175</v>
      </c>
      <c r="B1177" s="8" t="str">
        <f>"冯升"</f>
        <v>冯升</v>
      </c>
      <c r="C1177" s="8" t="str">
        <f t="shared" si="233"/>
        <v>男</v>
      </c>
      <c r="D1177" s="9" t="s">
        <v>836</v>
      </c>
      <c r="E1177" s="8"/>
    </row>
    <row r="1178" spans="1:5" ht="30" customHeight="1">
      <c r="A1178" s="8">
        <v>1176</v>
      </c>
      <c r="B1178" s="8" t="str">
        <f>"陈雪转"</f>
        <v>陈雪转</v>
      </c>
      <c r="C1178" s="8" t="str">
        <f t="shared" si="234"/>
        <v>女</v>
      </c>
      <c r="D1178" s="9" t="s">
        <v>837</v>
      </c>
      <c r="E1178" s="8"/>
    </row>
    <row r="1179" spans="1:5" ht="30" customHeight="1">
      <c r="A1179" s="8">
        <v>1177</v>
      </c>
      <c r="B1179" s="8" t="str">
        <f>"吴如俊"</f>
        <v>吴如俊</v>
      </c>
      <c r="C1179" s="8" t="str">
        <f aca="true" t="shared" si="235" ref="C1179:C1182">"男"</f>
        <v>男</v>
      </c>
      <c r="D1179" s="9" t="s">
        <v>838</v>
      </c>
      <c r="E1179" s="8"/>
    </row>
    <row r="1180" spans="1:5" ht="30" customHeight="1">
      <c r="A1180" s="8">
        <v>1178</v>
      </c>
      <c r="B1180" s="8" t="str">
        <f>"王春跟"</f>
        <v>王春跟</v>
      </c>
      <c r="C1180" s="8" t="str">
        <f t="shared" si="234"/>
        <v>女</v>
      </c>
      <c r="D1180" s="9" t="s">
        <v>839</v>
      </c>
      <c r="E1180" s="8"/>
    </row>
    <row r="1181" spans="1:5" ht="30" customHeight="1">
      <c r="A1181" s="8">
        <v>1179</v>
      </c>
      <c r="B1181" s="8" t="str">
        <f>"苏英俊"</f>
        <v>苏英俊</v>
      </c>
      <c r="C1181" s="8" t="str">
        <f t="shared" si="235"/>
        <v>男</v>
      </c>
      <c r="D1181" s="9" t="s">
        <v>840</v>
      </c>
      <c r="E1181" s="8"/>
    </row>
    <row r="1182" spans="1:5" ht="30" customHeight="1">
      <c r="A1182" s="8">
        <v>1180</v>
      </c>
      <c r="B1182" s="8" t="str">
        <f>"张开帆"</f>
        <v>张开帆</v>
      </c>
      <c r="C1182" s="8" t="str">
        <f t="shared" si="235"/>
        <v>男</v>
      </c>
      <c r="D1182" s="9" t="s">
        <v>653</v>
      </c>
      <c r="E1182" s="8"/>
    </row>
    <row r="1183" spans="1:5" ht="30" customHeight="1">
      <c r="A1183" s="8">
        <v>1181</v>
      </c>
      <c r="B1183" s="8" t="str">
        <f>"邢维婧"</f>
        <v>邢维婧</v>
      </c>
      <c r="C1183" s="8" t="str">
        <f aca="true" t="shared" si="236" ref="C1183:C1188">"女"</f>
        <v>女</v>
      </c>
      <c r="D1183" s="9" t="s">
        <v>841</v>
      </c>
      <c r="E1183" s="8"/>
    </row>
    <row r="1184" spans="1:5" ht="30" customHeight="1">
      <c r="A1184" s="8">
        <v>1182</v>
      </c>
      <c r="B1184" s="8" t="str">
        <f>"符俊杰"</f>
        <v>符俊杰</v>
      </c>
      <c r="C1184" s="8" t="str">
        <f aca="true" t="shared" si="237" ref="C1184:C1187">"男"</f>
        <v>男</v>
      </c>
      <c r="D1184" s="9" t="s">
        <v>842</v>
      </c>
      <c r="E1184" s="8"/>
    </row>
    <row r="1185" spans="1:5" ht="30" customHeight="1">
      <c r="A1185" s="8">
        <v>1183</v>
      </c>
      <c r="B1185" s="8" t="str">
        <f>"吴奇梁"</f>
        <v>吴奇梁</v>
      </c>
      <c r="C1185" s="8" t="str">
        <f t="shared" si="237"/>
        <v>男</v>
      </c>
      <c r="D1185" s="9" t="s">
        <v>607</v>
      </c>
      <c r="E1185" s="8"/>
    </row>
    <row r="1186" spans="1:5" ht="30" customHeight="1">
      <c r="A1186" s="8">
        <v>1184</v>
      </c>
      <c r="B1186" s="8" t="str">
        <f>"王燕秋"</f>
        <v>王燕秋</v>
      </c>
      <c r="C1186" s="8" t="str">
        <f t="shared" si="236"/>
        <v>女</v>
      </c>
      <c r="D1186" s="9" t="s">
        <v>843</v>
      </c>
      <c r="E1186" s="8"/>
    </row>
    <row r="1187" spans="1:5" ht="30" customHeight="1">
      <c r="A1187" s="8">
        <v>1185</v>
      </c>
      <c r="B1187" s="8" t="str">
        <f>"周安文"</f>
        <v>周安文</v>
      </c>
      <c r="C1187" s="8" t="str">
        <f t="shared" si="237"/>
        <v>男</v>
      </c>
      <c r="D1187" s="9" t="s">
        <v>265</v>
      </c>
      <c r="E1187" s="8"/>
    </row>
    <row r="1188" spans="1:5" ht="30" customHeight="1">
      <c r="A1188" s="8">
        <v>1186</v>
      </c>
      <c r="B1188" s="8" t="str">
        <f>"刘佳佳"</f>
        <v>刘佳佳</v>
      </c>
      <c r="C1188" s="8" t="str">
        <f t="shared" si="236"/>
        <v>女</v>
      </c>
      <c r="D1188" s="9" t="s">
        <v>844</v>
      </c>
      <c r="E1188" s="8"/>
    </row>
    <row r="1189" spans="1:5" ht="30" customHeight="1">
      <c r="A1189" s="8">
        <v>1187</v>
      </c>
      <c r="B1189" s="8" t="str">
        <f>"何建华"</f>
        <v>何建华</v>
      </c>
      <c r="C1189" s="8" t="str">
        <f aca="true" t="shared" si="238" ref="C1189:C1194">"男"</f>
        <v>男</v>
      </c>
      <c r="D1189" s="9" t="s">
        <v>845</v>
      </c>
      <c r="E1189" s="8"/>
    </row>
    <row r="1190" spans="1:5" ht="30" customHeight="1">
      <c r="A1190" s="8">
        <v>1188</v>
      </c>
      <c r="B1190" s="8" t="str">
        <f>"周峻平"</f>
        <v>周峻平</v>
      </c>
      <c r="C1190" s="8" t="str">
        <f t="shared" si="238"/>
        <v>男</v>
      </c>
      <c r="D1190" s="9" t="s">
        <v>846</v>
      </c>
      <c r="E1190" s="8"/>
    </row>
    <row r="1191" spans="1:5" ht="30" customHeight="1">
      <c r="A1191" s="8">
        <v>1189</v>
      </c>
      <c r="B1191" s="8" t="str">
        <f>"吴坤峰"</f>
        <v>吴坤峰</v>
      </c>
      <c r="C1191" s="8" t="str">
        <f t="shared" si="238"/>
        <v>男</v>
      </c>
      <c r="D1191" s="9" t="s">
        <v>847</v>
      </c>
      <c r="E1191" s="8"/>
    </row>
    <row r="1192" spans="1:5" ht="30" customHeight="1">
      <c r="A1192" s="8">
        <v>1190</v>
      </c>
      <c r="B1192" s="8" t="str">
        <f>"洪光明"</f>
        <v>洪光明</v>
      </c>
      <c r="C1192" s="8" t="str">
        <f t="shared" si="238"/>
        <v>男</v>
      </c>
      <c r="D1192" s="9" t="s">
        <v>848</v>
      </c>
      <c r="E1192" s="8"/>
    </row>
    <row r="1193" spans="1:5" ht="30" customHeight="1">
      <c r="A1193" s="8">
        <v>1191</v>
      </c>
      <c r="B1193" s="8" t="str">
        <f>"陈东湖"</f>
        <v>陈东湖</v>
      </c>
      <c r="C1193" s="8" t="str">
        <f t="shared" si="238"/>
        <v>男</v>
      </c>
      <c r="D1193" s="9" t="s">
        <v>405</v>
      </c>
      <c r="E1193" s="8"/>
    </row>
    <row r="1194" spans="1:5" ht="30" customHeight="1">
      <c r="A1194" s="8">
        <v>1192</v>
      </c>
      <c r="B1194" s="8" t="str">
        <f>"黄祝权"</f>
        <v>黄祝权</v>
      </c>
      <c r="C1194" s="8" t="str">
        <f t="shared" si="238"/>
        <v>男</v>
      </c>
      <c r="D1194" s="9" t="s">
        <v>849</v>
      </c>
      <c r="E1194" s="8"/>
    </row>
    <row r="1195" spans="1:5" ht="30" customHeight="1">
      <c r="A1195" s="8">
        <v>1193</v>
      </c>
      <c r="B1195" s="8" t="str">
        <f>"高玉玲"</f>
        <v>高玉玲</v>
      </c>
      <c r="C1195" s="8" t="str">
        <f aca="true" t="shared" si="239" ref="C1195:C1200">"女"</f>
        <v>女</v>
      </c>
      <c r="D1195" s="9" t="s">
        <v>850</v>
      </c>
      <c r="E1195" s="8"/>
    </row>
    <row r="1196" spans="1:5" ht="30" customHeight="1">
      <c r="A1196" s="8">
        <v>1194</v>
      </c>
      <c r="B1196" s="8" t="str">
        <f>"符钰雪"</f>
        <v>符钰雪</v>
      </c>
      <c r="C1196" s="8" t="str">
        <f t="shared" si="239"/>
        <v>女</v>
      </c>
      <c r="D1196" s="9" t="s">
        <v>851</v>
      </c>
      <c r="E1196" s="8"/>
    </row>
    <row r="1197" spans="1:5" ht="30" customHeight="1">
      <c r="A1197" s="8">
        <v>1195</v>
      </c>
      <c r="B1197" s="8" t="str">
        <f>"骆日坚"</f>
        <v>骆日坚</v>
      </c>
      <c r="C1197" s="8" t="str">
        <f aca="true" t="shared" si="240" ref="C1197:C1199">"男"</f>
        <v>男</v>
      </c>
      <c r="D1197" s="9" t="s">
        <v>852</v>
      </c>
      <c r="E1197" s="8"/>
    </row>
    <row r="1198" spans="1:5" ht="30" customHeight="1">
      <c r="A1198" s="8">
        <v>1196</v>
      </c>
      <c r="B1198" s="8" t="str">
        <f>"纪一帆"</f>
        <v>纪一帆</v>
      </c>
      <c r="C1198" s="8" t="str">
        <f t="shared" si="240"/>
        <v>男</v>
      </c>
      <c r="D1198" s="9" t="s">
        <v>91</v>
      </c>
      <c r="E1198" s="8"/>
    </row>
    <row r="1199" spans="1:5" ht="30" customHeight="1">
      <c r="A1199" s="8">
        <v>1197</v>
      </c>
      <c r="B1199" s="8" t="str">
        <f>"王直帆"</f>
        <v>王直帆</v>
      </c>
      <c r="C1199" s="8" t="str">
        <f t="shared" si="240"/>
        <v>男</v>
      </c>
      <c r="D1199" s="9" t="s">
        <v>405</v>
      </c>
      <c r="E1199" s="8"/>
    </row>
    <row r="1200" spans="1:5" ht="30" customHeight="1">
      <c r="A1200" s="8">
        <v>1198</v>
      </c>
      <c r="B1200" s="8" t="str">
        <f>"李婷"</f>
        <v>李婷</v>
      </c>
      <c r="C1200" s="8" t="str">
        <f t="shared" si="239"/>
        <v>女</v>
      </c>
      <c r="D1200" s="9" t="s">
        <v>853</v>
      </c>
      <c r="E1200" s="8"/>
    </row>
    <row r="1201" spans="1:5" ht="30" customHeight="1">
      <c r="A1201" s="8">
        <v>1199</v>
      </c>
      <c r="B1201" s="8" t="str">
        <f>"陈俊昌"</f>
        <v>陈俊昌</v>
      </c>
      <c r="C1201" s="8" t="str">
        <f aca="true" t="shared" si="241" ref="C1201:C1204">"男"</f>
        <v>男</v>
      </c>
      <c r="D1201" s="9" t="s">
        <v>854</v>
      </c>
      <c r="E1201" s="8"/>
    </row>
    <row r="1202" spans="1:5" ht="30" customHeight="1">
      <c r="A1202" s="8">
        <v>1200</v>
      </c>
      <c r="B1202" s="8" t="str">
        <f>"吴采芳"</f>
        <v>吴采芳</v>
      </c>
      <c r="C1202" s="8" t="str">
        <f>"女"</f>
        <v>女</v>
      </c>
      <c r="D1202" s="9" t="s">
        <v>476</v>
      </c>
      <c r="E1202" s="8"/>
    </row>
    <row r="1203" spans="1:5" ht="30" customHeight="1">
      <c r="A1203" s="8">
        <v>1201</v>
      </c>
      <c r="B1203" s="8" t="str">
        <f>"洪盛辉"</f>
        <v>洪盛辉</v>
      </c>
      <c r="C1203" s="8" t="str">
        <f t="shared" si="241"/>
        <v>男</v>
      </c>
      <c r="D1203" s="9" t="s">
        <v>855</v>
      </c>
      <c r="E1203" s="8"/>
    </row>
    <row r="1204" spans="1:5" ht="30" customHeight="1">
      <c r="A1204" s="8">
        <v>1202</v>
      </c>
      <c r="B1204" s="8" t="str">
        <f>"王东腾"</f>
        <v>王东腾</v>
      </c>
      <c r="C1204" s="8" t="str">
        <f t="shared" si="241"/>
        <v>男</v>
      </c>
      <c r="D1204" s="9" t="s">
        <v>682</v>
      </c>
      <c r="E1204" s="8"/>
    </row>
    <row r="1205" spans="1:5" ht="30" customHeight="1">
      <c r="A1205" s="8">
        <v>1203</v>
      </c>
      <c r="B1205" s="8" t="str">
        <f>"符叶灵"</f>
        <v>符叶灵</v>
      </c>
      <c r="C1205" s="8" t="str">
        <f aca="true" t="shared" si="242" ref="C1205:C1210">"女"</f>
        <v>女</v>
      </c>
      <c r="D1205" s="9" t="s">
        <v>574</v>
      </c>
      <c r="E1205" s="8"/>
    </row>
    <row r="1206" spans="1:5" ht="30" customHeight="1">
      <c r="A1206" s="8">
        <v>1204</v>
      </c>
      <c r="B1206" s="8" t="str">
        <f>"蔡苗"</f>
        <v>蔡苗</v>
      </c>
      <c r="C1206" s="8" t="str">
        <f t="shared" si="242"/>
        <v>女</v>
      </c>
      <c r="D1206" s="9" t="s">
        <v>537</v>
      </c>
      <c r="E1206" s="8"/>
    </row>
    <row r="1207" spans="1:5" ht="30" customHeight="1">
      <c r="A1207" s="8">
        <v>1205</v>
      </c>
      <c r="B1207" s="8" t="str">
        <f>"陈婉云"</f>
        <v>陈婉云</v>
      </c>
      <c r="C1207" s="8" t="str">
        <f t="shared" si="242"/>
        <v>女</v>
      </c>
      <c r="D1207" s="9" t="s">
        <v>856</v>
      </c>
      <c r="E1207" s="8"/>
    </row>
    <row r="1208" spans="1:5" ht="30" customHeight="1">
      <c r="A1208" s="8">
        <v>1206</v>
      </c>
      <c r="B1208" s="8" t="str">
        <f>"吴萱"</f>
        <v>吴萱</v>
      </c>
      <c r="C1208" s="8" t="str">
        <f t="shared" si="242"/>
        <v>女</v>
      </c>
      <c r="D1208" s="9" t="s">
        <v>857</v>
      </c>
      <c r="E1208" s="8"/>
    </row>
    <row r="1209" spans="1:5" ht="30" customHeight="1">
      <c r="A1209" s="8">
        <v>1207</v>
      </c>
      <c r="B1209" s="8" t="str">
        <f>"卓静丽"</f>
        <v>卓静丽</v>
      </c>
      <c r="C1209" s="8" t="str">
        <f t="shared" si="242"/>
        <v>女</v>
      </c>
      <c r="D1209" s="9" t="s">
        <v>858</v>
      </c>
      <c r="E1209" s="8"/>
    </row>
    <row r="1210" spans="1:5" ht="30" customHeight="1">
      <c r="A1210" s="8">
        <v>1208</v>
      </c>
      <c r="B1210" s="8" t="str">
        <f>"林竹"</f>
        <v>林竹</v>
      </c>
      <c r="C1210" s="8" t="str">
        <f t="shared" si="242"/>
        <v>女</v>
      </c>
      <c r="D1210" s="9" t="s">
        <v>574</v>
      </c>
      <c r="E1210" s="8"/>
    </row>
    <row r="1211" spans="1:5" ht="30" customHeight="1">
      <c r="A1211" s="8">
        <v>1209</v>
      </c>
      <c r="B1211" s="8" t="str">
        <f>"全垂鸣"</f>
        <v>全垂鸣</v>
      </c>
      <c r="C1211" s="8" t="str">
        <f aca="true" t="shared" si="243" ref="C1211:C1219">"男"</f>
        <v>男</v>
      </c>
      <c r="D1211" s="9" t="s">
        <v>141</v>
      </c>
      <c r="E1211" s="8"/>
    </row>
    <row r="1212" spans="1:5" ht="30" customHeight="1">
      <c r="A1212" s="8">
        <v>1210</v>
      </c>
      <c r="B1212" s="8" t="str">
        <f>"吉翔"</f>
        <v>吉翔</v>
      </c>
      <c r="C1212" s="8" t="str">
        <f t="shared" si="243"/>
        <v>男</v>
      </c>
      <c r="D1212" s="9" t="s">
        <v>760</v>
      </c>
      <c r="E1212" s="8"/>
    </row>
    <row r="1213" spans="1:5" ht="30" customHeight="1">
      <c r="A1213" s="8">
        <v>1211</v>
      </c>
      <c r="B1213" s="8" t="str">
        <f>"卞明盛"</f>
        <v>卞明盛</v>
      </c>
      <c r="C1213" s="8" t="str">
        <f t="shared" si="243"/>
        <v>男</v>
      </c>
      <c r="D1213" s="9" t="s">
        <v>859</v>
      </c>
      <c r="E1213" s="8"/>
    </row>
    <row r="1214" spans="1:5" ht="30" customHeight="1">
      <c r="A1214" s="8">
        <v>1212</v>
      </c>
      <c r="B1214" s="8" t="str">
        <f>"蒋子君"</f>
        <v>蒋子君</v>
      </c>
      <c r="C1214" s="8" t="str">
        <f t="shared" si="243"/>
        <v>男</v>
      </c>
      <c r="D1214" s="9" t="s">
        <v>492</v>
      </c>
      <c r="E1214" s="8"/>
    </row>
    <row r="1215" spans="1:5" ht="30" customHeight="1">
      <c r="A1215" s="8">
        <v>1213</v>
      </c>
      <c r="B1215" s="8" t="str">
        <f>"唐保"</f>
        <v>唐保</v>
      </c>
      <c r="C1215" s="8" t="str">
        <f t="shared" si="243"/>
        <v>男</v>
      </c>
      <c r="D1215" s="9" t="s">
        <v>860</v>
      </c>
      <c r="E1215" s="8"/>
    </row>
    <row r="1216" spans="1:5" ht="30" customHeight="1">
      <c r="A1216" s="8">
        <v>1214</v>
      </c>
      <c r="B1216" s="8" t="str">
        <f>"钟彬"</f>
        <v>钟彬</v>
      </c>
      <c r="C1216" s="8" t="str">
        <f t="shared" si="243"/>
        <v>男</v>
      </c>
      <c r="D1216" s="9" t="s">
        <v>405</v>
      </c>
      <c r="E1216" s="8"/>
    </row>
    <row r="1217" spans="1:5" ht="30" customHeight="1">
      <c r="A1217" s="8">
        <v>1215</v>
      </c>
      <c r="B1217" s="8" t="str">
        <f>"杨记洪"</f>
        <v>杨记洪</v>
      </c>
      <c r="C1217" s="8" t="str">
        <f t="shared" si="243"/>
        <v>男</v>
      </c>
      <c r="D1217" s="9" t="s">
        <v>861</v>
      </c>
      <c r="E1217" s="8"/>
    </row>
    <row r="1218" spans="1:5" ht="30" customHeight="1">
      <c r="A1218" s="8">
        <v>1216</v>
      </c>
      <c r="B1218" s="8" t="str">
        <f>"蒙忠阳"</f>
        <v>蒙忠阳</v>
      </c>
      <c r="C1218" s="8" t="str">
        <f t="shared" si="243"/>
        <v>男</v>
      </c>
      <c r="D1218" s="9" t="s">
        <v>862</v>
      </c>
      <c r="E1218" s="8"/>
    </row>
    <row r="1219" spans="1:5" ht="30" customHeight="1">
      <c r="A1219" s="8">
        <v>1217</v>
      </c>
      <c r="B1219" s="8" t="str">
        <f>"魏德天"</f>
        <v>魏德天</v>
      </c>
      <c r="C1219" s="8" t="str">
        <f t="shared" si="243"/>
        <v>男</v>
      </c>
      <c r="D1219" s="9" t="s">
        <v>863</v>
      </c>
      <c r="E1219" s="8"/>
    </row>
    <row r="1220" spans="1:5" ht="30" customHeight="1">
      <c r="A1220" s="8">
        <v>1218</v>
      </c>
      <c r="B1220" s="8" t="str">
        <f>"李秋爱"</f>
        <v>李秋爱</v>
      </c>
      <c r="C1220" s="8" t="str">
        <f>"女"</f>
        <v>女</v>
      </c>
      <c r="D1220" s="9" t="s">
        <v>210</v>
      </c>
      <c r="E1220" s="8"/>
    </row>
    <row r="1221" spans="1:5" ht="30" customHeight="1">
      <c r="A1221" s="8">
        <v>1219</v>
      </c>
      <c r="B1221" s="8" t="str">
        <f>"林道强"</f>
        <v>林道强</v>
      </c>
      <c r="C1221" s="8" t="str">
        <f aca="true" t="shared" si="244" ref="C1221:C1227">"男"</f>
        <v>男</v>
      </c>
      <c r="D1221" s="9" t="s">
        <v>864</v>
      </c>
      <c r="E1221" s="8"/>
    </row>
    <row r="1222" spans="1:5" ht="30" customHeight="1">
      <c r="A1222" s="8">
        <v>1220</v>
      </c>
      <c r="B1222" s="8" t="str">
        <f>"邱建荣"</f>
        <v>邱建荣</v>
      </c>
      <c r="C1222" s="8" t="str">
        <f t="shared" si="244"/>
        <v>男</v>
      </c>
      <c r="D1222" s="9" t="s">
        <v>806</v>
      </c>
      <c r="E1222" s="8"/>
    </row>
    <row r="1223" spans="1:5" ht="30" customHeight="1">
      <c r="A1223" s="8">
        <v>1221</v>
      </c>
      <c r="B1223" s="8" t="str">
        <f>"王晓平"</f>
        <v>王晓平</v>
      </c>
      <c r="C1223" s="8" t="str">
        <f>"女"</f>
        <v>女</v>
      </c>
      <c r="D1223" s="9" t="s">
        <v>865</v>
      </c>
      <c r="E1223" s="8"/>
    </row>
    <row r="1224" spans="1:5" ht="30" customHeight="1">
      <c r="A1224" s="8">
        <v>1222</v>
      </c>
      <c r="B1224" s="8" t="str">
        <f>"陆有微"</f>
        <v>陆有微</v>
      </c>
      <c r="C1224" s="8" t="str">
        <f t="shared" si="244"/>
        <v>男</v>
      </c>
      <c r="D1224" s="9" t="s">
        <v>840</v>
      </c>
      <c r="E1224" s="8"/>
    </row>
    <row r="1225" spans="1:5" ht="30" customHeight="1">
      <c r="A1225" s="8">
        <v>1223</v>
      </c>
      <c r="B1225" s="8" t="str">
        <f>"王增朝"</f>
        <v>王增朝</v>
      </c>
      <c r="C1225" s="8" t="str">
        <f t="shared" si="244"/>
        <v>男</v>
      </c>
      <c r="D1225" s="9" t="s">
        <v>866</v>
      </c>
      <c r="E1225" s="8"/>
    </row>
    <row r="1226" spans="1:5" ht="30" customHeight="1">
      <c r="A1226" s="8">
        <v>1224</v>
      </c>
      <c r="B1226" s="8" t="str">
        <f>"黄科翔"</f>
        <v>黄科翔</v>
      </c>
      <c r="C1226" s="8" t="str">
        <f t="shared" si="244"/>
        <v>男</v>
      </c>
      <c r="D1226" s="9" t="s">
        <v>415</v>
      </c>
      <c r="E1226" s="8"/>
    </row>
    <row r="1227" spans="1:5" ht="30" customHeight="1">
      <c r="A1227" s="8">
        <v>1225</v>
      </c>
      <c r="B1227" s="8" t="str">
        <f>"黎明礼"</f>
        <v>黎明礼</v>
      </c>
      <c r="C1227" s="8" t="str">
        <f t="shared" si="244"/>
        <v>男</v>
      </c>
      <c r="D1227" s="9" t="s">
        <v>867</v>
      </c>
      <c r="E1227" s="8"/>
    </row>
    <row r="1228" spans="1:5" ht="30" customHeight="1">
      <c r="A1228" s="8">
        <v>1226</v>
      </c>
      <c r="B1228" s="8" t="str">
        <f>"石海影"</f>
        <v>石海影</v>
      </c>
      <c r="C1228" s="8" t="str">
        <f>"女"</f>
        <v>女</v>
      </c>
      <c r="D1228" s="9" t="s">
        <v>500</v>
      </c>
      <c r="E1228" s="8"/>
    </row>
    <row r="1229" spans="1:5" ht="30" customHeight="1">
      <c r="A1229" s="8">
        <v>1227</v>
      </c>
      <c r="B1229" s="8" t="str">
        <f>"杨宇"</f>
        <v>杨宇</v>
      </c>
      <c r="C1229" s="8" t="str">
        <f aca="true" t="shared" si="245" ref="C1229:C1232">"男"</f>
        <v>男</v>
      </c>
      <c r="D1229" s="9" t="s">
        <v>868</v>
      </c>
      <c r="E1229" s="8"/>
    </row>
    <row r="1230" spans="1:5" ht="30" customHeight="1">
      <c r="A1230" s="8">
        <v>1228</v>
      </c>
      <c r="B1230" s="8" t="str">
        <f>"殷礼冲"</f>
        <v>殷礼冲</v>
      </c>
      <c r="C1230" s="8" t="str">
        <f t="shared" si="245"/>
        <v>男</v>
      </c>
      <c r="D1230" s="9" t="s">
        <v>869</v>
      </c>
      <c r="E1230" s="8"/>
    </row>
    <row r="1231" spans="1:5" ht="30" customHeight="1">
      <c r="A1231" s="8">
        <v>1229</v>
      </c>
      <c r="B1231" s="8" t="str">
        <f>"王顺"</f>
        <v>王顺</v>
      </c>
      <c r="C1231" s="8" t="str">
        <f t="shared" si="245"/>
        <v>男</v>
      </c>
      <c r="D1231" s="9" t="s">
        <v>367</v>
      </c>
      <c r="E1231" s="8"/>
    </row>
    <row r="1232" spans="1:5" ht="30" customHeight="1">
      <c r="A1232" s="8">
        <v>1230</v>
      </c>
      <c r="B1232" s="8" t="str">
        <f>"李永发"</f>
        <v>李永发</v>
      </c>
      <c r="C1232" s="8" t="str">
        <f t="shared" si="245"/>
        <v>男</v>
      </c>
      <c r="D1232" s="9" t="s">
        <v>870</v>
      </c>
      <c r="E1232" s="8"/>
    </row>
    <row r="1233" spans="1:5" ht="30" customHeight="1">
      <c r="A1233" s="8">
        <v>1231</v>
      </c>
      <c r="B1233" s="8" t="str">
        <f>"陈丹"</f>
        <v>陈丹</v>
      </c>
      <c r="C1233" s="8" t="str">
        <f aca="true" t="shared" si="246" ref="C1233:C1236">"女"</f>
        <v>女</v>
      </c>
      <c r="D1233" s="9" t="s">
        <v>871</v>
      </c>
      <c r="E1233" s="8"/>
    </row>
    <row r="1234" spans="1:5" ht="30" customHeight="1">
      <c r="A1234" s="8">
        <v>1232</v>
      </c>
      <c r="B1234" s="8" t="str">
        <f>"符玉婷 "</f>
        <v>符玉婷 </v>
      </c>
      <c r="C1234" s="8" t="str">
        <f t="shared" si="246"/>
        <v>女</v>
      </c>
      <c r="D1234" s="9" t="s">
        <v>872</v>
      </c>
      <c r="E1234" s="8"/>
    </row>
    <row r="1235" spans="1:5" ht="30" customHeight="1">
      <c r="A1235" s="8">
        <v>1233</v>
      </c>
      <c r="B1235" s="8" t="str">
        <f>"夏恒"</f>
        <v>夏恒</v>
      </c>
      <c r="C1235" s="8" t="str">
        <f>"男"</f>
        <v>男</v>
      </c>
      <c r="D1235" s="9" t="s">
        <v>667</v>
      </c>
      <c r="E1235" s="8"/>
    </row>
    <row r="1236" spans="1:5" ht="30" customHeight="1">
      <c r="A1236" s="8">
        <v>1234</v>
      </c>
      <c r="B1236" s="8" t="str">
        <f>"王雪灵"</f>
        <v>王雪灵</v>
      </c>
      <c r="C1236" s="8" t="str">
        <f t="shared" si="246"/>
        <v>女</v>
      </c>
      <c r="D1236" s="9" t="s">
        <v>873</v>
      </c>
      <c r="E1236" s="8"/>
    </row>
    <row r="1237" spans="1:5" ht="30" customHeight="1">
      <c r="A1237" s="8">
        <v>1235</v>
      </c>
      <c r="B1237" s="8" t="str">
        <f>"杨浩龙"</f>
        <v>杨浩龙</v>
      </c>
      <c r="C1237" s="8" t="str">
        <f>"男"</f>
        <v>男</v>
      </c>
      <c r="D1237" s="9" t="s">
        <v>874</v>
      </c>
      <c r="E1237" s="8"/>
    </row>
    <row r="1238" spans="1:5" ht="30" customHeight="1">
      <c r="A1238" s="8">
        <v>1236</v>
      </c>
      <c r="B1238" s="8" t="str">
        <f>"李翠翠"</f>
        <v>李翠翠</v>
      </c>
      <c r="C1238" s="8" t="str">
        <f aca="true" t="shared" si="247" ref="C1238:C1241">"女"</f>
        <v>女</v>
      </c>
      <c r="D1238" s="9" t="s">
        <v>794</v>
      </c>
      <c r="E1238" s="8"/>
    </row>
    <row r="1239" spans="1:5" ht="30" customHeight="1">
      <c r="A1239" s="8">
        <v>1237</v>
      </c>
      <c r="B1239" s="8" t="str">
        <f>"云颖"</f>
        <v>云颖</v>
      </c>
      <c r="C1239" s="8" t="str">
        <f t="shared" si="247"/>
        <v>女</v>
      </c>
      <c r="D1239" s="9" t="s">
        <v>875</v>
      </c>
      <c r="E1239" s="8"/>
    </row>
    <row r="1240" spans="1:5" ht="30" customHeight="1">
      <c r="A1240" s="8">
        <v>1238</v>
      </c>
      <c r="B1240" s="8" t="str">
        <f>"王史文"</f>
        <v>王史文</v>
      </c>
      <c r="C1240" s="8" t="str">
        <f t="shared" si="247"/>
        <v>女</v>
      </c>
      <c r="D1240" s="9" t="s">
        <v>876</v>
      </c>
      <c r="E1240" s="8"/>
    </row>
    <row r="1241" spans="1:5" ht="30" customHeight="1">
      <c r="A1241" s="8">
        <v>1239</v>
      </c>
      <c r="B1241" s="8" t="str">
        <f>"容智洁"</f>
        <v>容智洁</v>
      </c>
      <c r="C1241" s="8" t="str">
        <f t="shared" si="247"/>
        <v>女</v>
      </c>
      <c r="D1241" s="9" t="s">
        <v>877</v>
      </c>
      <c r="E1241" s="8"/>
    </row>
    <row r="1242" spans="1:5" ht="30" customHeight="1">
      <c r="A1242" s="8">
        <v>1240</v>
      </c>
      <c r="B1242" s="8" t="str">
        <f>"徐文杰"</f>
        <v>徐文杰</v>
      </c>
      <c r="C1242" s="8" t="str">
        <f aca="true" t="shared" si="248" ref="C1242:C1244">"男"</f>
        <v>男</v>
      </c>
      <c r="D1242" s="9" t="s">
        <v>878</v>
      </c>
      <c r="E1242" s="8"/>
    </row>
    <row r="1243" spans="1:5" ht="30" customHeight="1">
      <c r="A1243" s="8">
        <v>1241</v>
      </c>
      <c r="B1243" s="8" t="str">
        <f>"陆晓威"</f>
        <v>陆晓威</v>
      </c>
      <c r="C1243" s="8" t="str">
        <f t="shared" si="248"/>
        <v>男</v>
      </c>
      <c r="D1243" s="9" t="s">
        <v>408</v>
      </c>
      <c r="E1243" s="8"/>
    </row>
    <row r="1244" spans="1:5" ht="30" customHeight="1">
      <c r="A1244" s="8">
        <v>1242</v>
      </c>
      <c r="B1244" s="8" t="str">
        <f>"王彬澔"</f>
        <v>王彬澔</v>
      </c>
      <c r="C1244" s="8" t="str">
        <f t="shared" si="248"/>
        <v>男</v>
      </c>
      <c r="D1244" s="9" t="s">
        <v>879</v>
      </c>
      <c r="E1244" s="8"/>
    </row>
    <row r="1245" spans="1:5" ht="30" customHeight="1">
      <c r="A1245" s="8">
        <v>1243</v>
      </c>
      <c r="B1245" s="8" t="str">
        <f>"邓海洁"</f>
        <v>邓海洁</v>
      </c>
      <c r="C1245" s="8" t="str">
        <f>"女"</f>
        <v>女</v>
      </c>
      <c r="D1245" s="9" t="s">
        <v>193</v>
      </c>
      <c r="E1245" s="8"/>
    </row>
    <row r="1246" spans="1:5" ht="30" customHeight="1">
      <c r="A1246" s="8">
        <v>1244</v>
      </c>
      <c r="B1246" s="8" t="str">
        <f>"梁珈源"</f>
        <v>梁珈源</v>
      </c>
      <c r="C1246" s="8" t="str">
        <f aca="true" t="shared" si="249" ref="C1246:C1250">"男"</f>
        <v>男</v>
      </c>
      <c r="D1246" s="9" t="s">
        <v>880</v>
      </c>
      <c r="E1246" s="8"/>
    </row>
    <row r="1247" spans="1:5" ht="30" customHeight="1">
      <c r="A1247" s="8">
        <v>1245</v>
      </c>
      <c r="B1247" s="8" t="str">
        <f>"胡适"</f>
        <v>胡适</v>
      </c>
      <c r="C1247" s="8" t="str">
        <f t="shared" si="249"/>
        <v>男</v>
      </c>
      <c r="D1247" s="9" t="s">
        <v>881</v>
      </c>
      <c r="E1247" s="8"/>
    </row>
    <row r="1248" spans="1:5" ht="30" customHeight="1">
      <c r="A1248" s="8">
        <v>1246</v>
      </c>
      <c r="B1248" s="8" t="str">
        <f>"唐伟"</f>
        <v>唐伟</v>
      </c>
      <c r="C1248" s="8" t="str">
        <f t="shared" si="249"/>
        <v>男</v>
      </c>
      <c r="D1248" s="9" t="s">
        <v>349</v>
      </c>
      <c r="E1248" s="8"/>
    </row>
    <row r="1249" spans="1:5" ht="30" customHeight="1">
      <c r="A1249" s="8">
        <v>1247</v>
      </c>
      <c r="B1249" s="8" t="str">
        <f>"郑勇珍"</f>
        <v>郑勇珍</v>
      </c>
      <c r="C1249" s="8" t="str">
        <f t="shared" si="249"/>
        <v>男</v>
      </c>
      <c r="D1249" s="9" t="s">
        <v>882</v>
      </c>
      <c r="E1249" s="8"/>
    </row>
    <row r="1250" spans="1:5" ht="30" customHeight="1">
      <c r="A1250" s="8">
        <v>1248</v>
      </c>
      <c r="B1250" s="8" t="str">
        <f>"梁军瑞"</f>
        <v>梁军瑞</v>
      </c>
      <c r="C1250" s="8" t="str">
        <f t="shared" si="249"/>
        <v>男</v>
      </c>
      <c r="D1250" s="9" t="s">
        <v>36</v>
      </c>
      <c r="E1250" s="8"/>
    </row>
    <row r="1251" spans="1:5" ht="30" customHeight="1">
      <c r="A1251" s="8">
        <v>1249</v>
      </c>
      <c r="B1251" s="8" t="str">
        <f>"陈昕"</f>
        <v>陈昕</v>
      </c>
      <c r="C1251" s="8" t="str">
        <f aca="true" t="shared" si="250" ref="C1251:C1253">"女"</f>
        <v>女</v>
      </c>
      <c r="D1251" s="9" t="s">
        <v>883</v>
      </c>
      <c r="E1251" s="8"/>
    </row>
    <row r="1252" spans="1:5" ht="30" customHeight="1">
      <c r="A1252" s="8">
        <v>1250</v>
      </c>
      <c r="B1252" s="8" t="str">
        <f>"黄小敏"</f>
        <v>黄小敏</v>
      </c>
      <c r="C1252" s="8" t="str">
        <f t="shared" si="250"/>
        <v>女</v>
      </c>
      <c r="D1252" s="9" t="s">
        <v>347</v>
      </c>
      <c r="E1252" s="8"/>
    </row>
    <row r="1253" spans="1:5" ht="30" customHeight="1">
      <c r="A1253" s="8">
        <v>1251</v>
      </c>
      <c r="B1253" s="8" t="str">
        <f>"邓莉莉"</f>
        <v>邓莉莉</v>
      </c>
      <c r="C1253" s="8" t="str">
        <f t="shared" si="250"/>
        <v>女</v>
      </c>
      <c r="D1253" s="9" t="s">
        <v>44</v>
      </c>
      <c r="E1253" s="8"/>
    </row>
    <row r="1254" spans="1:5" ht="30" customHeight="1">
      <c r="A1254" s="8">
        <v>1252</v>
      </c>
      <c r="B1254" s="8" t="str">
        <f>"蔡承润"</f>
        <v>蔡承润</v>
      </c>
      <c r="C1254" s="8" t="str">
        <f>"男"</f>
        <v>男</v>
      </c>
      <c r="D1254" s="9" t="s">
        <v>884</v>
      </c>
      <c r="E1254" s="8"/>
    </row>
    <row r="1255" spans="1:5" ht="30" customHeight="1">
      <c r="A1255" s="8">
        <v>1253</v>
      </c>
      <c r="B1255" s="8" t="str">
        <f>"邱燕端"</f>
        <v>邱燕端</v>
      </c>
      <c r="C1255" s="8" t="str">
        <f aca="true" t="shared" si="251" ref="C1255:C1257">"女"</f>
        <v>女</v>
      </c>
      <c r="D1255" s="9" t="s">
        <v>885</v>
      </c>
      <c r="E1255" s="8"/>
    </row>
    <row r="1256" spans="1:5" ht="30" customHeight="1">
      <c r="A1256" s="8">
        <v>1254</v>
      </c>
      <c r="B1256" s="8" t="str">
        <f>"兰诗琴"</f>
        <v>兰诗琴</v>
      </c>
      <c r="C1256" s="8" t="str">
        <f t="shared" si="251"/>
        <v>女</v>
      </c>
      <c r="D1256" s="9" t="s">
        <v>885</v>
      </c>
      <c r="E1256" s="8"/>
    </row>
    <row r="1257" spans="1:5" ht="30" customHeight="1">
      <c r="A1257" s="8">
        <v>1255</v>
      </c>
      <c r="B1257" s="8" t="str">
        <f>"李美坚"</f>
        <v>李美坚</v>
      </c>
      <c r="C1257" s="8" t="str">
        <f t="shared" si="251"/>
        <v>女</v>
      </c>
      <c r="D1257" s="9" t="s">
        <v>886</v>
      </c>
      <c r="E1257" s="8"/>
    </row>
    <row r="1258" spans="1:5" ht="30" customHeight="1">
      <c r="A1258" s="8">
        <v>1256</v>
      </c>
      <c r="B1258" s="8" t="str">
        <f>"刘贵育"</f>
        <v>刘贵育</v>
      </c>
      <c r="C1258" s="8" t="str">
        <f>"男"</f>
        <v>男</v>
      </c>
      <c r="D1258" s="9" t="s">
        <v>887</v>
      </c>
      <c r="E1258" s="8"/>
    </row>
    <row r="1259" spans="1:5" ht="30" customHeight="1">
      <c r="A1259" s="8">
        <v>1257</v>
      </c>
      <c r="B1259" s="8" t="str">
        <f>"杨婧"</f>
        <v>杨婧</v>
      </c>
      <c r="C1259" s="8" t="str">
        <f>"女"</f>
        <v>女</v>
      </c>
      <c r="D1259" s="9" t="s">
        <v>888</v>
      </c>
      <c r="E1259" s="8"/>
    </row>
    <row r="1260" spans="1:5" ht="30" customHeight="1">
      <c r="A1260" s="8">
        <v>1258</v>
      </c>
      <c r="B1260" s="8" t="str">
        <f>"文元行"</f>
        <v>文元行</v>
      </c>
      <c r="C1260" s="8" t="str">
        <f aca="true" t="shared" si="252" ref="C1260:C1267">"男"</f>
        <v>男</v>
      </c>
      <c r="D1260" s="9" t="s">
        <v>36</v>
      </c>
      <c r="E1260" s="8"/>
    </row>
    <row r="1261" spans="1:5" ht="30" customHeight="1">
      <c r="A1261" s="8">
        <v>1259</v>
      </c>
      <c r="B1261" s="8" t="str">
        <f>"王宏桦"</f>
        <v>王宏桦</v>
      </c>
      <c r="C1261" s="8" t="str">
        <f t="shared" si="252"/>
        <v>男</v>
      </c>
      <c r="D1261" s="9" t="s">
        <v>889</v>
      </c>
      <c r="E1261" s="8"/>
    </row>
    <row r="1262" spans="1:5" ht="30" customHeight="1">
      <c r="A1262" s="8">
        <v>1260</v>
      </c>
      <c r="B1262" s="8" t="str">
        <f>"李明敏"</f>
        <v>李明敏</v>
      </c>
      <c r="C1262" s="8" t="str">
        <f t="shared" si="252"/>
        <v>男</v>
      </c>
      <c r="D1262" s="9" t="s">
        <v>890</v>
      </c>
      <c r="E1262" s="8"/>
    </row>
    <row r="1263" spans="1:5" ht="30" customHeight="1">
      <c r="A1263" s="8">
        <v>1261</v>
      </c>
      <c r="B1263" s="8" t="str">
        <f>"潘星伟"</f>
        <v>潘星伟</v>
      </c>
      <c r="C1263" s="8" t="str">
        <f t="shared" si="252"/>
        <v>男</v>
      </c>
      <c r="D1263" s="9" t="s">
        <v>891</v>
      </c>
      <c r="E1263" s="8"/>
    </row>
    <row r="1264" spans="1:5" ht="30" customHeight="1">
      <c r="A1264" s="8">
        <v>1262</v>
      </c>
      <c r="B1264" s="8" t="str">
        <f>"冯学武"</f>
        <v>冯学武</v>
      </c>
      <c r="C1264" s="8" t="str">
        <f t="shared" si="252"/>
        <v>男</v>
      </c>
      <c r="D1264" s="9" t="s">
        <v>265</v>
      </c>
      <c r="E1264" s="8"/>
    </row>
    <row r="1265" spans="1:5" ht="30" customHeight="1">
      <c r="A1265" s="8">
        <v>1263</v>
      </c>
      <c r="B1265" s="8" t="str">
        <f>"王文烈"</f>
        <v>王文烈</v>
      </c>
      <c r="C1265" s="8" t="str">
        <f t="shared" si="252"/>
        <v>男</v>
      </c>
      <c r="D1265" s="9" t="s">
        <v>892</v>
      </c>
      <c r="E1265" s="8"/>
    </row>
    <row r="1266" spans="1:5" ht="30" customHeight="1">
      <c r="A1266" s="8">
        <v>1264</v>
      </c>
      <c r="B1266" s="8" t="str">
        <f>"符东勤"</f>
        <v>符东勤</v>
      </c>
      <c r="C1266" s="8" t="str">
        <f t="shared" si="252"/>
        <v>男</v>
      </c>
      <c r="D1266" s="9" t="s">
        <v>893</v>
      </c>
      <c r="E1266" s="8"/>
    </row>
    <row r="1267" spans="1:5" ht="30" customHeight="1">
      <c r="A1267" s="8">
        <v>1265</v>
      </c>
      <c r="B1267" s="8" t="str">
        <f>"符伟"</f>
        <v>符伟</v>
      </c>
      <c r="C1267" s="8" t="str">
        <f t="shared" si="252"/>
        <v>男</v>
      </c>
      <c r="D1267" s="9" t="s">
        <v>894</v>
      </c>
      <c r="E1267" s="8"/>
    </row>
    <row r="1268" spans="1:5" ht="30" customHeight="1">
      <c r="A1268" s="8">
        <v>1266</v>
      </c>
      <c r="B1268" s="8" t="str">
        <f>"陈飞"</f>
        <v>陈飞</v>
      </c>
      <c r="C1268" s="8" t="str">
        <f aca="true" t="shared" si="253" ref="C1268:C1270">"女"</f>
        <v>女</v>
      </c>
      <c r="D1268" s="9" t="s">
        <v>895</v>
      </c>
      <c r="E1268" s="8"/>
    </row>
    <row r="1269" spans="1:5" ht="30" customHeight="1">
      <c r="A1269" s="8">
        <v>1267</v>
      </c>
      <c r="B1269" s="8" t="str">
        <f>"陈春蕾"</f>
        <v>陈春蕾</v>
      </c>
      <c r="C1269" s="8" t="str">
        <f t="shared" si="253"/>
        <v>女</v>
      </c>
      <c r="D1269" s="9" t="s">
        <v>672</v>
      </c>
      <c r="E1269" s="8"/>
    </row>
    <row r="1270" spans="1:5" ht="30" customHeight="1">
      <c r="A1270" s="8">
        <v>1268</v>
      </c>
      <c r="B1270" s="8" t="str">
        <f>"黄慧玲"</f>
        <v>黄慧玲</v>
      </c>
      <c r="C1270" s="8" t="str">
        <f t="shared" si="253"/>
        <v>女</v>
      </c>
      <c r="D1270" s="9" t="s">
        <v>896</v>
      </c>
      <c r="E1270" s="8"/>
    </row>
    <row r="1271" spans="1:5" ht="30" customHeight="1">
      <c r="A1271" s="8">
        <v>1269</v>
      </c>
      <c r="B1271" s="8" t="str">
        <f>"朱柏佺"</f>
        <v>朱柏佺</v>
      </c>
      <c r="C1271" s="8" t="str">
        <f aca="true" t="shared" si="254" ref="C1271:C1273">"男"</f>
        <v>男</v>
      </c>
      <c r="D1271" s="9" t="s">
        <v>641</v>
      </c>
      <c r="E1271" s="8"/>
    </row>
    <row r="1272" spans="1:5" ht="30" customHeight="1">
      <c r="A1272" s="8">
        <v>1270</v>
      </c>
      <c r="B1272" s="8" t="str">
        <f>"张雪辉"</f>
        <v>张雪辉</v>
      </c>
      <c r="C1272" s="8" t="str">
        <f t="shared" si="254"/>
        <v>男</v>
      </c>
      <c r="D1272" s="9" t="s">
        <v>897</v>
      </c>
      <c r="E1272" s="8"/>
    </row>
    <row r="1273" spans="1:5" ht="30" customHeight="1">
      <c r="A1273" s="8">
        <v>1271</v>
      </c>
      <c r="B1273" s="8" t="str">
        <f>"陈荣炜"</f>
        <v>陈荣炜</v>
      </c>
      <c r="C1273" s="8" t="str">
        <f t="shared" si="254"/>
        <v>男</v>
      </c>
      <c r="D1273" s="9" t="s">
        <v>898</v>
      </c>
      <c r="E1273" s="8"/>
    </row>
    <row r="1274" spans="1:5" ht="30" customHeight="1">
      <c r="A1274" s="8">
        <v>1272</v>
      </c>
      <c r="B1274" s="8" t="str">
        <f>"王祖天"</f>
        <v>王祖天</v>
      </c>
      <c r="C1274" s="8" t="str">
        <f aca="true" t="shared" si="255" ref="C1274:C1281">"女"</f>
        <v>女</v>
      </c>
      <c r="D1274" s="9" t="s">
        <v>335</v>
      </c>
      <c r="E1274" s="8"/>
    </row>
    <row r="1275" spans="1:5" ht="30" customHeight="1">
      <c r="A1275" s="8">
        <v>1273</v>
      </c>
      <c r="B1275" s="8" t="str">
        <f>"吴乾厚"</f>
        <v>吴乾厚</v>
      </c>
      <c r="C1275" s="8" t="str">
        <f aca="true" t="shared" si="256" ref="C1275:C1278">"男"</f>
        <v>男</v>
      </c>
      <c r="D1275" s="9" t="s">
        <v>771</v>
      </c>
      <c r="E1275" s="8"/>
    </row>
    <row r="1276" spans="1:5" ht="30" customHeight="1">
      <c r="A1276" s="8">
        <v>1274</v>
      </c>
      <c r="B1276" s="8" t="str">
        <f>"符叶"</f>
        <v>符叶</v>
      </c>
      <c r="C1276" s="8" t="str">
        <f t="shared" si="255"/>
        <v>女</v>
      </c>
      <c r="D1276" s="9" t="s">
        <v>899</v>
      </c>
      <c r="E1276" s="8"/>
    </row>
    <row r="1277" spans="1:5" ht="30" customHeight="1">
      <c r="A1277" s="8">
        <v>1275</v>
      </c>
      <c r="B1277" s="8" t="str">
        <f>"梁振校"</f>
        <v>梁振校</v>
      </c>
      <c r="C1277" s="8" t="str">
        <f t="shared" si="256"/>
        <v>男</v>
      </c>
      <c r="D1277" s="9" t="s">
        <v>900</v>
      </c>
      <c r="E1277" s="8"/>
    </row>
    <row r="1278" spans="1:5" ht="30" customHeight="1">
      <c r="A1278" s="8">
        <v>1276</v>
      </c>
      <c r="B1278" s="8" t="str">
        <f>"陈兴湖"</f>
        <v>陈兴湖</v>
      </c>
      <c r="C1278" s="8" t="str">
        <f t="shared" si="256"/>
        <v>男</v>
      </c>
      <c r="D1278" s="9" t="s">
        <v>367</v>
      </c>
      <c r="E1278" s="8"/>
    </row>
    <row r="1279" spans="1:5" ht="30" customHeight="1">
      <c r="A1279" s="8">
        <v>1277</v>
      </c>
      <c r="B1279" s="8" t="str">
        <f>"王小银"</f>
        <v>王小银</v>
      </c>
      <c r="C1279" s="8" t="str">
        <f t="shared" si="255"/>
        <v>女</v>
      </c>
      <c r="D1279" s="9" t="s">
        <v>174</v>
      </c>
      <c r="E1279" s="8"/>
    </row>
    <row r="1280" spans="1:5" ht="30" customHeight="1">
      <c r="A1280" s="8">
        <v>1278</v>
      </c>
      <c r="B1280" s="8" t="str">
        <f>"羊金丽"</f>
        <v>羊金丽</v>
      </c>
      <c r="C1280" s="8" t="str">
        <f t="shared" si="255"/>
        <v>女</v>
      </c>
      <c r="D1280" s="9" t="s">
        <v>901</v>
      </c>
      <c r="E1280" s="8"/>
    </row>
    <row r="1281" spans="1:5" ht="30" customHeight="1">
      <c r="A1281" s="8">
        <v>1279</v>
      </c>
      <c r="B1281" s="8" t="str">
        <f>"陈日丽"</f>
        <v>陈日丽</v>
      </c>
      <c r="C1281" s="8" t="str">
        <f t="shared" si="255"/>
        <v>女</v>
      </c>
      <c r="D1281" s="9" t="s">
        <v>902</v>
      </c>
      <c r="E1281" s="8"/>
    </row>
    <row r="1282" spans="1:5" ht="30" customHeight="1">
      <c r="A1282" s="8">
        <v>1280</v>
      </c>
      <c r="B1282" s="8" t="str">
        <f>"邹博韬"</f>
        <v>邹博韬</v>
      </c>
      <c r="C1282" s="8" t="str">
        <f aca="true" t="shared" si="257" ref="C1282:C1290">"男"</f>
        <v>男</v>
      </c>
      <c r="D1282" s="9" t="s">
        <v>903</v>
      </c>
      <c r="E1282" s="8"/>
    </row>
    <row r="1283" spans="1:5" ht="30" customHeight="1">
      <c r="A1283" s="8">
        <v>1281</v>
      </c>
      <c r="B1283" s="8" t="str">
        <f>"蔡静"</f>
        <v>蔡静</v>
      </c>
      <c r="C1283" s="8" t="str">
        <f aca="true" t="shared" si="258" ref="C1283:C1286">"女"</f>
        <v>女</v>
      </c>
      <c r="D1283" s="9" t="s">
        <v>274</v>
      </c>
      <c r="E1283" s="8"/>
    </row>
    <row r="1284" spans="1:5" ht="30" customHeight="1">
      <c r="A1284" s="8">
        <v>1282</v>
      </c>
      <c r="B1284" s="8" t="str">
        <f>"王波"</f>
        <v>王波</v>
      </c>
      <c r="C1284" s="8" t="str">
        <f t="shared" si="258"/>
        <v>女</v>
      </c>
      <c r="D1284" s="9" t="s">
        <v>904</v>
      </c>
      <c r="E1284" s="8"/>
    </row>
    <row r="1285" spans="1:5" ht="30" customHeight="1">
      <c r="A1285" s="8">
        <v>1283</v>
      </c>
      <c r="B1285" s="8" t="str">
        <f>"严标俊"</f>
        <v>严标俊</v>
      </c>
      <c r="C1285" s="8" t="str">
        <f t="shared" si="257"/>
        <v>男</v>
      </c>
      <c r="D1285" s="9" t="s">
        <v>905</v>
      </c>
      <c r="E1285" s="8"/>
    </row>
    <row r="1286" spans="1:5" ht="30" customHeight="1">
      <c r="A1286" s="8">
        <v>1284</v>
      </c>
      <c r="B1286" s="8" t="str">
        <f>"王凡"</f>
        <v>王凡</v>
      </c>
      <c r="C1286" s="8" t="str">
        <f t="shared" si="258"/>
        <v>女</v>
      </c>
      <c r="D1286" s="9" t="s">
        <v>906</v>
      </c>
      <c r="E1286" s="8"/>
    </row>
    <row r="1287" spans="1:5" ht="30" customHeight="1">
      <c r="A1287" s="8">
        <v>1285</v>
      </c>
      <c r="B1287" s="8" t="str">
        <f>"林学晓"</f>
        <v>林学晓</v>
      </c>
      <c r="C1287" s="8" t="str">
        <f t="shared" si="257"/>
        <v>男</v>
      </c>
      <c r="D1287" s="9" t="s">
        <v>907</v>
      </c>
      <c r="E1287" s="8"/>
    </row>
    <row r="1288" spans="1:5" ht="30" customHeight="1">
      <c r="A1288" s="8">
        <v>1286</v>
      </c>
      <c r="B1288" s="8" t="str">
        <f>"羊家聪"</f>
        <v>羊家聪</v>
      </c>
      <c r="C1288" s="8" t="str">
        <f t="shared" si="257"/>
        <v>男</v>
      </c>
      <c r="D1288" s="9" t="s">
        <v>908</v>
      </c>
      <c r="E1288" s="8"/>
    </row>
    <row r="1289" spans="1:5" ht="30" customHeight="1">
      <c r="A1289" s="8">
        <v>1287</v>
      </c>
      <c r="B1289" s="8" t="str">
        <f>"全正君"</f>
        <v>全正君</v>
      </c>
      <c r="C1289" s="8" t="str">
        <f t="shared" si="257"/>
        <v>男</v>
      </c>
      <c r="D1289" s="9" t="s">
        <v>336</v>
      </c>
      <c r="E1289" s="8"/>
    </row>
    <row r="1290" spans="1:5" ht="30" customHeight="1">
      <c r="A1290" s="8">
        <v>1288</v>
      </c>
      <c r="B1290" s="8" t="str">
        <f>"陈多养"</f>
        <v>陈多养</v>
      </c>
      <c r="C1290" s="8" t="str">
        <f t="shared" si="257"/>
        <v>男</v>
      </c>
      <c r="D1290" s="9" t="s">
        <v>336</v>
      </c>
      <c r="E1290" s="8"/>
    </row>
    <row r="1291" spans="1:5" ht="30" customHeight="1">
      <c r="A1291" s="8">
        <v>1289</v>
      </c>
      <c r="B1291" s="8" t="str">
        <f>"文芳"</f>
        <v>文芳</v>
      </c>
      <c r="C1291" s="8" t="str">
        <f aca="true" t="shared" si="259" ref="C1291:C1296">"女"</f>
        <v>女</v>
      </c>
      <c r="D1291" s="9" t="s">
        <v>909</v>
      </c>
      <c r="E1291" s="8"/>
    </row>
    <row r="1292" spans="1:5" ht="30" customHeight="1">
      <c r="A1292" s="8">
        <v>1290</v>
      </c>
      <c r="B1292" s="8" t="str">
        <f>"黄静"</f>
        <v>黄静</v>
      </c>
      <c r="C1292" s="8" t="str">
        <f t="shared" si="259"/>
        <v>女</v>
      </c>
      <c r="D1292" s="9" t="s">
        <v>910</v>
      </c>
      <c r="E1292" s="8"/>
    </row>
    <row r="1293" spans="1:5" ht="30" customHeight="1">
      <c r="A1293" s="8">
        <v>1291</v>
      </c>
      <c r="B1293" s="8" t="str">
        <f>"彭涛"</f>
        <v>彭涛</v>
      </c>
      <c r="C1293" s="8" t="str">
        <f aca="true" t="shared" si="260" ref="C1293:C1299">"男"</f>
        <v>男</v>
      </c>
      <c r="D1293" s="9" t="s">
        <v>911</v>
      </c>
      <c r="E1293" s="8"/>
    </row>
    <row r="1294" spans="1:5" ht="30" customHeight="1">
      <c r="A1294" s="8">
        <v>1292</v>
      </c>
      <c r="B1294" s="8" t="str">
        <f>"苏紫康"</f>
        <v>苏紫康</v>
      </c>
      <c r="C1294" s="8" t="str">
        <f t="shared" si="260"/>
        <v>男</v>
      </c>
      <c r="D1294" s="9" t="s">
        <v>912</v>
      </c>
      <c r="E1294" s="8"/>
    </row>
    <row r="1295" spans="1:5" ht="30" customHeight="1">
      <c r="A1295" s="8">
        <v>1293</v>
      </c>
      <c r="B1295" s="8" t="str">
        <f>"符水秀"</f>
        <v>符水秀</v>
      </c>
      <c r="C1295" s="8" t="str">
        <f t="shared" si="259"/>
        <v>女</v>
      </c>
      <c r="D1295" s="9" t="s">
        <v>913</v>
      </c>
      <c r="E1295" s="8"/>
    </row>
    <row r="1296" spans="1:5" ht="30" customHeight="1">
      <c r="A1296" s="8">
        <v>1294</v>
      </c>
      <c r="B1296" s="8" t="str">
        <f>"杜艳茹"</f>
        <v>杜艳茹</v>
      </c>
      <c r="C1296" s="8" t="str">
        <f t="shared" si="259"/>
        <v>女</v>
      </c>
      <c r="D1296" s="9" t="s">
        <v>299</v>
      </c>
      <c r="E1296" s="8"/>
    </row>
    <row r="1297" spans="1:5" ht="30" customHeight="1">
      <c r="A1297" s="8">
        <v>1295</v>
      </c>
      <c r="B1297" s="8" t="str">
        <f>"吴开吉"</f>
        <v>吴开吉</v>
      </c>
      <c r="C1297" s="8" t="str">
        <f t="shared" si="260"/>
        <v>男</v>
      </c>
      <c r="D1297" s="9" t="s">
        <v>914</v>
      </c>
      <c r="E1297" s="8"/>
    </row>
    <row r="1298" spans="1:5" ht="30" customHeight="1">
      <c r="A1298" s="8">
        <v>1296</v>
      </c>
      <c r="B1298" s="8" t="str">
        <f>"郭义宽"</f>
        <v>郭义宽</v>
      </c>
      <c r="C1298" s="8" t="str">
        <f t="shared" si="260"/>
        <v>男</v>
      </c>
      <c r="D1298" s="9" t="s">
        <v>915</v>
      </c>
      <c r="E1298" s="8"/>
    </row>
    <row r="1299" spans="1:5" ht="30" customHeight="1">
      <c r="A1299" s="8">
        <v>1297</v>
      </c>
      <c r="B1299" s="8" t="str">
        <f>"赵武健"</f>
        <v>赵武健</v>
      </c>
      <c r="C1299" s="8" t="str">
        <f t="shared" si="260"/>
        <v>男</v>
      </c>
      <c r="D1299" s="9" t="s">
        <v>916</v>
      </c>
      <c r="E1299" s="8"/>
    </row>
    <row r="1300" spans="1:5" ht="30" customHeight="1">
      <c r="A1300" s="8">
        <v>1298</v>
      </c>
      <c r="B1300" s="8" t="str">
        <f>"吴珍"</f>
        <v>吴珍</v>
      </c>
      <c r="C1300" s="8" t="str">
        <f>"女"</f>
        <v>女</v>
      </c>
      <c r="D1300" s="9" t="s">
        <v>106</v>
      </c>
      <c r="E1300" s="8"/>
    </row>
    <row r="1301" spans="1:5" ht="30" customHeight="1">
      <c r="A1301" s="8">
        <v>1299</v>
      </c>
      <c r="B1301" s="8" t="str">
        <f>"李扬佳"</f>
        <v>李扬佳</v>
      </c>
      <c r="C1301" s="8" t="str">
        <f>"女"</f>
        <v>女</v>
      </c>
      <c r="D1301" s="9" t="s">
        <v>183</v>
      </c>
      <c r="E1301" s="8"/>
    </row>
    <row r="1302" spans="1:5" ht="30" customHeight="1">
      <c r="A1302" s="8">
        <v>1300</v>
      </c>
      <c r="B1302" s="8" t="str">
        <f>"李芳勇"</f>
        <v>李芳勇</v>
      </c>
      <c r="C1302" s="8" t="str">
        <f aca="true" t="shared" si="261" ref="C1302:C1314">"男"</f>
        <v>男</v>
      </c>
      <c r="D1302" s="9" t="s">
        <v>917</v>
      </c>
      <c r="E1302" s="8"/>
    </row>
    <row r="1303" spans="1:5" ht="30" customHeight="1">
      <c r="A1303" s="8">
        <v>1301</v>
      </c>
      <c r="B1303" s="8" t="str">
        <f>"林克帆"</f>
        <v>林克帆</v>
      </c>
      <c r="C1303" s="8" t="str">
        <f t="shared" si="261"/>
        <v>男</v>
      </c>
      <c r="D1303" s="9" t="s">
        <v>9</v>
      </c>
      <c r="E1303" s="8"/>
    </row>
    <row r="1304" spans="1:5" ht="30" customHeight="1">
      <c r="A1304" s="8">
        <v>1302</v>
      </c>
      <c r="B1304" s="8" t="str">
        <f>"陈明气"</f>
        <v>陈明气</v>
      </c>
      <c r="C1304" s="8" t="str">
        <f t="shared" si="261"/>
        <v>男</v>
      </c>
      <c r="D1304" s="9" t="s">
        <v>918</v>
      </c>
      <c r="E1304" s="8"/>
    </row>
    <row r="1305" spans="1:5" ht="30" customHeight="1">
      <c r="A1305" s="8">
        <v>1303</v>
      </c>
      <c r="B1305" s="8" t="str">
        <f>"蔡期章"</f>
        <v>蔡期章</v>
      </c>
      <c r="C1305" s="8" t="str">
        <f t="shared" si="261"/>
        <v>男</v>
      </c>
      <c r="D1305" s="9" t="s">
        <v>336</v>
      </c>
      <c r="E1305" s="8"/>
    </row>
    <row r="1306" spans="1:5" ht="30" customHeight="1">
      <c r="A1306" s="8">
        <v>1304</v>
      </c>
      <c r="B1306" s="8" t="str">
        <f>"许宏应"</f>
        <v>许宏应</v>
      </c>
      <c r="C1306" s="8" t="str">
        <f t="shared" si="261"/>
        <v>男</v>
      </c>
      <c r="D1306" s="9" t="s">
        <v>919</v>
      </c>
      <c r="E1306" s="8"/>
    </row>
    <row r="1307" spans="1:5" ht="30" customHeight="1">
      <c r="A1307" s="8">
        <v>1305</v>
      </c>
      <c r="B1307" s="8" t="str">
        <f>"唐良"</f>
        <v>唐良</v>
      </c>
      <c r="C1307" s="8" t="str">
        <f t="shared" si="261"/>
        <v>男</v>
      </c>
      <c r="D1307" s="9" t="s">
        <v>920</v>
      </c>
      <c r="E1307" s="8"/>
    </row>
    <row r="1308" spans="1:5" ht="30" customHeight="1">
      <c r="A1308" s="8">
        <v>1306</v>
      </c>
      <c r="B1308" s="8" t="str">
        <f>"韦泽涛"</f>
        <v>韦泽涛</v>
      </c>
      <c r="C1308" s="8" t="str">
        <f t="shared" si="261"/>
        <v>男</v>
      </c>
      <c r="D1308" s="9" t="s">
        <v>921</v>
      </c>
      <c r="E1308" s="8"/>
    </row>
    <row r="1309" spans="1:5" ht="30" customHeight="1">
      <c r="A1309" s="8">
        <v>1307</v>
      </c>
      <c r="B1309" s="8" t="str">
        <f>"符良富"</f>
        <v>符良富</v>
      </c>
      <c r="C1309" s="8" t="str">
        <f t="shared" si="261"/>
        <v>男</v>
      </c>
      <c r="D1309" s="9" t="s">
        <v>244</v>
      </c>
      <c r="E1309" s="8"/>
    </row>
    <row r="1310" spans="1:5" ht="30" customHeight="1">
      <c r="A1310" s="8">
        <v>1308</v>
      </c>
      <c r="B1310" s="8" t="str">
        <f>"李朝兴"</f>
        <v>李朝兴</v>
      </c>
      <c r="C1310" s="8" t="str">
        <f t="shared" si="261"/>
        <v>男</v>
      </c>
      <c r="D1310" s="9" t="s">
        <v>922</v>
      </c>
      <c r="E1310" s="8"/>
    </row>
    <row r="1311" spans="1:5" ht="30" customHeight="1">
      <c r="A1311" s="8">
        <v>1309</v>
      </c>
      <c r="B1311" s="8" t="str">
        <f>"谢封亮"</f>
        <v>谢封亮</v>
      </c>
      <c r="C1311" s="8" t="str">
        <f t="shared" si="261"/>
        <v>男</v>
      </c>
      <c r="D1311" s="9" t="s">
        <v>923</v>
      </c>
      <c r="E1311" s="8"/>
    </row>
    <row r="1312" spans="1:5" ht="30" customHeight="1">
      <c r="A1312" s="8">
        <v>1310</v>
      </c>
      <c r="B1312" s="8" t="str">
        <f>"曾宪鹏"</f>
        <v>曾宪鹏</v>
      </c>
      <c r="C1312" s="8" t="str">
        <f t="shared" si="261"/>
        <v>男</v>
      </c>
      <c r="D1312" s="9" t="s">
        <v>221</v>
      </c>
      <c r="E1312" s="8"/>
    </row>
    <row r="1313" spans="1:5" ht="30" customHeight="1">
      <c r="A1313" s="8">
        <v>1311</v>
      </c>
      <c r="B1313" s="8" t="str">
        <f>"符浩"</f>
        <v>符浩</v>
      </c>
      <c r="C1313" s="8" t="str">
        <f t="shared" si="261"/>
        <v>男</v>
      </c>
      <c r="D1313" s="9" t="s">
        <v>924</v>
      </c>
      <c r="E1313" s="8"/>
    </row>
    <row r="1314" spans="1:5" ht="30" customHeight="1">
      <c r="A1314" s="8">
        <v>1312</v>
      </c>
      <c r="B1314" s="8" t="str">
        <f>"唐卓贤"</f>
        <v>唐卓贤</v>
      </c>
      <c r="C1314" s="8" t="str">
        <f t="shared" si="261"/>
        <v>男</v>
      </c>
      <c r="D1314" s="9" t="s">
        <v>925</v>
      </c>
      <c r="E1314" s="8"/>
    </row>
    <row r="1315" spans="1:5" ht="30" customHeight="1">
      <c r="A1315" s="8">
        <v>1313</v>
      </c>
      <c r="B1315" s="8" t="str">
        <f>"麦月"</f>
        <v>麦月</v>
      </c>
      <c r="C1315" s="8" t="str">
        <f>"女"</f>
        <v>女</v>
      </c>
      <c r="D1315" s="9" t="s">
        <v>926</v>
      </c>
      <c r="E1315" s="8"/>
    </row>
    <row r="1316" spans="1:5" ht="30" customHeight="1">
      <c r="A1316" s="8">
        <v>1314</v>
      </c>
      <c r="B1316" s="8" t="str">
        <f>"郑万富"</f>
        <v>郑万富</v>
      </c>
      <c r="C1316" s="8" t="str">
        <f aca="true" t="shared" si="262" ref="C1316:C1323">"男"</f>
        <v>男</v>
      </c>
      <c r="D1316" s="9" t="s">
        <v>272</v>
      </c>
      <c r="E1316" s="8"/>
    </row>
    <row r="1317" spans="1:5" ht="30" customHeight="1">
      <c r="A1317" s="8">
        <v>1315</v>
      </c>
      <c r="B1317" s="8" t="str">
        <f>"黄宗文"</f>
        <v>黄宗文</v>
      </c>
      <c r="C1317" s="8" t="str">
        <f t="shared" si="262"/>
        <v>男</v>
      </c>
      <c r="D1317" s="9" t="s">
        <v>927</v>
      </c>
      <c r="E1317" s="8"/>
    </row>
    <row r="1318" spans="1:5" ht="30" customHeight="1">
      <c r="A1318" s="8">
        <v>1316</v>
      </c>
      <c r="B1318" s="8" t="str">
        <f>"黎冬冬"</f>
        <v>黎冬冬</v>
      </c>
      <c r="C1318" s="8" t="str">
        <f t="shared" si="262"/>
        <v>男</v>
      </c>
      <c r="D1318" s="9" t="s">
        <v>928</v>
      </c>
      <c r="E1318" s="8"/>
    </row>
    <row r="1319" spans="1:5" ht="30" customHeight="1">
      <c r="A1319" s="8">
        <v>1317</v>
      </c>
      <c r="B1319" s="8" t="str">
        <f>"符乃上"</f>
        <v>符乃上</v>
      </c>
      <c r="C1319" s="8" t="str">
        <f t="shared" si="262"/>
        <v>男</v>
      </c>
      <c r="D1319" s="9" t="s">
        <v>929</v>
      </c>
      <c r="E1319" s="8"/>
    </row>
    <row r="1320" spans="1:5" ht="30" customHeight="1">
      <c r="A1320" s="8">
        <v>1318</v>
      </c>
      <c r="B1320" s="8" t="str">
        <f>"林拥书"</f>
        <v>林拥书</v>
      </c>
      <c r="C1320" s="8" t="str">
        <f t="shared" si="262"/>
        <v>男</v>
      </c>
      <c r="D1320" s="9" t="s">
        <v>930</v>
      </c>
      <c r="E1320" s="8"/>
    </row>
    <row r="1321" spans="1:5" ht="30" customHeight="1">
      <c r="A1321" s="8">
        <v>1319</v>
      </c>
      <c r="B1321" s="8" t="str">
        <f>"黄良师"</f>
        <v>黄良师</v>
      </c>
      <c r="C1321" s="8" t="str">
        <f t="shared" si="262"/>
        <v>男</v>
      </c>
      <c r="D1321" s="9" t="s">
        <v>931</v>
      </c>
      <c r="E1321" s="8"/>
    </row>
    <row r="1322" spans="1:5" ht="30" customHeight="1">
      <c r="A1322" s="8">
        <v>1320</v>
      </c>
      <c r="B1322" s="8" t="str">
        <f>"黄奕祥"</f>
        <v>黄奕祥</v>
      </c>
      <c r="C1322" s="8" t="str">
        <f t="shared" si="262"/>
        <v>男</v>
      </c>
      <c r="D1322" s="9" t="s">
        <v>932</v>
      </c>
      <c r="E1322" s="8"/>
    </row>
    <row r="1323" spans="1:5" ht="30" customHeight="1">
      <c r="A1323" s="8">
        <v>1321</v>
      </c>
      <c r="B1323" s="8" t="str">
        <f>"韦海波"</f>
        <v>韦海波</v>
      </c>
      <c r="C1323" s="8" t="str">
        <f t="shared" si="262"/>
        <v>男</v>
      </c>
      <c r="D1323" s="9" t="s">
        <v>91</v>
      </c>
      <c r="E1323" s="8"/>
    </row>
    <row r="1324" spans="1:5" ht="30" customHeight="1">
      <c r="A1324" s="8">
        <v>1322</v>
      </c>
      <c r="B1324" s="8" t="str">
        <f>"彭薇"</f>
        <v>彭薇</v>
      </c>
      <c r="C1324" s="8" t="str">
        <f>"女"</f>
        <v>女</v>
      </c>
      <c r="D1324" s="9" t="s">
        <v>933</v>
      </c>
      <c r="E1324" s="8"/>
    </row>
    <row r="1325" spans="1:5" ht="30" customHeight="1">
      <c r="A1325" s="8">
        <v>1323</v>
      </c>
      <c r="B1325" s="8" t="str">
        <f>"倪锡师"</f>
        <v>倪锡师</v>
      </c>
      <c r="C1325" s="8" t="str">
        <f aca="true" t="shared" si="263" ref="C1325:C1336">"男"</f>
        <v>男</v>
      </c>
      <c r="D1325" s="9" t="s">
        <v>934</v>
      </c>
      <c r="E1325" s="8"/>
    </row>
    <row r="1326" spans="1:5" ht="30" customHeight="1">
      <c r="A1326" s="8">
        <v>1324</v>
      </c>
      <c r="B1326" s="8" t="str">
        <f>"林宝"</f>
        <v>林宝</v>
      </c>
      <c r="C1326" s="8" t="str">
        <f t="shared" si="263"/>
        <v>男</v>
      </c>
      <c r="D1326" s="9" t="s">
        <v>935</v>
      </c>
      <c r="E1326" s="8"/>
    </row>
    <row r="1327" spans="1:5" ht="30" customHeight="1">
      <c r="A1327" s="8">
        <v>1325</v>
      </c>
      <c r="B1327" s="8" t="str">
        <f>"符英堂"</f>
        <v>符英堂</v>
      </c>
      <c r="C1327" s="8" t="str">
        <f t="shared" si="263"/>
        <v>男</v>
      </c>
      <c r="D1327" s="9" t="s">
        <v>936</v>
      </c>
      <c r="E1327" s="8"/>
    </row>
    <row r="1328" spans="1:5" ht="30" customHeight="1">
      <c r="A1328" s="8">
        <v>1326</v>
      </c>
      <c r="B1328" s="8" t="str">
        <f>"谢海城"</f>
        <v>谢海城</v>
      </c>
      <c r="C1328" s="8" t="str">
        <f t="shared" si="263"/>
        <v>男</v>
      </c>
      <c r="D1328" s="9" t="s">
        <v>542</v>
      </c>
      <c r="E1328" s="8"/>
    </row>
    <row r="1329" spans="1:5" ht="30" customHeight="1">
      <c r="A1329" s="8">
        <v>1327</v>
      </c>
      <c r="B1329" s="8" t="str">
        <f>"冼川杰"</f>
        <v>冼川杰</v>
      </c>
      <c r="C1329" s="8" t="str">
        <f t="shared" si="263"/>
        <v>男</v>
      </c>
      <c r="D1329" s="9" t="s">
        <v>277</v>
      </c>
      <c r="E1329" s="8"/>
    </row>
    <row r="1330" spans="1:5" ht="30" customHeight="1">
      <c r="A1330" s="8">
        <v>1328</v>
      </c>
      <c r="B1330" s="8" t="str">
        <f>"王发源"</f>
        <v>王发源</v>
      </c>
      <c r="C1330" s="8" t="str">
        <f t="shared" si="263"/>
        <v>男</v>
      </c>
      <c r="D1330" s="9" t="s">
        <v>937</v>
      </c>
      <c r="E1330" s="8"/>
    </row>
    <row r="1331" spans="1:5" ht="30" customHeight="1">
      <c r="A1331" s="8">
        <v>1329</v>
      </c>
      <c r="B1331" s="8" t="str">
        <f>"林景斌"</f>
        <v>林景斌</v>
      </c>
      <c r="C1331" s="8" t="str">
        <f t="shared" si="263"/>
        <v>男</v>
      </c>
      <c r="D1331" s="9" t="s">
        <v>938</v>
      </c>
      <c r="E1331" s="8"/>
    </row>
    <row r="1332" spans="1:5" ht="30" customHeight="1">
      <c r="A1332" s="8">
        <v>1330</v>
      </c>
      <c r="B1332" s="8" t="str">
        <f>"蔡栋"</f>
        <v>蔡栋</v>
      </c>
      <c r="C1332" s="8" t="str">
        <f t="shared" si="263"/>
        <v>男</v>
      </c>
      <c r="D1332" s="9" t="s">
        <v>939</v>
      </c>
      <c r="E1332" s="8"/>
    </row>
    <row r="1333" spans="1:5" ht="30" customHeight="1">
      <c r="A1333" s="8">
        <v>1331</v>
      </c>
      <c r="B1333" s="8" t="str">
        <f>"吴英松"</f>
        <v>吴英松</v>
      </c>
      <c r="C1333" s="8" t="str">
        <f t="shared" si="263"/>
        <v>男</v>
      </c>
      <c r="D1333" s="9" t="s">
        <v>767</v>
      </c>
      <c r="E1333" s="8"/>
    </row>
    <row r="1334" spans="1:5" ht="30" customHeight="1">
      <c r="A1334" s="8">
        <v>1332</v>
      </c>
      <c r="B1334" s="8" t="str">
        <f>"麦贤杰"</f>
        <v>麦贤杰</v>
      </c>
      <c r="C1334" s="8" t="str">
        <f t="shared" si="263"/>
        <v>男</v>
      </c>
      <c r="D1334" s="9" t="s">
        <v>940</v>
      </c>
      <c r="E1334" s="8"/>
    </row>
    <row r="1335" spans="1:5" ht="30" customHeight="1">
      <c r="A1335" s="8">
        <v>1333</v>
      </c>
      <c r="B1335" s="8" t="str">
        <f>"林春雄"</f>
        <v>林春雄</v>
      </c>
      <c r="C1335" s="8" t="str">
        <f t="shared" si="263"/>
        <v>男</v>
      </c>
      <c r="D1335" s="9" t="s">
        <v>941</v>
      </c>
      <c r="E1335" s="8"/>
    </row>
    <row r="1336" spans="1:5" ht="30" customHeight="1">
      <c r="A1336" s="8">
        <v>1334</v>
      </c>
      <c r="B1336" s="8" t="str">
        <f>"颜志刚"</f>
        <v>颜志刚</v>
      </c>
      <c r="C1336" s="8" t="str">
        <f t="shared" si="263"/>
        <v>男</v>
      </c>
      <c r="D1336" s="9" t="s">
        <v>942</v>
      </c>
      <c r="E1336" s="8"/>
    </row>
    <row r="1337" spans="1:5" ht="30" customHeight="1">
      <c r="A1337" s="8">
        <v>1335</v>
      </c>
      <c r="B1337" s="8" t="str">
        <f>"李欢欢"</f>
        <v>李欢欢</v>
      </c>
      <c r="C1337" s="8" t="str">
        <f>"女"</f>
        <v>女</v>
      </c>
      <c r="D1337" s="9" t="s">
        <v>15</v>
      </c>
      <c r="E1337" s="8"/>
    </row>
    <row r="1338" spans="1:5" ht="30" customHeight="1">
      <c r="A1338" s="8">
        <v>1336</v>
      </c>
      <c r="B1338" s="8" t="str">
        <f>"张明亮"</f>
        <v>张明亮</v>
      </c>
      <c r="C1338" s="8" t="str">
        <f aca="true" t="shared" si="264" ref="C1338:C1353">"男"</f>
        <v>男</v>
      </c>
      <c r="D1338" s="9" t="s">
        <v>221</v>
      </c>
      <c r="E1338" s="8"/>
    </row>
    <row r="1339" spans="1:5" ht="30" customHeight="1">
      <c r="A1339" s="8">
        <v>1337</v>
      </c>
      <c r="B1339" s="8" t="str">
        <f>"吴飞雄"</f>
        <v>吴飞雄</v>
      </c>
      <c r="C1339" s="8" t="str">
        <f t="shared" si="264"/>
        <v>男</v>
      </c>
      <c r="D1339" s="9" t="s">
        <v>943</v>
      </c>
      <c r="E1339" s="8"/>
    </row>
    <row r="1340" spans="1:5" ht="30" customHeight="1">
      <c r="A1340" s="8">
        <v>1338</v>
      </c>
      <c r="B1340" s="8" t="str">
        <f>"纪定卫"</f>
        <v>纪定卫</v>
      </c>
      <c r="C1340" s="8" t="str">
        <f t="shared" si="264"/>
        <v>男</v>
      </c>
      <c r="D1340" s="9" t="s">
        <v>849</v>
      </c>
      <c r="E1340" s="8"/>
    </row>
    <row r="1341" spans="1:5" ht="30" customHeight="1">
      <c r="A1341" s="8">
        <v>1339</v>
      </c>
      <c r="B1341" s="8" t="str">
        <f>"陈智伟"</f>
        <v>陈智伟</v>
      </c>
      <c r="C1341" s="8" t="str">
        <f t="shared" si="264"/>
        <v>男</v>
      </c>
      <c r="D1341" s="9" t="s">
        <v>944</v>
      </c>
      <c r="E1341" s="8"/>
    </row>
    <row r="1342" spans="1:5" ht="30" customHeight="1">
      <c r="A1342" s="8">
        <v>1340</v>
      </c>
      <c r="B1342" s="8" t="str">
        <f>"陈达明"</f>
        <v>陈达明</v>
      </c>
      <c r="C1342" s="8" t="str">
        <f t="shared" si="264"/>
        <v>男</v>
      </c>
      <c r="D1342" s="9" t="s">
        <v>945</v>
      </c>
      <c r="E1342" s="8"/>
    </row>
    <row r="1343" spans="1:5" ht="30" customHeight="1">
      <c r="A1343" s="8">
        <v>1341</v>
      </c>
      <c r="B1343" s="8" t="str">
        <f>"李宗豪"</f>
        <v>李宗豪</v>
      </c>
      <c r="C1343" s="8" t="str">
        <f t="shared" si="264"/>
        <v>男</v>
      </c>
      <c r="D1343" s="9" t="s">
        <v>946</v>
      </c>
      <c r="E1343" s="8"/>
    </row>
    <row r="1344" spans="1:5" ht="30" customHeight="1">
      <c r="A1344" s="8">
        <v>1342</v>
      </c>
      <c r="B1344" s="8" t="str">
        <f>"羊必富"</f>
        <v>羊必富</v>
      </c>
      <c r="C1344" s="8" t="str">
        <f t="shared" si="264"/>
        <v>男</v>
      </c>
      <c r="D1344" s="9" t="s">
        <v>947</v>
      </c>
      <c r="E1344" s="8"/>
    </row>
    <row r="1345" spans="1:5" ht="30" customHeight="1">
      <c r="A1345" s="8">
        <v>1343</v>
      </c>
      <c r="B1345" s="8" t="str">
        <f>"赵继亮"</f>
        <v>赵继亮</v>
      </c>
      <c r="C1345" s="8" t="str">
        <f t="shared" si="264"/>
        <v>男</v>
      </c>
      <c r="D1345" s="9" t="s">
        <v>948</v>
      </c>
      <c r="E1345" s="8"/>
    </row>
    <row r="1346" spans="1:5" ht="30" customHeight="1">
      <c r="A1346" s="8">
        <v>1344</v>
      </c>
      <c r="B1346" s="8" t="str">
        <f>"陈志迅"</f>
        <v>陈志迅</v>
      </c>
      <c r="C1346" s="8" t="str">
        <f t="shared" si="264"/>
        <v>男</v>
      </c>
      <c r="D1346" s="9" t="s">
        <v>949</v>
      </c>
      <c r="E1346" s="8"/>
    </row>
    <row r="1347" spans="1:5" ht="30" customHeight="1">
      <c r="A1347" s="8">
        <v>1345</v>
      </c>
      <c r="B1347" s="8" t="str">
        <f>"孙云"</f>
        <v>孙云</v>
      </c>
      <c r="C1347" s="8" t="str">
        <f t="shared" si="264"/>
        <v>男</v>
      </c>
      <c r="D1347" s="9" t="s">
        <v>569</v>
      </c>
      <c r="E1347" s="8"/>
    </row>
    <row r="1348" spans="1:5" ht="30" customHeight="1">
      <c r="A1348" s="8">
        <v>1346</v>
      </c>
      <c r="B1348" s="8" t="str">
        <f>"林明明"</f>
        <v>林明明</v>
      </c>
      <c r="C1348" s="8" t="str">
        <f t="shared" si="264"/>
        <v>男</v>
      </c>
      <c r="D1348" s="9" t="s">
        <v>349</v>
      </c>
      <c r="E1348" s="8"/>
    </row>
    <row r="1349" spans="1:5" ht="30" customHeight="1">
      <c r="A1349" s="8">
        <v>1347</v>
      </c>
      <c r="B1349" s="8" t="str">
        <f>"李翼定"</f>
        <v>李翼定</v>
      </c>
      <c r="C1349" s="8" t="str">
        <f t="shared" si="264"/>
        <v>男</v>
      </c>
      <c r="D1349" s="9" t="s">
        <v>950</v>
      </c>
      <c r="E1349" s="8"/>
    </row>
    <row r="1350" spans="1:5" ht="30" customHeight="1">
      <c r="A1350" s="8">
        <v>1348</v>
      </c>
      <c r="B1350" s="8" t="str">
        <f>"王春志"</f>
        <v>王春志</v>
      </c>
      <c r="C1350" s="8" t="str">
        <f t="shared" si="264"/>
        <v>男</v>
      </c>
      <c r="D1350" s="9" t="s">
        <v>951</v>
      </c>
      <c r="E1350" s="8"/>
    </row>
    <row r="1351" spans="1:5" ht="30" customHeight="1">
      <c r="A1351" s="8">
        <v>1349</v>
      </c>
      <c r="B1351" s="8" t="str">
        <f>"刘宏骞"</f>
        <v>刘宏骞</v>
      </c>
      <c r="C1351" s="8" t="str">
        <f t="shared" si="264"/>
        <v>男</v>
      </c>
      <c r="D1351" s="9" t="s">
        <v>618</v>
      </c>
      <c r="E1351" s="8"/>
    </row>
    <row r="1352" spans="1:5" ht="30" customHeight="1">
      <c r="A1352" s="8">
        <v>1350</v>
      </c>
      <c r="B1352" s="8" t="str">
        <f>"李坤义"</f>
        <v>李坤义</v>
      </c>
      <c r="C1352" s="8" t="str">
        <f t="shared" si="264"/>
        <v>男</v>
      </c>
      <c r="D1352" s="9" t="s">
        <v>501</v>
      </c>
      <c r="E1352" s="8"/>
    </row>
    <row r="1353" spans="1:5" ht="30" customHeight="1">
      <c r="A1353" s="8">
        <v>1351</v>
      </c>
      <c r="B1353" s="8" t="str">
        <f>"陈人丞"</f>
        <v>陈人丞</v>
      </c>
      <c r="C1353" s="8" t="str">
        <f t="shared" si="264"/>
        <v>男</v>
      </c>
      <c r="D1353" s="9" t="s">
        <v>952</v>
      </c>
      <c r="E1353" s="8"/>
    </row>
    <row r="1354" spans="1:5" ht="30" customHeight="1">
      <c r="A1354" s="8">
        <v>1352</v>
      </c>
      <c r="B1354" s="8" t="str">
        <f>"方丹"</f>
        <v>方丹</v>
      </c>
      <c r="C1354" s="8" t="str">
        <f>"女"</f>
        <v>女</v>
      </c>
      <c r="D1354" s="9" t="s">
        <v>953</v>
      </c>
      <c r="E1354" s="8"/>
    </row>
    <row r="1355" spans="1:5" ht="30" customHeight="1">
      <c r="A1355" s="8">
        <v>1353</v>
      </c>
      <c r="B1355" s="8" t="str">
        <f>"唐任英"</f>
        <v>唐任英</v>
      </c>
      <c r="C1355" s="8" t="str">
        <f>"男"</f>
        <v>男</v>
      </c>
      <c r="D1355" s="9" t="s">
        <v>954</v>
      </c>
      <c r="E1355" s="8"/>
    </row>
    <row r="1356" spans="1:5" ht="30" customHeight="1">
      <c r="A1356" s="8">
        <v>1354</v>
      </c>
      <c r="B1356" s="8" t="str">
        <f>"梁丽艳"</f>
        <v>梁丽艳</v>
      </c>
      <c r="C1356" s="8" t="str">
        <f>"女"</f>
        <v>女</v>
      </c>
      <c r="D1356" s="9" t="s">
        <v>955</v>
      </c>
      <c r="E1356" s="8"/>
    </row>
    <row r="1357" spans="1:5" ht="30" customHeight="1">
      <c r="A1357" s="8">
        <v>1355</v>
      </c>
      <c r="B1357" s="8" t="str">
        <f>"吴子贤"</f>
        <v>吴子贤</v>
      </c>
      <c r="C1357" s="8" t="str">
        <f aca="true" t="shared" si="265" ref="C1357:C1365">"男"</f>
        <v>男</v>
      </c>
      <c r="D1357" s="9" t="s">
        <v>956</v>
      </c>
      <c r="E1357" s="8"/>
    </row>
    <row r="1358" spans="1:5" ht="30" customHeight="1">
      <c r="A1358" s="8">
        <v>1356</v>
      </c>
      <c r="B1358" s="8" t="str">
        <f>"李方凯"</f>
        <v>李方凯</v>
      </c>
      <c r="C1358" s="8" t="str">
        <f t="shared" si="265"/>
        <v>男</v>
      </c>
      <c r="D1358" s="9" t="s">
        <v>91</v>
      </c>
      <c r="E1358" s="8"/>
    </row>
    <row r="1359" spans="1:5" ht="30" customHeight="1">
      <c r="A1359" s="8">
        <v>1357</v>
      </c>
      <c r="B1359" s="8" t="str">
        <f>"邱名文"</f>
        <v>邱名文</v>
      </c>
      <c r="C1359" s="8" t="str">
        <f t="shared" si="265"/>
        <v>男</v>
      </c>
      <c r="D1359" s="9" t="s">
        <v>585</v>
      </c>
      <c r="E1359" s="8"/>
    </row>
    <row r="1360" spans="1:5" ht="30" customHeight="1">
      <c r="A1360" s="8">
        <v>1358</v>
      </c>
      <c r="B1360" s="8" t="str">
        <f>"李玉臣"</f>
        <v>李玉臣</v>
      </c>
      <c r="C1360" s="8" t="str">
        <f t="shared" si="265"/>
        <v>男</v>
      </c>
      <c r="D1360" s="9" t="s">
        <v>957</v>
      </c>
      <c r="E1360" s="8"/>
    </row>
    <row r="1361" spans="1:5" ht="30" customHeight="1">
      <c r="A1361" s="8">
        <v>1359</v>
      </c>
      <c r="B1361" s="8" t="str">
        <f>"苏致刚"</f>
        <v>苏致刚</v>
      </c>
      <c r="C1361" s="8" t="str">
        <f t="shared" si="265"/>
        <v>男</v>
      </c>
      <c r="D1361" s="9" t="s">
        <v>958</v>
      </c>
      <c r="E1361" s="8"/>
    </row>
    <row r="1362" spans="1:5" ht="30" customHeight="1">
      <c r="A1362" s="8">
        <v>1360</v>
      </c>
      <c r="B1362" s="8" t="str">
        <f>"吴武晋"</f>
        <v>吴武晋</v>
      </c>
      <c r="C1362" s="8" t="str">
        <f t="shared" si="265"/>
        <v>男</v>
      </c>
      <c r="D1362" s="9" t="s">
        <v>699</v>
      </c>
      <c r="E1362" s="8"/>
    </row>
    <row r="1363" spans="1:5" ht="30" customHeight="1">
      <c r="A1363" s="8">
        <v>1361</v>
      </c>
      <c r="B1363" s="8" t="str">
        <f>"陈春斌"</f>
        <v>陈春斌</v>
      </c>
      <c r="C1363" s="8" t="str">
        <f t="shared" si="265"/>
        <v>男</v>
      </c>
      <c r="D1363" s="9" t="s">
        <v>959</v>
      </c>
      <c r="E1363" s="8"/>
    </row>
    <row r="1364" spans="1:5" ht="30" customHeight="1">
      <c r="A1364" s="8">
        <v>1362</v>
      </c>
      <c r="B1364" s="8" t="str">
        <f>"王俊强"</f>
        <v>王俊强</v>
      </c>
      <c r="C1364" s="8" t="str">
        <f t="shared" si="265"/>
        <v>男</v>
      </c>
      <c r="D1364" s="9" t="s">
        <v>301</v>
      </c>
      <c r="E1364" s="8"/>
    </row>
    <row r="1365" spans="1:5" ht="30" customHeight="1">
      <c r="A1365" s="8">
        <v>1363</v>
      </c>
      <c r="B1365" s="8" t="str">
        <f>"陈国梁"</f>
        <v>陈国梁</v>
      </c>
      <c r="C1365" s="8" t="str">
        <f t="shared" si="265"/>
        <v>男</v>
      </c>
      <c r="D1365" s="9" t="s">
        <v>960</v>
      </c>
      <c r="E1365" s="8"/>
    </row>
    <row r="1366" spans="1:5" ht="30" customHeight="1">
      <c r="A1366" s="8">
        <v>1364</v>
      </c>
      <c r="B1366" s="8" t="str">
        <f>"左芳仪"</f>
        <v>左芳仪</v>
      </c>
      <c r="C1366" s="8" t="str">
        <f>"女"</f>
        <v>女</v>
      </c>
      <c r="D1366" s="9" t="s">
        <v>683</v>
      </c>
      <c r="E1366" s="8"/>
    </row>
    <row r="1367" spans="1:5" ht="30" customHeight="1">
      <c r="A1367" s="8">
        <v>1365</v>
      </c>
      <c r="B1367" s="8" t="str">
        <f>"王贤征"</f>
        <v>王贤征</v>
      </c>
      <c r="C1367" s="8" t="str">
        <f aca="true" t="shared" si="266" ref="C1367:C1379">"男"</f>
        <v>男</v>
      </c>
      <c r="D1367" s="9" t="s">
        <v>802</v>
      </c>
      <c r="E1367" s="8"/>
    </row>
    <row r="1368" spans="1:5" ht="30" customHeight="1">
      <c r="A1368" s="8">
        <v>1366</v>
      </c>
      <c r="B1368" s="8" t="str">
        <f>"吴天连"</f>
        <v>吴天连</v>
      </c>
      <c r="C1368" s="8" t="str">
        <f t="shared" si="266"/>
        <v>男</v>
      </c>
      <c r="D1368" s="9" t="s">
        <v>961</v>
      </c>
      <c r="E1368" s="8"/>
    </row>
    <row r="1369" spans="1:5" ht="30" customHeight="1">
      <c r="A1369" s="8">
        <v>1367</v>
      </c>
      <c r="B1369" s="8" t="str">
        <f>"陈光武"</f>
        <v>陈光武</v>
      </c>
      <c r="C1369" s="8" t="str">
        <f t="shared" si="266"/>
        <v>男</v>
      </c>
      <c r="D1369" s="9" t="s">
        <v>301</v>
      </c>
      <c r="E1369" s="8"/>
    </row>
    <row r="1370" spans="1:5" ht="30" customHeight="1">
      <c r="A1370" s="8">
        <v>1368</v>
      </c>
      <c r="B1370" s="8" t="str">
        <f>"王式再"</f>
        <v>王式再</v>
      </c>
      <c r="C1370" s="8" t="str">
        <f t="shared" si="266"/>
        <v>男</v>
      </c>
      <c r="D1370" s="9" t="s">
        <v>962</v>
      </c>
      <c r="E1370" s="8"/>
    </row>
    <row r="1371" spans="1:5" ht="30" customHeight="1">
      <c r="A1371" s="8">
        <v>1369</v>
      </c>
      <c r="B1371" s="8" t="str">
        <f>"王阳孚"</f>
        <v>王阳孚</v>
      </c>
      <c r="C1371" s="8" t="str">
        <f t="shared" si="266"/>
        <v>男</v>
      </c>
      <c r="D1371" s="9" t="s">
        <v>963</v>
      </c>
      <c r="E1371" s="8"/>
    </row>
    <row r="1372" spans="1:5" ht="30" customHeight="1">
      <c r="A1372" s="8">
        <v>1370</v>
      </c>
      <c r="B1372" s="8" t="str">
        <f>"文善智"</f>
        <v>文善智</v>
      </c>
      <c r="C1372" s="8" t="str">
        <f t="shared" si="266"/>
        <v>男</v>
      </c>
      <c r="D1372" s="9" t="s">
        <v>484</v>
      </c>
      <c r="E1372" s="8"/>
    </row>
    <row r="1373" spans="1:5" ht="30" customHeight="1">
      <c r="A1373" s="8">
        <v>1371</v>
      </c>
      <c r="B1373" s="8" t="str">
        <f>"郭洪伟"</f>
        <v>郭洪伟</v>
      </c>
      <c r="C1373" s="8" t="str">
        <f t="shared" si="266"/>
        <v>男</v>
      </c>
      <c r="D1373" s="9" t="s">
        <v>964</v>
      </c>
      <c r="E1373" s="8"/>
    </row>
    <row r="1374" spans="1:5" ht="30" customHeight="1">
      <c r="A1374" s="8">
        <v>1372</v>
      </c>
      <c r="B1374" s="8" t="str">
        <f>"王成海"</f>
        <v>王成海</v>
      </c>
      <c r="C1374" s="8" t="str">
        <f t="shared" si="266"/>
        <v>男</v>
      </c>
      <c r="D1374" s="9" t="s">
        <v>965</v>
      </c>
      <c r="E1374" s="8"/>
    </row>
    <row r="1375" spans="1:5" ht="30" customHeight="1">
      <c r="A1375" s="8">
        <v>1373</v>
      </c>
      <c r="B1375" s="8" t="str">
        <f>"林壮龙"</f>
        <v>林壮龙</v>
      </c>
      <c r="C1375" s="8" t="str">
        <f t="shared" si="266"/>
        <v>男</v>
      </c>
      <c r="D1375" s="9" t="s">
        <v>825</v>
      </c>
      <c r="E1375" s="8"/>
    </row>
    <row r="1376" spans="1:5" ht="30" customHeight="1">
      <c r="A1376" s="8">
        <v>1374</v>
      </c>
      <c r="B1376" s="8" t="str">
        <f>"陈景才"</f>
        <v>陈景才</v>
      </c>
      <c r="C1376" s="8" t="str">
        <f t="shared" si="266"/>
        <v>男</v>
      </c>
      <c r="D1376" s="9" t="s">
        <v>830</v>
      </c>
      <c r="E1376" s="8"/>
    </row>
    <row r="1377" spans="1:5" ht="30" customHeight="1">
      <c r="A1377" s="8">
        <v>1375</v>
      </c>
      <c r="B1377" s="8" t="str">
        <f>"林冲"</f>
        <v>林冲</v>
      </c>
      <c r="C1377" s="8" t="str">
        <f t="shared" si="266"/>
        <v>男</v>
      </c>
      <c r="D1377" s="9" t="s">
        <v>552</v>
      </c>
      <c r="E1377" s="8"/>
    </row>
    <row r="1378" spans="1:5" ht="30" customHeight="1">
      <c r="A1378" s="8">
        <v>1376</v>
      </c>
      <c r="B1378" s="8" t="str">
        <f>"薛开智"</f>
        <v>薛开智</v>
      </c>
      <c r="C1378" s="8" t="str">
        <f t="shared" si="266"/>
        <v>男</v>
      </c>
      <c r="D1378" s="9" t="s">
        <v>966</v>
      </c>
      <c r="E1378" s="8"/>
    </row>
    <row r="1379" spans="1:5" ht="30" customHeight="1">
      <c r="A1379" s="8">
        <v>1377</v>
      </c>
      <c r="B1379" s="8" t="str">
        <f>"李道总"</f>
        <v>李道总</v>
      </c>
      <c r="C1379" s="8" t="str">
        <f t="shared" si="266"/>
        <v>男</v>
      </c>
      <c r="D1379" s="9" t="s">
        <v>967</v>
      </c>
      <c r="E1379" s="8"/>
    </row>
    <row r="1380" spans="1:5" ht="30" customHeight="1">
      <c r="A1380" s="8">
        <v>1378</v>
      </c>
      <c r="B1380" s="8" t="str">
        <f>"周柳伶"</f>
        <v>周柳伶</v>
      </c>
      <c r="C1380" s="8" t="str">
        <f>"女"</f>
        <v>女</v>
      </c>
      <c r="D1380" s="9" t="s">
        <v>968</v>
      </c>
      <c r="E1380" s="8"/>
    </row>
    <row r="1381" spans="1:5" ht="30" customHeight="1">
      <c r="A1381" s="8">
        <v>1379</v>
      </c>
      <c r="B1381" s="8" t="str">
        <f>"陈春雨"</f>
        <v>陈春雨</v>
      </c>
      <c r="C1381" s="8" t="str">
        <f aca="true" t="shared" si="267" ref="C1381:C1399">"男"</f>
        <v>男</v>
      </c>
      <c r="D1381" s="9" t="s">
        <v>287</v>
      </c>
      <c r="E1381" s="8"/>
    </row>
    <row r="1382" spans="1:5" ht="30" customHeight="1">
      <c r="A1382" s="8">
        <v>1380</v>
      </c>
      <c r="B1382" s="8" t="str">
        <f>"苏仕伟"</f>
        <v>苏仕伟</v>
      </c>
      <c r="C1382" s="8" t="str">
        <f t="shared" si="267"/>
        <v>男</v>
      </c>
      <c r="D1382" s="9" t="s">
        <v>969</v>
      </c>
      <c r="E1382" s="8"/>
    </row>
    <row r="1383" spans="1:5" ht="30" customHeight="1">
      <c r="A1383" s="8">
        <v>1381</v>
      </c>
      <c r="B1383" s="8" t="str">
        <f>"陈玉剑"</f>
        <v>陈玉剑</v>
      </c>
      <c r="C1383" s="8" t="str">
        <f t="shared" si="267"/>
        <v>男</v>
      </c>
      <c r="D1383" s="9" t="s">
        <v>763</v>
      </c>
      <c r="E1383" s="8"/>
    </row>
    <row r="1384" spans="1:5" ht="30" customHeight="1">
      <c r="A1384" s="8">
        <v>1382</v>
      </c>
      <c r="B1384" s="8" t="str">
        <f>" 张建勤"</f>
        <v> 张建勤</v>
      </c>
      <c r="C1384" s="8" t="str">
        <f t="shared" si="267"/>
        <v>男</v>
      </c>
      <c r="D1384" s="9" t="s">
        <v>970</v>
      </c>
      <c r="E1384" s="8"/>
    </row>
    <row r="1385" spans="1:5" ht="30" customHeight="1">
      <c r="A1385" s="8">
        <v>1383</v>
      </c>
      <c r="B1385" s="8" t="str">
        <f>"林诗童"</f>
        <v>林诗童</v>
      </c>
      <c r="C1385" s="8" t="str">
        <f t="shared" si="267"/>
        <v>男</v>
      </c>
      <c r="D1385" s="9" t="s">
        <v>637</v>
      </c>
      <c r="E1385" s="8"/>
    </row>
    <row r="1386" spans="1:5" ht="30" customHeight="1">
      <c r="A1386" s="8">
        <v>1384</v>
      </c>
      <c r="B1386" s="8" t="str">
        <f>"黄英帅"</f>
        <v>黄英帅</v>
      </c>
      <c r="C1386" s="8" t="str">
        <f t="shared" si="267"/>
        <v>男</v>
      </c>
      <c r="D1386" s="9" t="s">
        <v>892</v>
      </c>
      <c r="E1386" s="8"/>
    </row>
    <row r="1387" spans="1:5" ht="30" customHeight="1">
      <c r="A1387" s="8">
        <v>1385</v>
      </c>
      <c r="B1387" s="8" t="str">
        <f>"邓昌泽"</f>
        <v>邓昌泽</v>
      </c>
      <c r="C1387" s="8" t="str">
        <f t="shared" si="267"/>
        <v>男</v>
      </c>
      <c r="D1387" s="9" t="s">
        <v>859</v>
      </c>
      <c r="E1387" s="8"/>
    </row>
    <row r="1388" spans="1:5" ht="30" customHeight="1">
      <c r="A1388" s="8">
        <v>1386</v>
      </c>
      <c r="B1388" s="8" t="str">
        <f>"郭光群"</f>
        <v>郭光群</v>
      </c>
      <c r="C1388" s="8" t="str">
        <f t="shared" si="267"/>
        <v>男</v>
      </c>
      <c r="D1388" s="9" t="s">
        <v>971</v>
      </c>
      <c r="E1388" s="8"/>
    </row>
    <row r="1389" spans="1:5" ht="30" customHeight="1">
      <c r="A1389" s="8">
        <v>1387</v>
      </c>
      <c r="B1389" s="8" t="str">
        <f>"肖清"</f>
        <v>肖清</v>
      </c>
      <c r="C1389" s="8" t="str">
        <f t="shared" si="267"/>
        <v>男</v>
      </c>
      <c r="D1389" s="9" t="s">
        <v>972</v>
      </c>
      <c r="E1389" s="8"/>
    </row>
    <row r="1390" spans="1:5" ht="30" customHeight="1">
      <c r="A1390" s="8">
        <v>1388</v>
      </c>
      <c r="B1390" s="8" t="str">
        <f>" 陈川通"</f>
        <v> 陈川通</v>
      </c>
      <c r="C1390" s="8" t="str">
        <f t="shared" si="267"/>
        <v>男</v>
      </c>
      <c r="D1390" s="9" t="s">
        <v>973</v>
      </c>
      <c r="E1390" s="8"/>
    </row>
    <row r="1391" spans="1:5" ht="30" customHeight="1">
      <c r="A1391" s="8">
        <v>1389</v>
      </c>
      <c r="B1391" s="8" t="str">
        <f>"潘家宇"</f>
        <v>潘家宇</v>
      </c>
      <c r="C1391" s="8" t="str">
        <f t="shared" si="267"/>
        <v>男</v>
      </c>
      <c r="D1391" s="9" t="s">
        <v>974</v>
      </c>
      <c r="E1391" s="8"/>
    </row>
    <row r="1392" spans="1:5" ht="30" customHeight="1">
      <c r="A1392" s="8">
        <v>1390</v>
      </c>
      <c r="B1392" s="8" t="str">
        <f>"陈太梧"</f>
        <v>陈太梧</v>
      </c>
      <c r="C1392" s="8" t="str">
        <f t="shared" si="267"/>
        <v>男</v>
      </c>
      <c r="D1392" s="9" t="s">
        <v>975</v>
      </c>
      <c r="E1392" s="8"/>
    </row>
    <row r="1393" spans="1:5" ht="30" customHeight="1">
      <c r="A1393" s="8">
        <v>1391</v>
      </c>
      <c r="B1393" s="8" t="str">
        <f>"林报龙"</f>
        <v>林报龙</v>
      </c>
      <c r="C1393" s="8" t="str">
        <f t="shared" si="267"/>
        <v>男</v>
      </c>
      <c r="D1393" s="9" t="s">
        <v>976</v>
      </c>
      <c r="E1393" s="8"/>
    </row>
    <row r="1394" spans="1:5" ht="30" customHeight="1">
      <c r="A1394" s="8">
        <v>1392</v>
      </c>
      <c r="B1394" s="8" t="str">
        <f>"李少强，"</f>
        <v>李少强，</v>
      </c>
      <c r="C1394" s="8" t="str">
        <f t="shared" si="267"/>
        <v>男</v>
      </c>
      <c r="D1394" s="9" t="s">
        <v>137</v>
      </c>
      <c r="E1394" s="8"/>
    </row>
    <row r="1395" spans="1:5" ht="30" customHeight="1">
      <c r="A1395" s="8">
        <v>1393</v>
      </c>
      <c r="B1395" s="8" t="str">
        <f>"蔡兴亮"</f>
        <v>蔡兴亮</v>
      </c>
      <c r="C1395" s="8" t="str">
        <f t="shared" si="267"/>
        <v>男</v>
      </c>
      <c r="D1395" s="9" t="s">
        <v>408</v>
      </c>
      <c r="E1395" s="8"/>
    </row>
    <row r="1396" spans="1:5" ht="30" customHeight="1">
      <c r="A1396" s="8">
        <v>1394</v>
      </c>
      <c r="B1396" s="8" t="str">
        <f>"张博云"</f>
        <v>张博云</v>
      </c>
      <c r="C1396" s="8" t="str">
        <f t="shared" si="267"/>
        <v>男</v>
      </c>
      <c r="D1396" s="9" t="s">
        <v>265</v>
      </c>
      <c r="E1396" s="8"/>
    </row>
    <row r="1397" spans="1:5" ht="30" customHeight="1">
      <c r="A1397" s="8">
        <v>1395</v>
      </c>
      <c r="B1397" s="8" t="str">
        <f>"林尤景"</f>
        <v>林尤景</v>
      </c>
      <c r="C1397" s="8" t="str">
        <f t="shared" si="267"/>
        <v>男</v>
      </c>
      <c r="D1397" s="9" t="s">
        <v>91</v>
      </c>
      <c r="E1397" s="8"/>
    </row>
    <row r="1398" spans="1:5" ht="30" customHeight="1">
      <c r="A1398" s="8">
        <v>1396</v>
      </c>
      <c r="B1398" s="8" t="str">
        <f>"万鹏程"</f>
        <v>万鹏程</v>
      </c>
      <c r="C1398" s="8" t="str">
        <f t="shared" si="267"/>
        <v>男</v>
      </c>
      <c r="D1398" s="9" t="s">
        <v>189</v>
      </c>
      <c r="E1398" s="8"/>
    </row>
    <row r="1399" spans="1:5" ht="30" customHeight="1">
      <c r="A1399" s="8">
        <v>1397</v>
      </c>
      <c r="B1399" s="8" t="str">
        <f>"张厚闽"</f>
        <v>张厚闽</v>
      </c>
      <c r="C1399" s="8" t="str">
        <f t="shared" si="267"/>
        <v>男</v>
      </c>
      <c r="D1399" s="9" t="s">
        <v>977</v>
      </c>
      <c r="E1399" s="8"/>
    </row>
    <row r="1400" spans="1:5" ht="30" customHeight="1">
      <c r="A1400" s="8">
        <v>1398</v>
      </c>
      <c r="B1400" s="8" t="str">
        <f>"王晶"</f>
        <v>王晶</v>
      </c>
      <c r="C1400" s="8" t="str">
        <f>"女"</f>
        <v>女</v>
      </c>
      <c r="D1400" s="9" t="s">
        <v>369</v>
      </c>
      <c r="E1400" s="8"/>
    </row>
    <row r="1401" spans="1:5" ht="30" customHeight="1">
      <c r="A1401" s="8">
        <v>1399</v>
      </c>
      <c r="B1401" s="8" t="str">
        <f>"黄坚"</f>
        <v>黄坚</v>
      </c>
      <c r="C1401" s="8" t="str">
        <f aca="true" t="shared" si="268" ref="C1401:C1411">"男"</f>
        <v>男</v>
      </c>
      <c r="D1401" s="9" t="s">
        <v>978</v>
      </c>
      <c r="E1401" s="8"/>
    </row>
    <row r="1402" spans="1:5" ht="30" customHeight="1">
      <c r="A1402" s="8">
        <v>1400</v>
      </c>
      <c r="B1402" s="8" t="str">
        <f>"陈家鹏"</f>
        <v>陈家鹏</v>
      </c>
      <c r="C1402" s="8" t="str">
        <f t="shared" si="268"/>
        <v>男</v>
      </c>
      <c r="D1402" s="9" t="s">
        <v>786</v>
      </c>
      <c r="E1402" s="8"/>
    </row>
    <row r="1403" spans="1:5" ht="30" customHeight="1">
      <c r="A1403" s="8">
        <v>1401</v>
      </c>
      <c r="B1403" s="8" t="str">
        <f>"吴清峻"</f>
        <v>吴清峻</v>
      </c>
      <c r="C1403" s="8" t="str">
        <f t="shared" si="268"/>
        <v>男</v>
      </c>
      <c r="D1403" s="9" t="s">
        <v>979</v>
      </c>
      <c r="E1403" s="8"/>
    </row>
    <row r="1404" spans="1:5" ht="30" customHeight="1">
      <c r="A1404" s="8">
        <v>1402</v>
      </c>
      <c r="B1404" s="8" t="str">
        <f>"黄海峰"</f>
        <v>黄海峰</v>
      </c>
      <c r="C1404" s="8" t="str">
        <f t="shared" si="268"/>
        <v>男</v>
      </c>
      <c r="D1404" s="9" t="s">
        <v>618</v>
      </c>
      <c r="E1404" s="8"/>
    </row>
    <row r="1405" spans="1:5" ht="30" customHeight="1">
      <c r="A1405" s="8">
        <v>1403</v>
      </c>
      <c r="B1405" s="8" t="str">
        <f>"廖会腾"</f>
        <v>廖会腾</v>
      </c>
      <c r="C1405" s="8" t="str">
        <f t="shared" si="268"/>
        <v>男</v>
      </c>
      <c r="D1405" s="9" t="s">
        <v>76</v>
      </c>
      <c r="E1405" s="8"/>
    </row>
    <row r="1406" spans="1:5" ht="30" customHeight="1">
      <c r="A1406" s="8">
        <v>1404</v>
      </c>
      <c r="B1406" s="8" t="str">
        <f>"邱晓辉"</f>
        <v>邱晓辉</v>
      </c>
      <c r="C1406" s="8" t="str">
        <f t="shared" si="268"/>
        <v>男</v>
      </c>
      <c r="D1406" s="9" t="s">
        <v>367</v>
      </c>
      <c r="E1406" s="8"/>
    </row>
    <row r="1407" spans="1:5" ht="30" customHeight="1">
      <c r="A1407" s="8">
        <v>1405</v>
      </c>
      <c r="B1407" s="8" t="str">
        <f>"陈秋"</f>
        <v>陈秋</v>
      </c>
      <c r="C1407" s="8" t="str">
        <f t="shared" si="268"/>
        <v>男</v>
      </c>
      <c r="D1407" s="9" t="s">
        <v>980</v>
      </c>
      <c r="E1407" s="8"/>
    </row>
    <row r="1408" spans="1:5" ht="30" customHeight="1">
      <c r="A1408" s="8">
        <v>1406</v>
      </c>
      <c r="B1408" s="8" t="str">
        <f>"刘京华"</f>
        <v>刘京华</v>
      </c>
      <c r="C1408" s="8" t="str">
        <f t="shared" si="268"/>
        <v>男</v>
      </c>
      <c r="D1408" s="9" t="s">
        <v>818</v>
      </c>
      <c r="E1408" s="8"/>
    </row>
    <row r="1409" spans="1:5" ht="30" customHeight="1">
      <c r="A1409" s="8">
        <v>1407</v>
      </c>
      <c r="B1409" s="8" t="str">
        <f>"王凯"</f>
        <v>王凯</v>
      </c>
      <c r="C1409" s="8" t="str">
        <f t="shared" si="268"/>
        <v>男</v>
      </c>
      <c r="D1409" s="9" t="s">
        <v>981</v>
      </c>
      <c r="E1409" s="8"/>
    </row>
    <row r="1410" spans="1:5" ht="30" customHeight="1">
      <c r="A1410" s="8">
        <v>1408</v>
      </c>
      <c r="B1410" s="8" t="str">
        <f>"李林飞"</f>
        <v>李林飞</v>
      </c>
      <c r="C1410" s="8" t="str">
        <f t="shared" si="268"/>
        <v>男</v>
      </c>
      <c r="D1410" s="9" t="s">
        <v>982</v>
      </c>
      <c r="E1410" s="8"/>
    </row>
    <row r="1411" spans="1:5" ht="30" customHeight="1">
      <c r="A1411" s="8">
        <v>1409</v>
      </c>
      <c r="B1411" s="8" t="str">
        <f>"谢桔平"</f>
        <v>谢桔平</v>
      </c>
      <c r="C1411" s="8" t="str">
        <f t="shared" si="268"/>
        <v>男</v>
      </c>
      <c r="D1411" s="9" t="s">
        <v>983</v>
      </c>
      <c r="E1411" s="8"/>
    </row>
    <row r="1412" spans="1:5" ht="30" customHeight="1">
      <c r="A1412" s="8">
        <v>1410</v>
      </c>
      <c r="B1412" s="8" t="str">
        <f>"梁瑞英"</f>
        <v>梁瑞英</v>
      </c>
      <c r="C1412" s="8" t="str">
        <f>"女"</f>
        <v>女</v>
      </c>
      <c r="D1412" s="9" t="s">
        <v>225</v>
      </c>
      <c r="E1412" s="8"/>
    </row>
    <row r="1413" spans="1:5" ht="30" customHeight="1">
      <c r="A1413" s="8">
        <v>1411</v>
      </c>
      <c r="B1413" s="8" t="str">
        <f>"周东东"</f>
        <v>周东东</v>
      </c>
      <c r="C1413" s="8" t="str">
        <f aca="true" t="shared" si="269" ref="C1413:C1418">"男"</f>
        <v>男</v>
      </c>
      <c r="D1413" s="9" t="s">
        <v>894</v>
      </c>
      <c r="E1413" s="8"/>
    </row>
    <row r="1414" spans="1:5" ht="30" customHeight="1">
      <c r="A1414" s="8">
        <v>1412</v>
      </c>
      <c r="B1414" s="8" t="str">
        <f>"高成"</f>
        <v>高成</v>
      </c>
      <c r="C1414" s="8" t="str">
        <f t="shared" si="269"/>
        <v>男</v>
      </c>
      <c r="D1414" s="9" t="s">
        <v>984</v>
      </c>
      <c r="E1414" s="8"/>
    </row>
    <row r="1415" spans="1:5" ht="30" customHeight="1">
      <c r="A1415" s="8">
        <v>1413</v>
      </c>
      <c r="B1415" s="8" t="str">
        <f>"陈禄明"</f>
        <v>陈禄明</v>
      </c>
      <c r="C1415" s="8" t="str">
        <f t="shared" si="269"/>
        <v>男</v>
      </c>
      <c r="D1415" s="9" t="s">
        <v>985</v>
      </c>
      <c r="E1415" s="8"/>
    </row>
    <row r="1416" spans="1:5" ht="30" customHeight="1">
      <c r="A1416" s="8">
        <v>1414</v>
      </c>
      <c r="B1416" s="8" t="str">
        <f>"方中清"</f>
        <v>方中清</v>
      </c>
      <c r="C1416" s="8" t="str">
        <f t="shared" si="269"/>
        <v>男</v>
      </c>
      <c r="D1416" s="9" t="s">
        <v>986</v>
      </c>
      <c r="E1416" s="8"/>
    </row>
    <row r="1417" spans="1:5" ht="30" customHeight="1">
      <c r="A1417" s="8">
        <v>1415</v>
      </c>
      <c r="B1417" s="8" t="str">
        <f>"熊洪"</f>
        <v>熊洪</v>
      </c>
      <c r="C1417" s="8" t="str">
        <f t="shared" si="269"/>
        <v>男</v>
      </c>
      <c r="D1417" s="9" t="s">
        <v>987</v>
      </c>
      <c r="E1417" s="8"/>
    </row>
    <row r="1418" spans="1:5" ht="30" customHeight="1">
      <c r="A1418" s="8">
        <v>1416</v>
      </c>
      <c r="B1418" s="8" t="str">
        <f>"王英良"</f>
        <v>王英良</v>
      </c>
      <c r="C1418" s="8" t="str">
        <f t="shared" si="269"/>
        <v>男</v>
      </c>
      <c r="D1418" s="9" t="s">
        <v>988</v>
      </c>
      <c r="E1418" s="8"/>
    </row>
    <row r="1419" spans="1:5" ht="30" customHeight="1">
      <c r="A1419" s="8">
        <v>1417</v>
      </c>
      <c r="B1419" s="8" t="str">
        <f>"周婉怡"</f>
        <v>周婉怡</v>
      </c>
      <c r="C1419" s="8" t="str">
        <f aca="true" t="shared" si="270" ref="C1419:C1423">"女"</f>
        <v>女</v>
      </c>
      <c r="D1419" s="9" t="s">
        <v>306</v>
      </c>
      <c r="E1419" s="8"/>
    </row>
    <row r="1420" spans="1:5" ht="30" customHeight="1">
      <c r="A1420" s="8">
        <v>1418</v>
      </c>
      <c r="B1420" s="8" t="str">
        <f>"陈晶晶"</f>
        <v>陈晶晶</v>
      </c>
      <c r="C1420" s="8" t="str">
        <f t="shared" si="270"/>
        <v>女</v>
      </c>
      <c r="D1420" s="9" t="s">
        <v>251</v>
      </c>
      <c r="E1420" s="8"/>
    </row>
    <row r="1421" spans="1:5" ht="30" customHeight="1">
      <c r="A1421" s="8">
        <v>1419</v>
      </c>
      <c r="B1421" s="8" t="str">
        <f>"黄青"</f>
        <v>黄青</v>
      </c>
      <c r="C1421" s="8" t="str">
        <f t="shared" si="270"/>
        <v>女</v>
      </c>
      <c r="D1421" s="9" t="s">
        <v>745</v>
      </c>
      <c r="E1421" s="8"/>
    </row>
    <row r="1422" spans="1:5" ht="30" customHeight="1">
      <c r="A1422" s="8">
        <v>1420</v>
      </c>
      <c r="B1422" s="8" t="str">
        <f>"陈灵霞"</f>
        <v>陈灵霞</v>
      </c>
      <c r="C1422" s="8" t="str">
        <f t="shared" si="270"/>
        <v>女</v>
      </c>
      <c r="D1422" s="9" t="s">
        <v>989</v>
      </c>
      <c r="E1422" s="8"/>
    </row>
    <row r="1423" spans="1:5" ht="30" customHeight="1">
      <c r="A1423" s="8">
        <v>1421</v>
      </c>
      <c r="B1423" s="8" t="str">
        <f>"黄菲"</f>
        <v>黄菲</v>
      </c>
      <c r="C1423" s="8" t="str">
        <f t="shared" si="270"/>
        <v>女</v>
      </c>
      <c r="D1423" s="9" t="s">
        <v>990</v>
      </c>
      <c r="E1423" s="8"/>
    </row>
    <row r="1424" spans="1:5" ht="30" customHeight="1">
      <c r="A1424" s="8">
        <v>1422</v>
      </c>
      <c r="B1424" s="8" t="str">
        <f>"潘清华"</f>
        <v>潘清华</v>
      </c>
      <c r="C1424" s="8" t="str">
        <f aca="true" t="shared" si="271" ref="C1424:C1429">"男"</f>
        <v>男</v>
      </c>
      <c r="D1424" s="9" t="s">
        <v>91</v>
      </c>
      <c r="E1424" s="8"/>
    </row>
    <row r="1425" spans="1:5" ht="30" customHeight="1">
      <c r="A1425" s="8">
        <v>1423</v>
      </c>
      <c r="B1425" s="8" t="str">
        <f>"黄飞"</f>
        <v>黄飞</v>
      </c>
      <c r="C1425" s="8" t="str">
        <f t="shared" si="271"/>
        <v>男</v>
      </c>
      <c r="D1425" s="9" t="s">
        <v>340</v>
      </c>
      <c r="E1425" s="8"/>
    </row>
    <row r="1426" spans="1:5" ht="30" customHeight="1">
      <c r="A1426" s="8">
        <v>1424</v>
      </c>
      <c r="B1426" s="8" t="str">
        <f>"王晓关"</f>
        <v>王晓关</v>
      </c>
      <c r="C1426" s="8" t="str">
        <f aca="true" t="shared" si="272" ref="C1426:C1428">"女"</f>
        <v>女</v>
      </c>
      <c r="D1426" s="9" t="s">
        <v>991</v>
      </c>
      <c r="E1426" s="8"/>
    </row>
    <row r="1427" spans="1:5" ht="30" customHeight="1">
      <c r="A1427" s="8">
        <v>1425</v>
      </c>
      <c r="B1427" s="8" t="str">
        <f>"董惠珍"</f>
        <v>董惠珍</v>
      </c>
      <c r="C1427" s="8" t="str">
        <f t="shared" si="272"/>
        <v>女</v>
      </c>
      <c r="D1427" s="9" t="s">
        <v>794</v>
      </c>
      <c r="E1427" s="8"/>
    </row>
    <row r="1428" spans="1:5" ht="30" customHeight="1">
      <c r="A1428" s="8">
        <v>1426</v>
      </c>
      <c r="B1428" s="8" t="str">
        <f>"翁玉洁"</f>
        <v>翁玉洁</v>
      </c>
      <c r="C1428" s="8" t="str">
        <f t="shared" si="272"/>
        <v>女</v>
      </c>
      <c r="D1428" s="9" t="s">
        <v>345</v>
      </c>
      <c r="E1428" s="8"/>
    </row>
    <row r="1429" spans="1:5" ht="30" customHeight="1">
      <c r="A1429" s="8">
        <v>1427</v>
      </c>
      <c r="B1429" s="8" t="str">
        <f>"黄明"</f>
        <v>黄明</v>
      </c>
      <c r="C1429" s="8" t="str">
        <f t="shared" si="271"/>
        <v>男</v>
      </c>
      <c r="D1429" s="9" t="s">
        <v>992</v>
      </c>
      <c r="E1429" s="8"/>
    </row>
    <row r="1430" spans="1:5" ht="30" customHeight="1">
      <c r="A1430" s="8">
        <v>1428</v>
      </c>
      <c r="B1430" s="8" t="str">
        <f>"王艳"</f>
        <v>王艳</v>
      </c>
      <c r="C1430" s="8" t="str">
        <f>"女"</f>
        <v>女</v>
      </c>
      <c r="D1430" s="9" t="s">
        <v>993</v>
      </c>
      <c r="E1430" s="8"/>
    </row>
    <row r="1431" spans="1:5" ht="30" customHeight="1">
      <c r="A1431" s="8">
        <v>1429</v>
      </c>
      <c r="B1431" s="8" t="str">
        <f>"谢水娇"</f>
        <v>谢水娇</v>
      </c>
      <c r="C1431" s="8" t="str">
        <f>"女"</f>
        <v>女</v>
      </c>
      <c r="D1431" s="9" t="s">
        <v>805</v>
      </c>
      <c r="E1431" s="8"/>
    </row>
    <row r="1432" spans="1:5" ht="30" customHeight="1">
      <c r="A1432" s="8">
        <v>1430</v>
      </c>
      <c r="B1432" s="8" t="str">
        <f>"胡刚"</f>
        <v>胡刚</v>
      </c>
      <c r="C1432" s="8" t="str">
        <f>"男"</f>
        <v>男</v>
      </c>
      <c r="D1432" s="9" t="s">
        <v>569</v>
      </c>
      <c r="E1432" s="8"/>
    </row>
    <row r="1433" spans="1:5" ht="30" customHeight="1">
      <c r="A1433" s="8">
        <v>1431</v>
      </c>
      <c r="B1433" s="8" t="str">
        <f>"符晓昱"</f>
        <v>符晓昱</v>
      </c>
      <c r="C1433" s="8" t="str">
        <f aca="true" t="shared" si="273" ref="C1433:C1442">"女"</f>
        <v>女</v>
      </c>
      <c r="D1433" s="9" t="s">
        <v>994</v>
      </c>
      <c r="E1433" s="8"/>
    </row>
    <row r="1434" spans="1:5" ht="30" customHeight="1">
      <c r="A1434" s="8">
        <v>1432</v>
      </c>
      <c r="B1434" s="8" t="str">
        <f>"吉紫婵"</f>
        <v>吉紫婵</v>
      </c>
      <c r="C1434" s="8" t="str">
        <f t="shared" si="273"/>
        <v>女</v>
      </c>
      <c r="D1434" s="9" t="s">
        <v>791</v>
      </c>
      <c r="E1434" s="8"/>
    </row>
    <row r="1435" spans="1:5" ht="30" customHeight="1">
      <c r="A1435" s="8">
        <v>1433</v>
      </c>
      <c r="B1435" s="8" t="str">
        <f>"王婕妃"</f>
        <v>王婕妃</v>
      </c>
      <c r="C1435" s="8" t="str">
        <f t="shared" si="273"/>
        <v>女</v>
      </c>
      <c r="D1435" s="9" t="s">
        <v>44</v>
      </c>
      <c r="E1435" s="8"/>
    </row>
    <row r="1436" spans="1:5" ht="30" customHeight="1">
      <c r="A1436" s="8">
        <v>1434</v>
      </c>
      <c r="B1436" s="8" t="str">
        <f>"符玫"</f>
        <v>符玫</v>
      </c>
      <c r="C1436" s="8" t="str">
        <f t="shared" si="273"/>
        <v>女</v>
      </c>
      <c r="D1436" s="9" t="s">
        <v>995</v>
      </c>
      <c r="E1436" s="8"/>
    </row>
    <row r="1437" spans="1:5" ht="30" customHeight="1">
      <c r="A1437" s="8">
        <v>1435</v>
      </c>
      <c r="B1437" s="8" t="str">
        <f>"董昆"</f>
        <v>董昆</v>
      </c>
      <c r="C1437" s="8" t="str">
        <f t="shared" si="273"/>
        <v>女</v>
      </c>
      <c r="D1437" s="9" t="s">
        <v>996</v>
      </c>
      <c r="E1437" s="8"/>
    </row>
    <row r="1438" spans="1:5" ht="30" customHeight="1">
      <c r="A1438" s="8">
        <v>1436</v>
      </c>
      <c r="B1438" s="8" t="str">
        <f>"杨珊"</f>
        <v>杨珊</v>
      </c>
      <c r="C1438" s="8" t="str">
        <f t="shared" si="273"/>
        <v>女</v>
      </c>
      <c r="D1438" s="9" t="s">
        <v>997</v>
      </c>
      <c r="E1438" s="8"/>
    </row>
    <row r="1439" spans="1:5" ht="30" customHeight="1">
      <c r="A1439" s="8">
        <v>1437</v>
      </c>
      <c r="B1439" s="8" t="str">
        <f>"朱林冰"</f>
        <v>朱林冰</v>
      </c>
      <c r="C1439" s="8" t="str">
        <f t="shared" si="273"/>
        <v>女</v>
      </c>
      <c r="D1439" s="9" t="s">
        <v>312</v>
      </c>
      <c r="E1439" s="8"/>
    </row>
    <row r="1440" spans="1:5" ht="30" customHeight="1">
      <c r="A1440" s="8">
        <v>1438</v>
      </c>
      <c r="B1440" s="8" t="str">
        <f>"刘亚片"</f>
        <v>刘亚片</v>
      </c>
      <c r="C1440" s="8" t="str">
        <f t="shared" si="273"/>
        <v>女</v>
      </c>
      <c r="D1440" s="9" t="s">
        <v>261</v>
      </c>
      <c r="E1440" s="8"/>
    </row>
    <row r="1441" spans="1:5" ht="30" customHeight="1">
      <c r="A1441" s="8">
        <v>1439</v>
      </c>
      <c r="B1441" s="8" t="str">
        <f>"李家慧"</f>
        <v>李家慧</v>
      </c>
      <c r="C1441" s="8" t="str">
        <f t="shared" si="273"/>
        <v>女</v>
      </c>
      <c r="D1441" s="9" t="s">
        <v>47</v>
      </c>
      <c r="E1441" s="8"/>
    </row>
    <row r="1442" spans="1:5" ht="30" customHeight="1">
      <c r="A1442" s="8">
        <v>1440</v>
      </c>
      <c r="B1442" s="8" t="str">
        <f>"卢桐"</f>
        <v>卢桐</v>
      </c>
      <c r="C1442" s="8" t="str">
        <f t="shared" si="273"/>
        <v>女</v>
      </c>
      <c r="D1442" s="9" t="s">
        <v>66</v>
      </c>
      <c r="E1442" s="8"/>
    </row>
    <row r="1443" spans="1:5" ht="30" customHeight="1">
      <c r="A1443" s="8">
        <v>1441</v>
      </c>
      <c r="B1443" s="8" t="str">
        <f>"蔡云飞"</f>
        <v>蔡云飞</v>
      </c>
      <c r="C1443" s="8" t="str">
        <f aca="true" t="shared" si="274" ref="C1443:C1446">"男"</f>
        <v>男</v>
      </c>
      <c r="D1443" s="9" t="s">
        <v>998</v>
      </c>
      <c r="E1443" s="8"/>
    </row>
    <row r="1444" spans="1:5" ht="30" customHeight="1">
      <c r="A1444" s="8">
        <v>1442</v>
      </c>
      <c r="B1444" s="8" t="str">
        <f>"吉保臣"</f>
        <v>吉保臣</v>
      </c>
      <c r="C1444" s="8" t="str">
        <f t="shared" si="274"/>
        <v>男</v>
      </c>
      <c r="D1444" s="9" t="s">
        <v>999</v>
      </c>
      <c r="E1444" s="8"/>
    </row>
    <row r="1445" spans="1:5" ht="30" customHeight="1">
      <c r="A1445" s="8">
        <v>1443</v>
      </c>
      <c r="B1445" s="8" t="str">
        <f>"林仕智"</f>
        <v>林仕智</v>
      </c>
      <c r="C1445" s="8" t="str">
        <f aca="true" t="shared" si="275" ref="C1445:C1449">"女"</f>
        <v>女</v>
      </c>
      <c r="D1445" s="9" t="s">
        <v>1000</v>
      </c>
      <c r="E1445" s="8"/>
    </row>
    <row r="1446" spans="1:5" ht="30" customHeight="1">
      <c r="A1446" s="8">
        <v>1444</v>
      </c>
      <c r="B1446" s="8" t="str">
        <f>"黄亮"</f>
        <v>黄亮</v>
      </c>
      <c r="C1446" s="8" t="str">
        <f t="shared" si="274"/>
        <v>男</v>
      </c>
      <c r="D1446" s="9" t="s">
        <v>801</v>
      </c>
      <c r="E1446" s="8"/>
    </row>
    <row r="1447" spans="1:5" ht="30" customHeight="1">
      <c r="A1447" s="8">
        <v>1445</v>
      </c>
      <c r="B1447" s="8" t="str">
        <f>"王晓燕"</f>
        <v>王晓燕</v>
      </c>
      <c r="C1447" s="8" t="str">
        <f t="shared" si="275"/>
        <v>女</v>
      </c>
      <c r="D1447" s="9" t="s">
        <v>457</v>
      </c>
      <c r="E1447" s="8"/>
    </row>
    <row r="1448" spans="1:5" ht="30" customHeight="1">
      <c r="A1448" s="8">
        <v>1446</v>
      </c>
      <c r="B1448" s="8" t="str">
        <f>"王集"</f>
        <v>王集</v>
      </c>
      <c r="C1448" s="8" t="str">
        <f aca="true" t="shared" si="276" ref="C1448:C1452">"男"</f>
        <v>男</v>
      </c>
      <c r="D1448" s="9" t="s">
        <v>1001</v>
      </c>
      <c r="E1448" s="8"/>
    </row>
    <row r="1449" spans="1:5" ht="30" customHeight="1">
      <c r="A1449" s="8">
        <v>1447</v>
      </c>
      <c r="B1449" s="8" t="str">
        <f>"李小凡"</f>
        <v>李小凡</v>
      </c>
      <c r="C1449" s="8" t="str">
        <f t="shared" si="275"/>
        <v>女</v>
      </c>
      <c r="D1449" s="9" t="s">
        <v>749</v>
      </c>
      <c r="E1449" s="8"/>
    </row>
    <row r="1450" spans="1:5" ht="30" customHeight="1">
      <c r="A1450" s="8">
        <v>1448</v>
      </c>
      <c r="B1450" s="8" t="str">
        <f>"李祝贤"</f>
        <v>李祝贤</v>
      </c>
      <c r="C1450" s="8" t="str">
        <f t="shared" si="276"/>
        <v>男</v>
      </c>
      <c r="D1450" s="9" t="s">
        <v>1002</v>
      </c>
      <c r="E1450" s="8"/>
    </row>
    <row r="1451" spans="1:5" ht="30" customHeight="1">
      <c r="A1451" s="8">
        <v>1449</v>
      </c>
      <c r="B1451" s="8" t="str">
        <f>"符语洪"</f>
        <v>符语洪</v>
      </c>
      <c r="C1451" s="8" t="str">
        <f aca="true" t="shared" si="277" ref="C1451:C1454">"女"</f>
        <v>女</v>
      </c>
      <c r="D1451" s="9" t="s">
        <v>345</v>
      </c>
      <c r="E1451" s="8"/>
    </row>
    <row r="1452" spans="1:5" ht="30" customHeight="1">
      <c r="A1452" s="8">
        <v>1450</v>
      </c>
      <c r="B1452" s="8" t="str">
        <f>"杨海成"</f>
        <v>杨海成</v>
      </c>
      <c r="C1452" s="8" t="str">
        <f t="shared" si="276"/>
        <v>男</v>
      </c>
      <c r="D1452" s="9" t="s">
        <v>1003</v>
      </c>
      <c r="E1452" s="8"/>
    </row>
    <row r="1453" spans="1:5" ht="30" customHeight="1">
      <c r="A1453" s="8">
        <v>1451</v>
      </c>
      <c r="B1453" s="8" t="str">
        <f>"曾进秋"</f>
        <v>曾进秋</v>
      </c>
      <c r="C1453" s="8" t="str">
        <f t="shared" si="277"/>
        <v>女</v>
      </c>
      <c r="D1453" s="9" t="s">
        <v>1004</v>
      </c>
      <c r="E1453" s="8"/>
    </row>
    <row r="1454" spans="1:5" ht="30" customHeight="1">
      <c r="A1454" s="8">
        <v>1452</v>
      </c>
      <c r="B1454" s="8" t="str">
        <f>"张紫滢"</f>
        <v>张紫滢</v>
      </c>
      <c r="C1454" s="8" t="str">
        <f t="shared" si="277"/>
        <v>女</v>
      </c>
      <c r="D1454" s="9" t="s">
        <v>1005</v>
      </c>
      <c r="E1454" s="8"/>
    </row>
    <row r="1455" spans="1:5" ht="30" customHeight="1">
      <c r="A1455" s="8">
        <v>1453</v>
      </c>
      <c r="B1455" s="8" t="str">
        <f>"唐鸿南"</f>
        <v>唐鸿南</v>
      </c>
      <c r="C1455" s="8" t="str">
        <f aca="true" t="shared" si="278" ref="C1455:C1462">"男"</f>
        <v>男</v>
      </c>
      <c r="D1455" s="9" t="s">
        <v>1006</v>
      </c>
      <c r="E1455" s="8"/>
    </row>
    <row r="1456" spans="1:5" ht="30" customHeight="1">
      <c r="A1456" s="8">
        <v>1454</v>
      </c>
      <c r="B1456" s="8" t="str">
        <f>"陈宇恒"</f>
        <v>陈宇恒</v>
      </c>
      <c r="C1456" s="8" t="str">
        <f t="shared" si="278"/>
        <v>男</v>
      </c>
      <c r="D1456" s="9" t="s">
        <v>272</v>
      </c>
      <c r="E1456" s="8"/>
    </row>
    <row r="1457" spans="1:5" ht="30" customHeight="1">
      <c r="A1457" s="8">
        <v>1455</v>
      </c>
      <c r="B1457" s="8" t="str">
        <f>"陈盛区"</f>
        <v>陈盛区</v>
      </c>
      <c r="C1457" s="8" t="str">
        <f t="shared" si="278"/>
        <v>男</v>
      </c>
      <c r="D1457" s="9" t="s">
        <v>1007</v>
      </c>
      <c r="E1457" s="8"/>
    </row>
    <row r="1458" spans="1:5" ht="30" customHeight="1">
      <c r="A1458" s="8">
        <v>1456</v>
      </c>
      <c r="B1458" s="8" t="str">
        <f>"王宜永"</f>
        <v>王宜永</v>
      </c>
      <c r="C1458" s="8" t="str">
        <f t="shared" si="278"/>
        <v>男</v>
      </c>
      <c r="D1458" s="9" t="s">
        <v>1008</v>
      </c>
      <c r="E1458" s="8"/>
    </row>
    <row r="1459" spans="1:5" ht="30" customHeight="1">
      <c r="A1459" s="8">
        <v>1457</v>
      </c>
      <c r="B1459" s="8" t="str">
        <f>"潘名书"</f>
        <v>潘名书</v>
      </c>
      <c r="C1459" s="8" t="str">
        <f t="shared" si="278"/>
        <v>男</v>
      </c>
      <c r="D1459" s="9" t="s">
        <v>367</v>
      </c>
      <c r="E1459" s="8"/>
    </row>
    <row r="1460" spans="1:5" ht="30" customHeight="1">
      <c r="A1460" s="8">
        <v>1458</v>
      </c>
      <c r="B1460" s="8" t="str">
        <f>"杨家栋"</f>
        <v>杨家栋</v>
      </c>
      <c r="C1460" s="8" t="str">
        <f t="shared" si="278"/>
        <v>男</v>
      </c>
      <c r="D1460" s="9" t="s">
        <v>1009</v>
      </c>
      <c r="E1460" s="8"/>
    </row>
    <row r="1461" spans="1:5" ht="30" customHeight="1">
      <c r="A1461" s="8">
        <v>1459</v>
      </c>
      <c r="B1461" s="8" t="str">
        <f>"王泽泉"</f>
        <v>王泽泉</v>
      </c>
      <c r="C1461" s="8" t="str">
        <f t="shared" si="278"/>
        <v>男</v>
      </c>
      <c r="D1461" s="9" t="s">
        <v>767</v>
      </c>
      <c r="E1461" s="8"/>
    </row>
    <row r="1462" spans="1:5" ht="30" customHeight="1">
      <c r="A1462" s="8">
        <v>1460</v>
      </c>
      <c r="B1462" s="8" t="str">
        <f>"董明星"</f>
        <v>董明星</v>
      </c>
      <c r="C1462" s="8" t="str">
        <f t="shared" si="278"/>
        <v>男</v>
      </c>
      <c r="D1462" s="9" t="s">
        <v>923</v>
      </c>
      <c r="E1462" s="8"/>
    </row>
    <row r="1463" spans="1:5" ht="30" customHeight="1">
      <c r="A1463" s="8">
        <v>1461</v>
      </c>
      <c r="B1463" s="8" t="str">
        <f>"王颖"</f>
        <v>王颖</v>
      </c>
      <c r="C1463" s="8" t="str">
        <f aca="true" t="shared" si="279" ref="C1463:C1467">"女"</f>
        <v>女</v>
      </c>
      <c r="D1463" s="9" t="s">
        <v>1010</v>
      </c>
      <c r="E1463" s="8"/>
    </row>
    <row r="1464" spans="1:5" ht="30" customHeight="1">
      <c r="A1464" s="8">
        <v>1462</v>
      </c>
      <c r="B1464" s="8" t="str">
        <f>"董小雨"</f>
        <v>董小雨</v>
      </c>
      <c r="C1464" s="8" t="str">
        <f t="shared" si="279"/>
        <v>女</v>
      </c>
      <c r="D1464" s="9" t="s">
        <v>777</v>
      </c>
      <c r="E1464" s="8"/>
    </row>
    <row r="1465" spans="1:5" ht="30" customHeight="1">
      <c r="A1465" s="8">
        <v>1463</v>
      </c>
      <c r="B1465" s="8" t="str">
        <f>"符小豪"</f>
        <v>符小豪</v>
      </c>
      <c r="C1465" s="8" t="str">
        <f>"男"</f>
        <v>男</v>
      </c>
      <c r="D1465" s="9" t="s">
        <v>618</v>
      </c>
      <c r="E1465" s="8"/>
    </row>
    <row r="1466" spans="1:5" ht="30" customHeight="1">
      <c r="A1466" s="8">
        <v>1464</v>
      </c>
      <c r="B1466" s="8" t="str">
        <f>"邓金雪"</f>
        <v>邓金雪</v>
      </c>
      <c r="C1466" s="8" t="str">
        <f t="shared" si="279"/>
        <v>女</v>
      </c>
      <c r="D1466" s="9" t="s">
        <v>222</v>
      </c>
      <c r="E1466" s="8"/>
    </row>
    <row r="1467" spans="1:5" ht="30" customHeight="1">
      <c r="A1467" s="8">
        <v>1465</v>
      </c>
      <c r="B1467" s="8" t="str">
        <f>"黄雅露"</f>
        <v>黄雅露</v>
      </c>
      <c r="C1467" s="8" t="str">
        <f t="shared" si="279"/>
        <v>女</v>
      </c>
      <c r="D1467" s="9" t="s">
        <v>281</v>
      </c>
      <c r="E1467" s="8"/>
    </row>
    <row r="1468" spans="1:5" ht="30" customHeight="1">
      <c r="A1468" s="8">
        <v>1466</v>
      </c>
      <c r="B1468" s="8" t="str">
        <f>"符万森"</f>
        <v>符万森</v>
      </c>
      <c r="C1468" s="8" t="str">
        <f>"男"</f>
        <v>男</v>
      </c>
      <c r="D1468" s="9" t="s">
        <v>1011</v>
      </c>
      <c r="E1468" s="8"/>
    </row>
    <row r="1469" spans="1:5" ht="30" customHeight="1">
      <c r="A1469" s="8">
        <v>1467</v>
      </c>
      <c r="B1469" s="8" t="str">
        <f>"张燕慧"</f>
        <v>张燕慧</v>
      </c>
      <c r="C1469" s="8" t="str">
        <f aca="true" t="shared" si="280" ref="C1469:C1476">"女"</f>
        <v>女</v>
      </c>
      <c r="D1469" s="9" t="s">
        <v>1012</v>
      </c>
      <c r="E1469" s="8"/>
    </row>
    <row r="1470" spans="1:5" ht="30" customHeight="1">
      <c r="A1470" s="8">
        <v>1468</v>
      </c>
      <c r="B1470" s="8" t="str">
        <f>"蔡虹羽"</f>
        <v>蔡虹羽</v>
      </c>
      <c r="C1470" s="8" t="str">
        <f t="shared" si="280"/>
        <v>女</v>
      </c>
      <c r="D1470" s="9" t="s">
        <v>47</v>
      </c>
      <c r="E1470" s="8"/>
    </row>
    <row r="1471" spans="1:5" ht="30" customHeight="1">
      <c r="A1471" s="8">
        <v>1469</v>
      </c>
      <c r="B1471" s="8" t="str">
        <f>"刘财科"</f>
        <v>刘财科</v>
      </c>
      <c r="C1471" s="8" t="str">
        <f>"男"</f>
        <v>男</v>
      </c>
      <c r="D1471" s="9" t="s">
        <v>1013</v>
      </c>
      <c r="E1471" s="8"/>
    </row>
    <row r="1472" spans="1:5" ht="30" customHeight="1">
      <c r="A1472" s="8">
        <v>1470</v>
      </c>
      <c r="B1472" s="8" t="str">
        <f>"高洁"</f>
        <v>高洁</v>
      </c>
      <c r="C1472" s="8" t="str">
        <f t="shared" si="280"/>
        <v>女</v>
      </c>
      <c r="D1472" s="9" t="s">
        <v>167</v>
      </c>
      <c r="E1472" s="8"/>
    </row>
    <row r="1473" spans="1:5" ht="30" customHeight="1">
      <c r="A1473" s="8">
        <v>1471</v>
      </c>
      <c r="B1473" s="8" t="str">
        <f>"朱维莹"</f>
        <v>朱维莹</v>
      </c>
      <c r="C1473" s="8" t="str">
        <f t="shared" si="280"/>
        <v>女</v>
      </c>
      <c r="D1473" s="9" t="s">
        <v>1000</v>
      </c>
      <c r="E1473" s="8"/>
    </row>
    <row r="1474" spans="1:5" ht="30" customHeight="1">
      <c r="A1474" s="8">
        <v>1472</v>
      </c>
      <c r="B1474" s="8" t="str">
        <f>"董永娟"</f>
        <v>董永娟</v>
      </c>
      <c r="C1474" s="8" t="str">
        <f t="shared" si="280"/>
        <v>女</v>
      </c>
      <c r="D1474" s="9" t="s">
        <v>406</v>
      </c>
      <c r="E1474" s="8"/>
    </row>
    <row r="1475" spans="1:5" ht="30" customHeight="1">
      <c r="A1475" s="8">
        <v>1473</v>
      </c>
      <c r="B1475" s="8" t="str">
        <f>"吉薇"</f>
        <v>吉薇</v>
      </c>
      <c r="C1475" s="8" t="str">
        <f t="shared" si="280"/>
        <v>女</v>
      </c>
      <c r="D1475" s="9" t="s">
        <v>15</v>
      </c>
      <c r="E1475" s="8"/>
    </row>
    <row r="1476" spans="1:5" ht="30" customHeight="1">
      <c r="A1476" s="8">
        <v>1474</v>
      </c>
      <c r="B1476" s="8" t="str">
        <f>"李杏"</f>
        <v>李杏</v>
      </c>
      <c r="C1476" s="8" t="str">
        <f t="shared" si="280"/>
        <v>女</v>
      </c>
      <c r="D1476" s="9" t="s">
        <v>1014</v>
      </c>
      <c r="E1476" s="8"/>
    </row>
    <row r="1477" spans="1:5" ht="30" customHeight="1">
      <c r="A1477" s="8">
        <v>1475</v>
      </c>
      <c r="B1477" s="8" t="str">
        <f>"林小晨"</f>
        <v>林小晨</v>
      </c>
      <c r="C1477" s="8" t="str">
        <f aca="true" t="shared" si="281" ref="C1477:C1481">"男"</f>
        <v>男</v>
      </c>
      <c r="D1477" s="9" t="s">
        <v>1015</v>
      </c>
      <c r="E1477" s="8"/>
    </row>
    <row r="1478" spans="1:5" ht="30" customHeight="1">
      <c r="A1478" s="8">
        <v>1476</v>
      </c>
      <c r="B1478" s="8" t="str">
        <f>"吉韵琪"</f>
        <v>吉韵琪</v>
      </c>
      <c r="C1478" s="8" t="str">
        <f aca="true" t="shared" si="282" ref="C1478:C1486">"女"</f>
        <v>女</v>
      </c>
      <c r="D1478" s="9" t="s">
        <v>1016</v>
      </c>
      <c r="E1478" s="8"/>
    </row>
    <row r="1479" spans="1:5" ht="30" customHeight="1">
      <c r="A1479" s="8">
        <v>1477</v>
      </c>
      <c r="B1479" s="8" t="str">
        <f>"符雪贝"</f>
        <v>符雪贝</v>
      </c>
      <c r="C1479" s="8" t="str">
        <f t="shared" si="282"/>
        <v>女</v>
      </c>
      <c r="D1479" s="9" t="s">
        <v>768</v>
      </c>
      <c r="E1479" s="8"/>
    </row>
    <row r="1480" spans="1:5" ht="30" customHeight="1">
      <c r="A1480" s="8">
        <v>1478</v>
      </c>
      <c r="B1480" s="8" t="str">
        <f>"黄家俊"</f>
        <v>黄家俊</v>
      </c>
      <c r="C1480" s="8" t="str">
        <f t="shared" si="281"/>
        <v>男</v>
      </c>
      <c r="D1480" s="9" t="s">
        <v>501</v>
      </c>
      <c r="E1480" s="8"/>
    </row>
    <row r="1481" spans="1:5" ht="30" customHeight="1">
      <c r="A1481" s="8">
        <v>1479</v>
      </c>
      <c r="B1481" s="8" t="str">
        <f>"王发锦"</f>
        <v>王发锦</v>
      </c>
      <c r="C1481" s="8" t="str">
        <f t="shared" si="281"/>
        <v>男</v>
      </c>
      <c r="D1481" s="9" t="s">
        <v>405</v>
      </c>
      <c r="E1481" s="8"/>
    </row>
    <row r="1482" spans="1:5" ht="30" customHeight="1">
      <c r="A1482" s="8">
        <v>1480</v>
      </c>
      <c r="B1482" s="8" t="str">
        <f>"唐小怡"</f>
        <v>唐小怡</v>
      </c>
      <c r="C1482" s="8" t="str">
        <f t="shared" si="282"/>
        <v>女</v>
      </c>
      <c r="D1482" s="9" t="s">
        <v>1017</v>
      </c>
      <c r="E1482" s="8"/>
    </row>
    <row r="1483" spans="1:5" ht="30" customHeight="1">
      <c r="A1483" s="8">
        <v>1481</v>
      </c>
      <c r="B1483" s="8" t="str">
        <f>"卓舒怡"</f>
        <v>卓舒怡</v>
      </c>
      <c r="C1483" s="8" t="str">
        <f t="shared" si="282"/>
        <v>女</v>
      </c>
      <c r="D1483" s="9" t="s">
        <v>15</v>
      </c>
      <c r="E1483" s="8"/>
    </row>
    <row r="1484" spans="1:5" ht="30" customHeight="1">
      <c r="A1484" s="8">
        <v>1482</v>
      </c>
      <c r="B1484" s="8" t="str">
        <f>"吉秋妍"</f>
        <v>吉秋妍</v>
      </c>
      <c r="C1484" s="8" t="str">
        <f t="shared" si="282"/>
        <v>女</v>
      </c>
      <c r="D1484" s="9" t="s">
        <v>1018</v>
      </c>
      <c r="E1484" s="8"/>
    </row>
    <row r="1485" spans="1:5" ht="30" customHeight="1">
      <c r="A1485" s="8">
        <v>1483</v>
      </c>
      <c r="B1485" s="8" t="str">
        <f>"蔡兴婷"</f>
        <v>蔡兴婷</v>
      </c>
      <c r="C1485" s="8" t="str">
        <f t="shared" si="282"/>
        <v>女</v>
      </c>
      <c r="D1485" s="9" t="s">
        <v>808</v>
      </c>
      <c r="E1485" s="8"/>
    </row>
    <row r="1486" spans="1:5" ht="30" customHeight="1">
      <c r="A1486" s="8">
        <v>1484</v>
      </c>
      <c r="B1486" s="8" t="str">
        <f>"符岚紫"</f>
        <v>符岚紫</v>
      </c>
      <c r="C1486" s="8" t="str">
        <f t="shared" si="282"/>
        <v>女</v>
      </c>
      <c r="D1486" s="9" t="s">
        <v>183</v>
      </c>
      <c r="E1486" s="8"/>
    </row>
    <row r="1487" spans="1:5" ht="30" customHeight="1">
      <c r="A1487" s="8">
        <v>1485</v>
      </c>
      <c r="B1487" s="8" t="str">
        <f>"杨宇鑫"</f>
        <v>杨宇鑫</v>
      </c>
      <c r="C1487" s="8" t="str">
        <f>"男"</f>
        <v>男</v>
      </c>
      <c r="D1487" s="9" t="s">
        <v>36</v>
      </c>
      <c r="E1487" s="8"/>
    </row>
    <row r="1488" spans="1:5" ht="30" customHeight="1">
      <c r="A1488" s="8">
        <v>1486</v>
      </c>
      <c r="B1488" s="8" t="str">
        <f>"李玉坤"</f>
        <v>李玉坤</v>
      </c>
      <c r="C1488" s="8" t="str">
        <f aca="true" t="shared" si="283" ref="C1488:C1490">"女"</f>
        <v>女</v>
      </c>
      <c r="D1488" s="9" t="s">
        <v>206</v>
      </c>
      <c r="E1488" s="8"/>
    </row>
    <row r="1489" spans="1:5" ht="30" customHeight="1">
      <c r="A1489" s="8">
        <v>1487</v>
      </c>
      <c r="B1489" s="8" t="str">
        <f>"佟海琪"</f>
        <v>佟海琪</v>
      </c>
      <c r="C1489" s="8" t="str">
        <f t="shared" si="283"/>
        <v>女</v>
      </c>
      <c r="D1489" s="9" t="s">
        <v>53</v>
      </c>
      <c r="E1489" s="8"/>
    </row>
    <row r="1490" spans="1:5" ht="30" customHeight="1">
      <c r="A1490" s="8">
        <v>1488</v>
      </c>
      <c r="B1490" s="8" t="str">
        <f>"吴丹"</f>
        <v>吴丹</v>
      </c>
      <c r="C1490" s="8" t="str">
        <f t="shared" si="283"/>
        <v>女</v>
      </c>
      <c r="D1490" s="9" t="s">
        <v>1019</v>
      </c>
      <c r="E1490" s="8"/>
    </row>
    <row r="1491" spans="1:5" ht="30" customHeight="1">
      <c r="A1491" s="8">
        <v>1489</v>
      </c>
      <c r="B1491" s="8" t="str">
        <f>"符基伟"</f>
        <v>符基伟</v>
      </c>
      <c r="C1491" s="8" t="str">
        <f aca="true" t="shared" si="284" ref="C1491:C1496">"男"</f>
        <v>男</v>
      </c>
      <c r="D1491" s="9" t="s">
        <v>1020</v>
      </c>
      <c r="E1491" s="8"/>
    </row>
    <row r="1492" spans="1:5" ht="30" customHeight="1">
      <c r="A1492" s="8">
        <v>1490</v>
      </c>
      <c r="B1492" s="8" t="str">
        <f>"王妙然"</f>
        <v>王妙然</v>
      </c>
      <c r="C1492" s="8" t="str">
        <f aca="true" t="shared" si="285" ref="C1492:C1495">"女"</f>
        <v>女</v>
      </c>
      <c r="D1492" s="9" t="s">
        <v>904</v>
      </c>
      <c r="E1492" s="8"/>
    </row>
    <row r="1493" spans="1:5" ht="30" customHeight="1">
      <c r="A1493" s="8">
        <v>1491</v>
      </c>
      <c r="B1493" s="8" t="str">
        <f>"黄小珊"</f>
        <v>黄小珊</v>
      </c>
      <c r="C1493" s="8" t="str">
        <f t="shared" si="285"/>
        <v>女</v>
      </c>
      <c r="D1493" s="9" t="s">
        <v>15</v>
      </c>
      <c r="E1493" s="8"/>
    </row>
    <row r="1494" spans="1:5" ht="30" customHeight="1">
      <c r="A1494" s="8">
        <v>1492</v>
      </c>
      <c r="B1494" s="8" t="str">
        <f>"周士达"</f>
        <v>周士达</v>
      </c>
      <c r="C1494" s="8" t="str">
        <f t="shared" si="284"/>
        <v>男</v>
      </c>
      <c r="D1494" s="9" t="s">
        <v>1021</v>
      </c>
      <c r="E1494" s="8"/>
    </row>
    <row r="1495" spans="1:5" ht="30" customHeight="1">
      <c r="A1495" s="8">
        <v>1493</v>
      </c>
      <c r="B1495" s="8" t="str">
        <f>"吉舒敏"</f>
        <v>吉舒敏</v>
      </c>
      <c r="C1495" s="8" t="str">
        <f t="shared" si="285"/>
        <v>女</v>
      </c>
      <c r="D1495" s="9" t="s">
        <v>738</v>
      </c>
      <c r="E1495" s="8"/>
    </row>
    <row r="1496" spans="1:5" ht="30" customHeight="1">
      <c r="A1496" s="8">
        <v>1494</v>
      </c>
      <c r="B1496" s="8" t="str">
        <f>"吴阳"</f>
        <v>吴阳</v>
      </c>
      <c r="C1496" s="8" t="str">
        <f t="shared" si="284"/>
        <v>男</v>
      </c>
      <c r="D1496" s="9" t="s">
        <v>1022</v>
      </c>
      <c r="E1496" s="8"/>
    </row>
    <row r="1497" spans="1:5" ht="30" customHeight="1">
      <c r="A1497" s="8">
        <v>1495</v>
      </c>
      <c r="B1497" s="8" t="str">
        <f>"张玲艳"</f>
        <v>张玲艳</v>
      </c>
      <c r="C1497" s="8" t="str">
        <f aca="true" t="shared" si="286" ref="C1497:C1500">"女"</f>
        <v>女</v>
      </c>
      <c r="D1497" s="9" t="s">
        <v>117</v>
      </c>
      <c r="E1497" s="8"/>
    </row>
    <row r="1498" spans="1:5" ht="30" customHeight="1">
      <c r="A1498" s="8">
        <v>1496</v>
      </c>
      <c r="B1498" s="8" t="str">
        <f>"曾德健"</f>
        <v>曾德健</v>
      </c>
      <c r="C1498" s="8" t="str">
        <f aca="true" t="shared" si="287" ref="C1498:C1503">"男"</f>
        <v>男</v>
      </c>
      <c r="D1498" s="9" t="s">
        <v>1023</v>
      </c>
      <c r="E1498" s="8"/>
    </row>
    <row r="1499" spans="1:5" ht="30" customHeight="1">
      <c r="A1499" s="8">
        <v>1497</v>
      </c>
      <c r="B1499" s="8" t="str">
        <f>"龙妮"</f>
        <v>龙妮</v>
      </c>
      <c r="C1499" s="8" t="str">
        <f t="shared" si="286"/>
        <v>女</v>
      </c>
      <c r="D1499" s="9" t="s">
        <v>1024</v>
      </c>
      <c r="E1499" s="8"/>
    </row>
    <row r="1500" spans="1:5" ht="30" customHeight="1">
      <c r="A1500" s="8">
        <v>1498</v>
      </c>
      <c r="B1500" s="8" t="str">
        <f>"徐婉卿"</f>
        <v>徐婉卿</v>
      </c>
      <c r="C1500" s="8" t="str">
        <f t="shared" si="286"/>
        <v>女</v>
      </c>
      <c r="D1500" s="9" t="s">
        <v>164</v>
      </c>
      <c r="E1500" s="8"/>
    </row>
    <row r="1501" spans="1:5" ht="30" customHeight="1">
      <c r="A1501" s="8">
        <v>1499</v>
      </c>
      <c r="B1501" s="8" t="str">
        <f>"王招景"</f>
        <v>王招景</v>
      </c>
      <c r="C1501" s="8" t="str">
        <f t="shared" si="287"/>
        <v>男</v>
      </c>
      <c r="D1501" s="9" t="s">
        <v>189</v>
      </c>
      <c r="E1501" s="8"/>
    </row>
    <row r="1502" spans="1:5" ht="30" customHeight="1">
      <c r="A1502" s="8">
        <v>1500</v>
      </c>
      <c r="B1502" s="8" t="str">
        <f>"王侃侃"</f>
        <v>王侃侃</v>
      </c>
      <c r="C1502" s="8" t="str">
        <f aca="true" t="shared" si="288" ref="C1502:C1506">"女"</f>
        <v>女</v>
      </c>
      <c r="D1502" s="9" t="s">
        <v>568</v>
      </c>
      <c r="E1502" s="8"/>
    </row>
    <row r="1503" spans="1:5" ht="30" customHeight="1">
      <c r="A1503" s="8">
        <v>1501</v>
      </c>
      <c r="B1503" s="8" t="str">
        <f>"陈人帝"</f>
        <v>陈人帝</v>
      </c>
      <c r="C1503" s="8" t="str">
        <f t="shared" si="287"/>
        <v>男</v>
      </c>
      <c r="D1503" s="9" t="s">
        <v>1025</v>
      </c>
      <c r="E1503" s="8"/>
    </row>
    <row r="1504" spans="1:5" ht="30" customHeight="1">
      <c r="A1504" s="8">
        <v>1502</v>
      </c>
      <c r="B1504" s="8" t="str">
        <f>"王雪玉"</f>
        <v>王雪玉</v>
      </c>
      <c r="C1504" s="8" t="str">
        <f t="shared" si="288"/>
        <v>女</v>
      </c>
      <c r="D1504" s="9" t="s">
        <v>1026</v>
      </c>
      <c r="E1504" s="8"/>
    </row>
    <row r="1505" spans="1:5" ht="30" customHeight="1">
      <c r="A1505" s="8">
        <v>1503</v>
      </c>
      <c r="B1505" s="8" t="str">
        <f>"郑远伟"</f>
        <v>郑远伟</v>
      </c>
      <c r="C1505" s="8" t="str">
        <f aca="true" t="shared" si="289" ref="C1505:C1510">"男"</f>
        <v>男</v>
      </c>
      <c r="D1505" s="9" t="s">
        <v>1027</v>
      </c>
      <c r="E1505" s="8"/>
    </row>
    <row r="1506" spans="1:5" ht="30" customHeight="1">
      <c r="A1506" s="8">
        <v>1504</v>
      </c>
      <c r="B1506" s="8" t="str">
        <f>"王燕好"</f>
        <v>王燕好</v>
      </c>
      <c r="C1506" s="8" t="str">
        <f t="shared" si="288"/>
        <v>女</v>
      </c>
      <c r="D1506" s="9" t="s">
        <v>243</v>
      </c>
      <c r="E1506" s="8"/>
    </row>
    <row r="1507" spans="1:5" ht="30" customHeight="1">
      <c r="A1507" s="8">
        <v>1505</v>
      </c>
      <c r="B1507" s="8" t="str">
        <f>"吴泽"</f>
        <v>吴泽</v>
      </c>
      <c r="C1507" s="8" t="str">
        <f t="shared" si="289"/>
        <v>男</v>
      </c>
      <c r="D1507" s="9" t="s">
        <v>1028</v>
      </c>
      <c r="E1507" s="8"/>
    </row>
    <row r="1508" spans="1:5" ht="30" customHeight="1">
      <c r="A1508" s="8">
        <v>1506</v>
      </c>
      <c r="B1508" s="8" t="str">
        <f>"王晓婷"</f>
        <v>王晓婷</v>
      </c>
      <c r="C1508" s="8" t="str">
        <f aca="true" t="shared" si="290" ref="C1508:C1512">"女"</f>
        <v>女</v>
      </c>
      <c r="D1508" s="9" t="s">
        <v>1029</v>
      </c>
      <c r="E1508" s="8"/>
    </row>
    <row r="1509" spans="1:5" ht="30" customHeight="1">
      <c r="A1509" s="8">
        <v>1507</v>
      </c>
      <c r="B1509" s="8" t="str">
        <f>"陈菲菲"</f>
        <v>陈菲菲</v>
      </c>
      <c r="C1509" s="8" t="str">
        <f t="shared" si="290"/>
        <v>女</v>
      </c>
      <c r="D1509" s="9" t="s">
        <v>1030</v>
      </c>
      <c r="E1509" s="8"/>
    </row>
    <row r="1510" spans="1:5" ht="30" customHeight="1">
      <c r="A1510" s="8">
        <v>1508</v>
      </c>
      <c r="B1510" s="8" t="str">
        <f>"吴杰"</f>
        <v>吴杰</v>
      </c>
      <c r="C1510" s="8" t="str">
        <f t="shared" si="289"/>
        <v>男</v>
      </c>
      <c r="D1510" s="9" t="s">
        <v>767</v>
      </c>
      <c r="E1510" s="8"/>
    </row>
    <row r="1511" spans="1:5" ht="30" customHeight="1">
      <c r="A1511" s="8">
        <v>1509</v>
      </c>
      <c r="B1511" s="8" t="str">
        <f>"王元姣"</f>
        <v>王元姣</v>
      </c>
      <c r="C1511" s="8" t="str">
        <f t="shared" si="290"/>
        <v>女</v>
      </c>
      <c r="D1511" s="9" t="s">
        <v>25</v>
      </c>
      <c r="E1511" s="8"/>
    </row>
    <row r="1512" spans="1:5" ht="30" customHeight="1">
      <c r="A1512" s="8">
        <v>1510</v>
      </c>
      <c r="B1512" s="8" t="str">
        <f>"王雅秀"</f>
        <v>王雅秀</v>
      </c>
      <c r="C1512" s="8" t="str">
        <f t="shared" si="290"/>
        <v>女</v>
      </c>
      <c r="D1512" s="9" t="s">
        <v>753</v>
      </c>
      <c r="E1512" s="8"/>
    </row>
    <row r="1513" spans="1:5" ht="30" customHeight="1">
      <c r="A1513" s="8">
        <v>1511</v>
      </c>
      <c r="B1513" s="8" t="str">
        <f>"符杨清"</f>
        <v>符杨清</v>
      </c>
      <c r="C1513" s="8" t="str">
        <f aca="true" t="shared" si="291" ref="C1513:C1515">"男"</f>
        <v>男</v>
      </c>
      <c r="D1513" s="9" t="s">
        <v>1031</v>
      </c>
      <c r="E1513" s="8"/>
    </row>
    <row r="1514" spans="1:5" ht="30" customHeight="1">
      <c r="A1514" s="8">
        <v>1512</v>
      </c>
      <c r="B1514" s="8" t="str">
        <f>"王琼禾"</f>
        <v>王琼禾</v>
      </c>
      <c r="C1514" s="8" t="str">
        <f t="shared" si="291"/>
        <v>男</v>
      </c>
      <c r="D1514" s="9" t="s">
        <v>382</v>
      </c>
      <c r="E1514" s="8"/>
    </row>
    <row r="1515" spans="1:5" ht="30" customHeight="1">
      <c r="A1515" s="8">
        <v>1513</v>
      </c>
      <c r="B1515" s="8" t="str">
        <f>"邱文峰"</f>
        <v>邱文峰</v>
      </c>
      <c r="C1515" s="8" t="str">
        <f t="shared" si="291"/>
        <v>男</v>
      </c>
      <c r="D1515" s="9" t="s">
        <v>329</v>
      </c>
      <c r="E1515" s="8"/>
    </row>
    <row r="1516" spans="1:5" ht="30" customHeight="1">
      <c r="A1516" s="8">
        <v>1514</v>
      </c>
      <c r="B1516" s="8" t="str">
        <f>"周淑丽"</f>
        <v>周淑丽</v>
      </c>
      <c r="C1516" s="8" t="str">
        <f>"女"</f>
        <v>女</v>
      </c>
      <c r="D1516" s="9" t="s">
        <v>393</v>
      </c>
      <c r="E1516" s="8"/>
    </row>
    <row r="1517" spans="1:5" ht="30" customHeight="1">
      <c r="A1517" s="8">
        <v>1515</v>
      </c>
      <c r="B1517" s="8" t="str">
        <f>"杨元旭"</f>
        <v>杨元旭</v>
      </c>
      <c r="C1517" s="8" t="str">
        <f aca="true" t="shared" si="292" ref="C1517:C1519">"男"</f>
        <v>男</v>
      </c>
      <c r="D1517" s="9" t="s">
        <v>1032</v>
      </c>
      <c r="E1517" s="8"/>
    </row>
    <row r="1518" spans="1:5" ht="30" customHeight="1">
      <c r="A1518" s="8">
        <v>1516</v>
      </c>
      <c r="B1518" s="8" t="str">
        <f>"王大福"</f>
        <v>王大福</v>
      </c>
      <c r="C1518" s="8" t="str">
        <f t="shared" si="292"/>
        <v>男</v>
      </c>
      <c r="D1518" s="9" t="s">
        <v>336</v>
      </c>
      <c r="E1518" s="8"/>
    </row>
    <row r="1519" spans="1:5" ht="30" customHeight="1">
      <c r="A1519" s="8">
        <v>1517</v>
      </c>
      <c r="B1519" s="8" t="str">
        <f>"曾繁宏"</f>
        <v>曾繁宏</v>
      </c>
      <c r="C1519" s="8" t="str">
        <f t="shared" si="292"/>
        <v>男</v>
      </c>
      <c r="D1519" s="9" t="s">
        <v>1033</v>
      </c>
      <c r="E1519" s="8"/>
    </row>
    <row r="1520" spans="1:5" ht="30" customHeight="1">
      <c r="A1520" s="8">
        <v>1518</v>
      </c>
      <c r="B1520" s="8" t="str">
        <f>"刘美伶"</f>
        <v>刘美伶</v>
      </c>
      <c r="C1520" s="8" t="str">
        <f aca="true" t="shared" si="293" ref="C1520:C1524">"女"</f>
        <v>女</v>
      </c>
      <c r="D1520" s="9" t="s">
        <v>348</v>
      </c>
      <c r="E1520" s="8"/>
    </row>
    <row r="1521" spans="1:5" ht="30" customHeight="1">
      <c r="A1521" s="8">
        <v>1519</v>
      </c>
      <c r="B1521" s="8" t="str">
        <f>"王宝平"</f>
        <v>王宝平</v>
      </c>
      <c r="C1521" s="8" t="str">
        <f aca="true" t="shared" si="294" ref="C1521:C1527">"男"</f>
        <v>男</v>
      </c>
      <c r="D1521" s="9" t="s">
        <v>508</v>
      </c>
      <c r="E1521" s="8"/>
    </row>
    <row r="1522" spans="1:5" ht="30" customHeight="1">
      <c r="A1522" s="8">
        <v>1520</v>
      </c>
      <c r="B1522" s="8" t="str">
        <f>"符圣伟"</f>
        <v>符圣伟</v>
      </c>
      <c r="C1522" s="8" t="str">
        <f t="shared" si="294"/>
        <v>男</v>
      </c>
      <c r="D1522" s="9" t="s">
        <v>1034</v>
      </c>
      <c r="E1522" s="8"/>
    </row>
    <row r="1523" spans="1:5" ht="30" customHeight="1">
      <c r="A1523" s="8">
        <v>1521</v>
      </c>
      <c r="B1523" s="8" t="str">
        <f>"胡丽金"</f>
        <v>胡丽金</v>
      </c>
      <c r="C1523" s="8" t="str">
        <f t="shared" si="293"/>
        <v>女</v>
      </c>
      <c r="D1523" s="9" t="s">
        <v>1035</v>
      </c>
      <c r="E1523" s="8"/>
    </row>
    <row r="1524" spans="1:5" ht="30" customHeight="1">
      <c r="A1524" s="8">
        <v>1522</v>
      </c>
      <c r="B1524" s="8" t="str">
        <f>"黄祎多"</f>
        <v>黄祎多</v>
      </c>
      <c r="C1524" s="8" t="str">
        <f t="shared" si="293"/>
        <v>女</v>
      </c>
      <c r="D1524" s="9" t="s">
        <v>1036</v>
      </c>
      <c r="E1524" s="8"/>
    </row>
    <row r="1525" spans="1:5" ht="30" customHeight="1">
      <c r="A1525" s="8">
        <v>1523</v>
      </c>
      <c r="B1525" s="8" t="str">
        <f>"庄永招"</f>
        <v>庄永招</v>
      </c>
      <c r="C1525" s="8" t="str">
        <f t="shared" si="294"/>
        <v>男</v>
      </c>
      <c r="D1525" s="9" t="s">
        <v>1037</v>
      </c>
      <c r="E1525" s="8"/>
    </row>
    <row r="1526" spans="1:5" ht="30" customHeight="1">
      <c r="A1526" s="8">
        <v>1524</v>
      </c>
      <c r="B1526" s="8" t="str">
        <f>"吴俊"</f>
        <v>吴俊</v>
      </c>
      <c r="C1526" s="8" t="str">
        <f t="shared" si="294"/>
        <v>男</v>
      </c>
      <c r="D1526" s="9" t="s">
        <v>688</v>
      </c>
      <c r="E1526" s="8"/>
    </row>
    <row r="1527" spans="1:5" ht="30" customHeight="1">
      <c r="A1527" s="8">
        <v>1525</v>
      </c>
      <c r="B1527" s="8" t="str">
        <f>"吉润智"</f>
        <v>吉润智</v>
      </c>
      <c r="C1527" s="8" t="str">
        <f t="shared" si="294"/>
        <v>男</v>
      </c>
      <c r="D1527" s="9" t="s">
        <v>1038</v>
      </c>
      <c r="E1527" s="8"/>
    </row>
    <row r="1528" spans="1:5" ht="30" customHeight="1">
      <c r="A1528" s="8">
        <v>1526</v>
      </c>
      <c r="B1528" s="8" t="str">
        <f>"刘艳芳"</f>
        <v>刘艳芳</v>
      </c>
      <c r="C1528" s="8" t="str">
        <f aca="true" t="shared" si="295" ref="C1528:C1531">"女"</f>
        <v>女</v>
      </c>
      <c r="D1528" s="9" t="s">
        <v>253</v>
      </c>
      <c r="E1528" s="8"/>
    </row>
    <row r="1529" spans="1:5" ht="30" customHeight="1">
      <c r="A1529" s="8">
        <v>1527</v>
      </c>
      <c r="B1529" s="8" t="str">
        <f>"颜思城"</f>
        <v>颜思城</v>
      </c>
      <c r="C1529" s="8" t="str">
        <f t="shared" si="295"/>
        <v>女</v>
      </c>
      <c r="D1529" s="9" t="s">
        <v>1039</v>
      </c>
      <c r="E1529" s="8"/>
    </row>
    <row r="1530" spans="1:5" ht="30" customHeight="1">
      <c r="A1530" s="8">
        <v>1528</v>
      </c>
      <c r="B1530" s="8" t="str">
        <f>"曾翠娇"</f>
        <v>曾翠娇</v>
      </c>
      <c r="C1530" s="8" t="str">
        <f t="shared" si="295"/>
        <v>女</v>
      </c>
      <c r="D1530" s="9" t="s">
        <v>1040</v>
      </c>
      <c r="E1530" s="8"/>
    </row>
    <row r="1531" spans="1:5" ht="30" customHeight="1">
      <c r="A1531" s="8">
        <v>1529</v>
      </c>
      <c r="B1531" s="8" t="str">
        <f>"吴晓云"</f>
        <v>吴晓云</v>
      </c>
      <c r="C1531" s="8" t="str">
        <f t="shared" si="295"/>
        <v>女</v>
      </c>
      <c r="D1531" s="9" t="s">
        <v>815</v>
      </c>
      <c r="E1531" s="8"/>
    </row>
    <row r="1532" spans="1:5" ht="30" customHeight="1">
      <c r="A1532" s="8">
        <v>1530</v>
      </c>
      <c r="B1532" s="8" t="str">
        <f>"王雄斌"</f>
        <v>王雄斌</v>
      </c>
      <c r="C1532" s="8" t="str">
        <f>"男"</f>
        <v>男</v>
      </c>
      <c r="D1532" s="9" t="s">
        <v>367</v>
      </c>
      <c r="E1532" s="8"/>
    </row>
    <row r="1533" spans="1:5" ht="30" customHeight="1">
      <c r="A1533" s="8">
        <v>1531</v>
      </c>
      <c r="B1533" s="8" t="str">
        <f>"符启燕"</f>
        <v>符启燕</v>
      </c>
      <c r="C1533" s="8" t="str">
        <f>"女"</f>
        <v>女</v>
      </c>
      <c r="D1533" s="9" t="s">
        <v>306</v>
      </c>
      <c r="E1533" s="8"/>
    </row>
    <row r="1534" spans="1:5" ht="30" customHeight="1">
      <c r="A1534" s="8">
        <v>1532</v>
      </c>
      <c r="B1534" s="8" t="str">
        <f>"朱艳艳"</f>
        <v>朱艳艳</v>
      </c>
      <c r="C1534" s="8" t="str">
        <f>"女"</f>
        <v>女</v>
      </c>
      <c r="D1534" s="9" t="s">
        <v>1041</v>
      </c>
      <c r="E1534" s="8"/>
    </row>
    <row r="1535" spans="1:5" ht="30" customHeight="1">
      <c r="A1535" s="8">
        <v>1533</v>
      </c>
      <c r="B1535" s="8" t="str">
        <f>"邓帆"</f>
        <v>邓帆</v>
      </c>
      <c r="C1535" s="8" t="str">
        <f>"男"</f>
        <v>男</v>
      </c>
      <c r="D1535" s="9" t="s">
        <v>1042</v>
      </c>
      <c r="E1535" s="8"/>
    </row>
    <row r="1536" spans="1:5" ht="30" customHeight="1">
      <c r="A1536" s="8">
        <v>1534</v>
      </c>
      <c r="B1536" s="8" t="str">
        <f>"卓圆梦"</f>
        <v>卓圆梦</v>
      </c>
      <c r="C1536" s="8" t="str">
        <f aca="true" t="shared" si="296" ref="C1536:C1543">"女"</f>
        <v>女</v>
      </c>
      <c r="D1536" s="9" t="s">
        <v>177</v>
      </c>
      <c r="E1536" s="8"/>
    </row>
    <row r="1537" spans="1:5" ht="30" customHeight="1">
      <c r="A1537" s="8">
        <v>1535</v>
      </c>
      <c r="B1537" s="8" t="str">
        <f>"李艳"</f>
        <v>李艳</v>
      </c>
      <c r="C1537" s="8" t="str">
        <f t="shared" si="296"/>
        <v>女</v>
      </c>
      <c r="D1537" s="9" t="s">
        <v>461</v>
      </c>
      <c r="E1537" s="8"/>
    </row>
    <row r="1538" spans="1:5" ht="30" customHeight="1">
      <c r="A1538" s="8">
        <v>1536</v>
      </c>
      <c r="B1538" s="8" t="str">
        <f>"郑晓珠"</f>
        <v>郑晓珠</v>
      </c>
      <c r="C1538" s="8" t="str">
        <f t="shared" si="296"/>
        <v>女</v>
      </c>
      <c r="D1538" s="9" t="s">
        <v>1043</v>
      </c>
      <c r="E1538" s="8"/>
    </row>
    <row r="1539" spans="1:5" ht="30" customHeight="1">
      <c r="A1539" s="8">
        <v>1537</v>
      </c>
      <c r="B1539" s="8" t="str">
        <f>"王伶凤"</f>
        <v>王伶凤</v>
      </c>
      <c r="C1539" s="8" t="str">
        <f t="shared" si="296"/>
        <v>女</v>
      </c>
      <c r="D1539" s="9" t="s">
        <v>791</v>
      </c>
      <c r="E1539" s="8"/>
    </row>
    <row r="1540" spans="1:5" ht="30" customHeight="1">
      <c r="A1540" s="8">
        <v>1538</v>
      </c>
      <c r="B1540" s="8" t="str">
        <f>"卓佳露"</f>
        <v>卓佳露</v>
      </c>
      <c r="C1540" s="8" t="str">
        <f t="shared" si="296"/>
        <v>女</v>
      </c>
      <c r="D1540" s="9" t="s">
        <v>281</v>
      </c>
      <c r="E1540" s="8"/>
    </row>
    <row r="1541" spans="1:5" ht="30" customHeight="1">
      <c r="A1541" s="8">
        <v>1539</v>
      </c>
      <c r="B1541" s="8" t="str">
        <f>"符叶荷"</f>
        <v>符叶荷</v>
      </c>
      <c r="C1541" s="8" t="str">
        <f t="shared" si="296"/>
        <v>女</v>
      </c>
      <c r="D1541" s="9" t="s">
        <v>353</v>
      </c>
      <c r="E1541" s="8"/>
    </row>
    <row r="1542" spans="1:5" ht="30" customHeight="1">
      <c r="A1542" s="8">
        <v>1540</v>
      </c>
      <c r="B1542" s="8" t="str">
        <f>"吴彤靖"</f>
        <v>吴彤靖</v>
      </c>
      <c r="C1542" s="8" t="str">
        <f t="shared" si="296"/>
        <v>女</v>
      </c>
      <c r="D1542" s="9" t="s">
        <v>15</v>
      </c>
      <c r="E1542" s="8"/>
    </row>
    <row r="1543" spans="1:5" ht="30" customHeight="1">
      <c r="A1543" s="8">
        <v>1541</v>
      </c>
      <c r="B1543" s="8" t="str">
        <f>"刘冬丽"</f>
        <v>刘冬丽</v>
      </c>
      <c r="C1543" s="8" t="str">
        <f t="shared" si="296"/>
        <v>女</v>
      </c>
      <c r="D1543" s="9" t="s">
        <v>1044</v>
      </c>
      <c r="E1543" s="8"/>
    </row>
    <row r="1544" spans="1:5" ht="30" customHeight="1">
      <c r="A1544" s="8">
        <v>1542</v>
      </c>
      <c r="B1544" s="8" t="str">
        <f>"陈琦"</f>
        <v>陈琦</v>
      </c>
      <c r="C1544" s="8" t="str">
        <f aca="true" t="shared" si="297" ref="C1544:C1546">"男"</f>
        <v>男</v>
      </c>
      <c r="D1544" s="9" t="s">
        <v>91</v>
      </c>
      <c r="E1544" s="8"/>
    </row>
    <row r="1545" spans="1:5" ht="30" customHeight="1">
      <c r="A1545" s="8">
        <v>1543</v>
      </c>
      <c r="B1545" s="8" t="str">
        <f>"杜韬"</f>
        <v>杜韬</v>
      </c>
      <c r="C1545" s="8" t="str">
        <f t="shared" si="297"/>
        <v>男</v>
      </c>
      <c r="D1545" s="9" t="s">
        <v>892</v>
      </c>
      <c r="E1545" s="8"/>
    </row>
    <row r="1546" spans="1:5" ht="30" customHeight="1">
      <c r="A1546" s="8">
        <v>1544</v>
      </c>
      <c r="B1546" s="8" t="str">
        <f>"黄贯"</f>
        <v>黄贯</v>
      </c>
      <c r="C1546" s="8" t="str">
        <f t="shared" si="297"/>
        <v>男</v>
      </c>
      <c r="D1546" s="9" t="s">
        <v>1045</v>
      </c>
      <c r="E1546" s="8"/>
    </row>
    <row r="1547" spans="1:5" ht="30" customHeight="1">
      <c r="A1547" s="8">
        <v>1545</v>
      </c>
      <c r="B1547" s="8" t="str">
        <f>"黄秀定"</f>
        <v>黄秀定</v>
      </c>
      <c r="C1547" s="8" t="str">
        <f aca="true" t="shared" si="298" ref="C1547:C1554">"女"</f>
        <v>女</v>
      </c>
      <c r="D1547" s="9" t="s">
        <v>1046</v>
      </c>
      <c r="E1547" s="8"/>
    </row>
    <row r="1548" spans="1:5" ht="30" customHeight="1">
      <c r="A1548" s="8">
        <v>1546</v>
      </c>
      <c r="B1548" s="8" t="str">
        <f>"石小康"</f>
        <v>石小康</v>
      </c>
      <c r="C1548" s="8" t="str">
        <f t="shared" si="298"/>
        <v>女</v>
      </c>
      <c r="D1548" s="9" t="s">
        <v>721</v>
      </c>
      <c r="E1548" s="8"/>
    </row>
    <row r="1549" spans="1:5" ht="30" customHeight="1">
      <c r="A1549" s="8">
        <v>1547</v>
      </c>
      <c r="B1549" s="8" t="str">
        <f>"黄文静"</f>
        <v>黄文静</v>
      </c>
      <c r="C1549" s="8" t="str">
        <f t="shared" si="298"/>
        <v>女</v>
      </c>
      <c r="D1549" s="9" t="s">
        <v>206</v>
      </c>
      <c r="E1549" s="8"/>
    </row>
    <row r="1550" spans="1:5" ht="30" customHeight="1">
      <c r="A1550" s="8">
        <v>1548</v>
      </c>
      <c r="B1550" s="8" t="str">
        <f>"何巧梅"</f>
        <v>何巧梅</v>
      </c>
      <c r="C1550" s="8" t="str">
        <f t="shared" si="298"/>
        <v>女</v>
      </c>
      <c r="D1550" s="9" t="s">
        <v>15</v>
      </c>
      <c r="E1550" s="8"/>
    </row>
    <row r="1551" spans="1:5" ht="30" customHeight="1">
      <c r="A1551" s="8">
        <v>1549</v>
      </c>
      <c r="B1551" s="8" t="str">
        <f>"黄奕琳"</f>
        <v>黄奕琳</v>
      </c>
      <c r="C1551" s="8" t="str">
        <f t="shared" si="298"/>
        <v>女</v>
      </c>
      <c r="D1551" s="9" t="s">
        <v>1047</v>
      </c>
      <c r="E1551" s="8"/>
    </row>
    <row r="1552" spans="1:5" ht="30" customHeight="1">
      <c r="A1552" s="8">
        <v>1550</v>
      </c>
      <c r="B1552" s="8" t="str">
        <f>"陆娇娇"</f>
        <v>陆娇娇</v>
      </c>
      <c r="C1552" s="8" t="str">
        <f t="shared" si="298"/>
        <v>女</v>
      </c>
      <c r="D1552" s="9" t="s">
        <v>394</v>
      </c>
      <c r="E1552" s="8"/>
    </row>
    <row r="1553" spans="1:5" ht="30" customHeight="1">
      <c r="A1553" s="8">
        <v>1551</v>
      </c>
      <c r="B1553" s="8" t="str">
        <f>"董娇"</f>
        <v>董娇</v>
      </c>
      <c r="C1553" s="8" t="str">
        <f t="shared" si="298"/>
        <v>女</v>
      </c>
      <c r="D1553" s="9" t="s">
        <v>394</v>
      </c>
      <c r="E1553" s="8"/>
    </row>
    <row r="1554" spans="1:5" ht="30" customHeight="1">
      <c r="A1554" s="8">
        <v>1552</v>
      </c>
      <c r="B1554" s="8" t="str">
        <f>"高安楠"</f>
        <v>高安楠</v>
      </c>
      <c r="C1554" s="8" t="str">
        <f t="shared" si="298"/>
        <v>女</v>
      </c>
      <c r="D1554" s="9" t="s">
        <v>44</v>
      </c>
      <c r="E1554" s="8"/>
    </row>
    <row r="1555" spans="1:5" ht="30" customHeight="1">
      <c r="A1555" s="8">
        <v>1553</v>
      </c>
      <c r="B1555" s="8" t="str">
        <f>"黄兴"</f>
        <v>黄兴</v>
      </c>
      <c r="C1555" s="8" t="str">
        <f>"男"</f>
        <v>男</v>
      </c>
      <c r="D1555" s="9" t="s">
        <v>767</v>
      </c>
      <c r="E1555" s="8"/>
    </row>
    <row r="1556" spans="1:5" ht="30" customHeight="1">
      <c r="A1556" s="8">
        <v>1554</v>
      </c>
      <c r="B1556" s="8" t="str">
        <f>"石贞洁"</f>
        <v>石贞洁</v>
      </c>
      <c r="C1556" s="8" t="str">
        <f aca="true" t="shared" si="299" ref="C1556:C1559">"女"</f>
        <v>女</v>
      </c>
      <c r="D1556" s="9" t="s">
        <v>1048</v>
      </c>
      <c r="E1556" s="8"/>
    </row>
    <row r="1557" spans="1:5" ht="30" customHeight="1">
      <c r="A1557" s="8">
        <v>1555</v>
      </c>
      <c r="B1557" s="8" t="str">
        <f>"陈海玲"</f>
        <v>陈海玲</v>
      </c>
      <c r="C1557" s="8" t="str">
        <f t="shared" si="299"/>
        <v>女</v>
      </c>
      <c r="D1557" s="9" t="s">
        <v>372</v>
      </c>
      <c r="E1557" s="8"/>
    </row>
    <row r="1558" spans="1:5" ht="30" customHeight="1">
      <c r="A1558" s="8">
        <v>1556</v>
      </c>
      <c r="B1558" s="8" t="str">
        <f>"黄康雨"</f>
        <v>黄康雨</v>
      </c>
      <c r="C1558" s="8" t="str">
        <f t="shared" si="299"/>
        <v>女</v>
      </c>
      <c r="D1558" s="9" t="s">
        <v>1049</v>
      </c>
      <c r="E1558" s="8"/>
    </row>
    <row r="1559" spans="1:5" ht="30" customHeight="1">
      <c r="A1559" s="8">
        <v>1557</v>
      </c>
      <c r="B1559" s="8" t="str">
        <f>"卓冬萍"</f>
        <v>卓冬萍</v>
      </c>
      <c r="C1559" s="8" t="str">
        <f t="shared" si="299"/>
        <v>女</v>
      </c>
      <c r="D1559" s="9" t="s">
        <v>525</v>
      </c>
      <c r="E1559" s="8"/>
    </row>
    <row r="1560" spans="1:5" ht="30" customHeight="1">
      <c r="A1560" s="8">
        <v>1558</v>
      </c>
      <c r="B1560" s="8" t="str">
        <f>"崔伟宁"</f>
        <v>崔伟宁</v>
      </c>
      <c r="C1560" s="8" t="str">
        <f>"男"</f>
        <v>男</v>
      </c>
      <c r="D1560" s="9" t="s">
        <v>501</v>
      </c>
      <c r="E1560" s="8"/>
    </row>
    <row r="1561" spans="1:5" ht="30" customHeight="1">
      <c r="A1561" s="8">
        <v>1559</v>
      </c>
      <c r="B1561" s="8" t="str">
        <f>"杨佳瑜"</f>
        <v>杨佳瑜</v>
      </c>
      <c r="C1561" s="8" t="str">
        <f aca="true" t="shared" si="300" ref="C1561:C1563">"女"</f>
        <v>女</v>
      </c>
      <c r="D1561" s="9" t="s">
        <v>66</v>
      </c>
      <c r="E1561" s="8"/>
    </row>
    <row r="1562" spans="1:5" ht="30" customHeight="1">
      <c r="A1562" s="8">
        <v>1560</v>
      </c>
      <c r="B1562" s="8" t="str">
        <f>"周娜"</f>
        <v>周娜</v>
      </c>
      <c r="C1562" s="8" t="str">
        <f t="shared" si="300"/>
        <v>女</v>
      </c>
      <c r="D1562" s="9" t="s">
        <v>738</v>
      </c>
      <c r="E1562" s="8"/>
    </row>
    <row r="1563" spans="1:5" ht="30" customHeight="1">
      <c r="A1563" s="8">
        <v>1561</v>
      </c>
      <c r="B1563" s="8" t="str">
        <f>"黄惠敏"</f>
        <v>黄惠敏</v>
      </c>
      <c r="C1563" s="8" t="str">
        <f t="shared" si="300"/>
        <v>女</v>
      </c>
      <c r="D1563" s="9" t="s">
        <v>665</v>
      </c>
      <c r="E1563" s="8"/>
    </row>
    <row r="1564" spans="1:5" ht="30" customHeight="1">
      <c r="A1564" s="8">
        <v>1562</v>
      </c>
      <c r="B1564" s="8" t="str">
        <f>"陈劲宇"</f>
        <v>陈劲宇</v>
      </c>
      <c r="C1564" s="8" t="str">
        <f>"男"</f>
        <v>男</v>
      </c>
      <c r="D1564" s="9" t="s">
        <v>415</v>
      </c>
      <c r="E1564" s="8"/>
    </row>
    <row r="1565" spans="1:5" ht="30" customHeight="1">
      <c r="A1565" s="8">
        <v>1563</v>
      </c>
      <c r="B1565" s="8" t="str">
        <f>"蔡楚婷"</f>
        <v>蔡楚婷</v>
      </c>
      <c r="C1565" s="8" t="str">
        <f aca="true" t="shared" si="301" ref="C1565:C1568">"女"</f>
        <v>女</v>
      </c>
      <c r="D1565" s="9" t="s">
        <v>239</v>
      </c>
      <c r="E1565" s="8"/>
    </row>
    <row r="1566" spans="1:5" ht="30" customHeight="1">
      <c r="A1566" s="8">
        <v>1564</v>
      </c>
      <c r="B1566" s="8" t="str">
        <f>"吉春英"</f>
        <v>吉春英</v>
      </c>
      <c r="C1566" s="8" t="str">
        <f t="shared" si="301"/>
        <v>女</v>
      </c>
      <c r="D1566" s="9" t="s">
        <v>1050</v>
      </c>
      <c r="E1566" s="8"/>
    </row>
    <row r="1567" spans="1:5" ht="30" customHeight="1">
      <c r="A1567" s="8">
        <v>1565</v>
      </c>
      <c r="B1567" s="8" t="str">
        <f>"许苑星"</f>
        <v>许苑星</v>
      </c>
      <c r="C1567" s="8" t="str">
        <f t="shared" si="301"/>
        <v>女</v>
      </c>
      <c r="D1567" s="9" t="s">
        <v>1051</v>
      </c>
      <c r="E1567" s="8"/>
    </row>
    <row r="1568" spans="1:5" ht="30" customHeight="1">
      <c r="A1568" s="8">
        <v>1566</v>
      </c>
      <c r="B1568" s="8" t="str">
        <f>"陈丽云"</f>
        <v>陈丽云</v>
      </c>
      <c r="C1568" s="8" t="str">
        <f t="shared" si="301"/>
        <v>女</v>
      </c>
      <c r="D1568" s="9" t="s">
        <v>742</v>
      </c>
      <c r="E1568" s="8"/>
    </row>
    <row r="1569" spans="1:5" ht="30" customHeight="1">
      <c r="A1569" s="8">
        <v>1567</v>
      </c>
      <c r="B1569" s="8" t="str">
        <f>"张洪芬"</f>
        <v>张洪芬</v>
      </c>
      <c r="C1569" s="8" t="str">
        <f aca="true" t="shared" si="302" ref="C1569:C1574">"男"</f>
        <v>男</v>
      </c>
      <c r="D1569" s="9" t="s">
        <v>76</v>
      </c>
      <c r="E1569" s="8"/>
    </row>
    <row r="1570" spans="1:5" ht="30" customHeight="1">
      <c r="A1570" s="8">
        <v>1568</v>
      </c>
      <c r="B1570" s="8" t="str">
        <f>"王小露"</f>
        <v>王小露</v>
      </c>
      <c r="C1570" s="8" t="str">
        <f aca="true" t="shared" si="303" ref="C1570:C1578">"女"</f>
        <v>女</v>
      </c>
      <c r="D1570" s="9" t="s">
        <v>1052</v>
      </c>
      <c r="E1570" s="8"/>
    </row>
    <row r="1571" spans="1:5" ht="30" customHeight="1">
      <c r="A1571" s="8">
        <v>1569</v>
      </c>
      <c r="B1571" s="8" t="str">
        <f>"林旭"</f>
        <v>林旭</v>
      </c>
      <c r="C1571" s="8" t="str">
        <f t="shared" si="302"/>
        <v>男</v>
      </c>
      <c r="D1571" s="9" t="s">
        <v>1053</v>
      </c>
      <c r="E1571" s="8"/>
    </row>
    <row r="1572" spans="1:5" ht="30" customHeight="1">
      <c r="A1572" s="8">
        <v>1570</v>
      </c>
      <c r="B1572" s="8" t="str">
        <f>"邓颖"</f>
        <v>邓颖</v>
      </c>
      <c r="C1572" s="8" t="str">
        <f t="shared" si="303"/>
        <v>女</v>
      </c>
      <c r="D1572" s="9" t="s">
        <v>393</v>
      </c>
      <c r="E1572" s="8"/>
    </row>
    <row r="1573" spans="1:5" ht="30" customHeight="1">
      <c r="A1573" s="8">
        <v>1571</v>
      </c>
      <c r="B1573" s="8" t="str">
        <f>"李泽"</f>
        <v>李泽</v>
      </c>
      <c r="C1573" s="8" t="str">
        <f t="shared" si="302"/>
        <v>男</v>
      </c>
      <c r="D1573" s="9" t="s">
        <v>1054</v>
      </c>
      <c r="E1573" s="8"/>
    </row>
    <row r="1574" spans="1:5" ht="30" customHeight="1">
      <c r="A1574" s="8">
        <v>1572</v>
      </c>
      <c r="B1574" s="8" t="str">
        <f>"张联力"</f>
        <v>张联力</v>
      </c>
      <c r="C1574" s="8" t="str">
        <f t="shared" si="302"/>
        <v>男</v>
      </c>
      <c r="D1574" s="9" t="s">
        <v>767</v>
      </c>
      <c r="E1574" s="8"/>
    </row>
    <row r="1575" spans="1:5" ht="30" customHeight="1">
      <c r="A1575" s="8">
        <v>1573</v>
      </c>
      <c r="B1575" s="8" t="str">
        <f>"董克晓"</f>
        <v>董克晓</v>
      </c>
      <c r="C1575" s="8" t="str">
        <f t="shared" si="303"/>
        <v>女</v>
      </c>
      <c r="D1575" s="9" t="s">
        <v>1055</v>
      </c>
      <c r="E1575" s="8"/>
    </row>
    <row r="1576" spans="1:5" ht="30" customHeight="1">
      <c r="A1576" s="8">
        <v>1574</v>
      </c>
      <c r="B1576" s="8" t="str">
        <f>"高玉玉"</f>
        <v>高玉玉</v>
      </c>
      <c r="C1576" s="8" t="str">
        <f t="shared" si="303"/>
        <v>女</v>
      </c>
      <c r="D1576" s="9" t="s">
        <v>720</v>
      </c>
      <c r="E1576" s="8"/>
    </row>
    <row r="1577" spans="1:5" ht="30" customHeight="1">
      <c r="A1577" s="8">
        <v>1575</v>
      </c>
      <c r="B1577" s="8" t="str">
        <f>"符雪倩"</f>
        <v>符雪倩</v>
      </c>
      <c r="C1577" s="8" t="str">
        <f t="shared" si="303"/>
        <v>女</v>
      </c>
      <c r="D1577" s="9" t="s">
        <v>955</v>
      </c>
      <c r="E1577" s="8"/>
    </row>
    <row r="1578" spans="1:5" ht="30" customHeight="1">
      <c r="A1578" s="8">
        <v>1576</v>
      </c>
      <c r="B1578" s="8" t="str">
        <f>"苏江滨"</f>
        <v>苏江滨</v>
      </c>
      <c r="C1578" s="8" t="str">
        <f t="shared" si="303"/>
        <v>女</v>
      </c>
      <c r="D1578" s="9" t="s">
        <v>1056</v>
      </c>
      <c r="E1578" s="8"/>
    </row>
    <row r="1579" spans="1:5" ht="30" customHeight="1">
      <c r="A1579" s="8">
        <v>1577</v>
      </c>
      <c r="B1579" s="8" t="str">
        <f>"苏奥"</f>
        <v>苏奥</v>
      </c>
      <c r="C1579" s="8" t="str">
        <f aca="true" t="shared" si="304" ref="C1579:C1583">"男"</f>
        <v>男</v>
      </c>
      <c r="D1579" s="9" t="s">
        <v>1057</v>
      </c>
      <c r="E1579" s="8"/>
    </row>
    <row r="1580" spans="1:5" ht="30" customHeight="1">
      <c r="A1580" s="8">
        <v>1578</v>
      </c>
      <c r="B1580" s="8" t="str">
        <f>"钟婷"</f>
        <v>钟婷</v>
      </c>
      <c r="C1580" s="8" t="str">
        <f>"女"</f>
        <v>女</v>
      </c>
      <c r="D1580" s="9" t="s">
        <v>1058</v>
      </c>
      <c r="E1580" s="8"/>
    </row>
    <row r="1581" spans="1:5" ht="30" customHeight="1">
      <c r="A1581" s="8">
        <v>1579</v>
      </c>
      <c r="B1581" s="8" t="str">
        <f>"胡茂秀"</f>
        <v>胡茂秀</v>
      </c>
      <c r="C1581" s="8" t="str">
        <f t="shared" si="304"/>
        <v>男</v>
      </c>
      <c r="D1581" s="9" t="s">
        <v>1059</v>
      </c>
      <c r="E1581" s="8"/>
    </row>
    <row r="1582" spans="1:5" ht="30" customHeight="1">
      <c r="A1582" s="8">
        <v>1580</v>
      </c>
      <c r="B1582" s="8" t="str">
        <f>"黄世丰"</f>
        <v>黄世丰</v>
      </c>
      <c r="C1582" s="8" t="str">
        <f t="shared" si="304"/>
        <v>男</v>
      </c>
      <c r="D1582" s="9" t="s">
        <v>760</v>
      </c>
      <c r="E1582" s="8"/>
    </row>
    <row r="1583" spans="1:5" ht="30" customHeight="1">
      <c r="A1583" s="8">
        <v>1581</v>
      </c>
      <c r="B1583" s="8" t="str">
        <f>"唐情山"</f>
        <v>唐情山</v>
      </c>
      <c r="C1583" s="8" t="str">
        <f t="shared" si="304"/>
        <v>男</v>
      </c>
      <c r="D1583" s="9" t="s">
        <v>1060</v>
      </c>
      <c r="E1583" s="8"/>
    </row>
    <row r="1584" spans="1:5" ht="30" customHeight="1">
      <c r="A1584" s="8">
        <v>1582</v>
      </c>
      <c r="B1584" s="8" t="str">
        <f>"周瑜"</f>
        <v>周瑜</v>
      </c>
      <c r="C1584" s="8" t="str">
        <f aca="true" t="shared" si="305" ref="C1584:C1589">"女"</f>
        <v>女</v>
      </c>
      <c r="D1584" s="9" t="s">
        <v>312</v>
      </c>
      <c r="E1584" s="8"/>
    </row>
    <row r="1585" spans="1:5" ht="30" customHeight="1">
      <c r="A1585" s="8">
        <v>1583</v>
      </c>
      <c r="B1585" s="8" t="str">
        <f>"陈密斯"</f>
        <v>陈密斯</v>
      </c>
      <c r="C1585" s="8" t="str">
        <f t="shared" si="305"/>
        <v>女</v>
      </c>
      <c r="D1585" s="9" t="s">
        <v>26</v>
      </c>
      <c r="E1585" s="8"/>
    </row>
    <row r="1586" spans="1:5" ht="30" customHeight="1">
      <c r="A1586" s="8">
        <v>1584</v>
      </c>
      <c r="B1586" s="8" t="str">
        <f>"王长"</f>
        <v>王长</v>
      </c>
      <c r="C1586" s="8" t="str">
        <f t="shared" si="305"/>
        <v>女</v>
      </c>
      <c r="D1586" s="9" t="s">
        <v>1061</v>
      </c>
      <c r="E1586" s="8"/>
    </row>
    <row r="1587" spans="1:5" ht="30" customHeight="1">
      <c r="A1587" s="8">
        <v>1585</v>
      </c>
      <c r="B1587" s="8" t="str">
        <f>"陈多多"</f>
        <v>陈多多</v>
      </c>
      <c r="C1587" s="8" t="str">
        <f t="shared" si="305"/>
        <v>女</v>
      </c>
      <c r="D1587" s="9" t="s">
        <v>534</v>
      </c>
      <c r="E1587" s="8"/>
    </row>
    <row r="1588" spans="1:5" ht="30" customHeight="1">
      <c r="A1588" s="8">
        <v>1586</v>
      </c>
      <c r="B1588" s="8" t="str">
        <f>"李忺"</f>
        <v>李忺</v>
      </c>
      <c r="C1588" s="8" t="str">
        <f t="shared" si="305"/>
        <v>女</v>
      </c>
      <c r="D1588" s="9" t="s">
        <v>306</v>
      </c>
      <c r="E1588" s="8"/>
    </row>
    <row r="1589" spans="1:5" ht="30" customHeight="1">
      <c r="A1589" s="8">
        <v>1587</v>
      </c>
      <c r="B1589" s="8" t="str">
        <f>"李贵珍"</f>
        <v>李贵珍</v>
      </c>
      <c r="C1589" s="8" t="str">
        <f t="shared" si="305"/>
        <v>女</v>
      </c>
      <c r="D1589" s="9" t="s">
        <v>66</v>
      </c>
      <c r="E1589" s="8"/>
    </row>
    <row r="1590" spans="1:5" ht="30" customHeight="1">
      <c r="A1590" s="8">
        <v>1588</v>
      </c>
      <c r="B1590" s="8" t="str">
        <f>"周岁亮"</f>
        <v>周岁亮</v>
      </c>
      <c r="C1590" s="8" t="str">
        <f>"男"</f>
        <v>男</v>
      </c>
      <c r="D1590" s="9" t="s">
        <v>1062</v>
      </c>
      <c r="E1590" s="8"/>
    </row>
    <row r="1591" spans="1:5" ht="30" customHeight="1">
      <c r="A1591" s="8">
        <v>1589</v>
      </c>
      <c r="B1591" s="8" t="str">
        <f>"符世勤"</f>
        <v>符世勤</v>
      </c>
      <c r="C1591" s="8" t="str">
        <f aca="true" t="shared" si="306" ref="C1591:C1595">"女"</f>
        <v>女</v>
      </c>
      <c r="D1591" s="9" t="s">
        <v>1063</v>
      </c>
      <c r="E1591" s="8"/>
    </row>
    <row r="1592" spans="1:5" ht="30" customHeight="1">
      <c r="A1592" s="8">
        <v>1590</v>
      </c>
      <c r="B1592" s="8" t="str">
        <f>"黄日娟"</f>
        <v>黄日娟</v>
      </c>
      <c r="C1592" s="8" t="str">
        <f t="shared" si="306"/>
        <v>女</v>
      </c>
      <c r="D1592" s="9" t="s">
        <v>754</v>
      </c>
      <c r="E1592" s="8"/>
    </row>
    <row r="1593" spans="1:5" ht="30" customHeight="1">
      <c r="A1593" s="8">
        <v>1591</v>
      </c>
      <c r="B1593" s="8" t="str">
        <f>"翁晓静"</f>
        <v>翁晓静</v>
      </c>
      <c r="C1593" s="8" t="str">
        <f t="shared" si="306"/>
        <v>女</v>
      </c>
      <c r="D1593" s="9" t="s">
        <v>106</v>
      </c>
      <c r="E1593" s="8"/>
    </row>
    <row r="1594" spans="1:5" ht="30" customHeight="1">
      <c r="A1594" s="8">
        <v>1592</v>
      </c>
      <c r="B1594" s="8" t="str">
        <f>" 邢君"</f>
        <v> 邢君</v>
      </c>
      <c r="C1594" s="8" t="str">
        <f t="shared" si="306"/>
        <v>女</v>
      </c>
      <c r="D1594" s="9" t="s">
        <v>15</v>
      </c>
      <c r="E1594" s="8"/>
    </row>
    <row r="1595" spans="1:5" ht="30" customHeight="1">
      <c r="A1595" s="8">
        <v>1593</v>
      </c>
      <c r="B1595" s="8" t="str">
        <f>"黄丽娜"</f>
        <v>黄丽娜</v>
      </c>
      <c r="C1595" s="8" t="str">
        <f t="shared" si="306"/>
        <v>女</v>
      </c>
      <c r="D1595" s="9" t="s">
        <v>1064</v>
      </c>
      <c r="E1595" s="8"/>
    </row>
    <row r="1596" spans="1:5" ht="30" customHeight="1">
      <c r="A1596" s="8">
        <v>1594</v>
      </c>
      <c r="B1596" s="8" t="str">
        <f>"杨韵榆"</f>
        <v>杨韵榆</v>
      </c>
      <c r="C1596" s="8" t="str">
        <f>"男"</f>
        <v>男</v>
      </c>
      <c r="D1596" s="9" t="s">
        <v>336</v>
      </c>
      <c r="E1596" s="8"/>
    </row>
    <row r="1597" spans="1:5" ht="30" customHeight="1">
      <c r="A1597" s="8">
        <v>1595</v>
      </c>
      <c r="B1597" s="8" t="str">
        <f>"李双吉"</f>
        <v>李双吉</v>
      </c>
      <c r="C1597" s="8" t="str">
        <f aca="true" t="shared" si="307" ref="C1597:C1601">"女"</f>
        <v>女</v>
      </c>
      <c r="D1597" s="9" t="s">
        <v>332</v>
      </c>
      <c r="E1597" s="8"/>
    </row>
    <row r="1598" spans="1:5" ht="30" customHeight="1">
      <c r="A1598" s="8">
        <v>1596</v>
      </c>
      <c r="B1598" s="8" t="str">
        <f>"陈福清"</f>
        <v>陈福清</v>
      </c>
      <c r="C1598" s="8" t="str">
        <f aca="true" t="shared" si="308" ref="C1598:C1603">"男"</f>
        <v>男</v>
      </c>
      <c r="D1598" s="9" t="s">
        <v>1065</v>
      </c>
      <c r="E1598" s="8"/>
    </row>
    <row r="1599" spans="1:5" ht="30" customHeight="1">
      <c r="A1599" s="8">
        <v>1597</v>
      </c>
      <c r="B1599" s="8" t="str">
        <f>"林培培"</f>
        <v>林培培</v>
      </c>
      <c r="C1599" s="8" t="str">
        <f t="shared" si="307"/>
        <v>女</v>
      </c>
      <c r="D1599" s="9" t="s">
        <v>1066</v>
      </c>
      <c r="E1599" s="8"/>
    </row>
    <row r="1600" spans="1:5" ht="30" customHeight="1">
      <c r="A1600" s="8">
        <v>1598</v>
      </c>
      <c r="B1600" s="8" t="str">
        <f>"符美晶"</f>
        <v>符美晶</v>
      </c>
      <c r="C1600" s="8" t="str">
        <f t="shared" si="307"/>
        <v>女</v>
      </c>
      <c r="D1600" s="9" t="s">
        <v>106</v>
      </c>
      <c r="E1600" s="8"/>
    </row>
    <row r="1601" spans="1:5" ht="30" customHeight="1">
      <c r="A1601" s="8">
        <v>1599</v>
      </c>
      <c r="B1601" s="8" t="str">
        <f>"王巧雯"</f>
        <v>王巧雯</v>
      </c>
      <c r="C1601" s="8" t="str">
        <f t="shared" si="307"/>
        <v>女</v>
      </c>
      <c r="D1601" s="9" t="s">
        <v>1067</v>
      </c>
      <c r="E1601" s="8"/>
    </row>
    <row r="1602" spans="1:5" ht="30" customHeight="1">
      <c r="A1602" s="8">
        <v>1600</v>
      </c>
      <c r="B1602" s="8" t="str">
        <f>"汪国君"</f>
        <v>汪国君</v>
      </c>
      <c r="C1602" s="8" t="str">
        <f t="shared" si="308"/>
        <v>男</v>
      </c>
      <c r="D1602" s="9" t="s">
        <v>265</v>
      </c>
      <c r="E1602" s="8"/>
    </row>
    <row r="1603" spans="1:5" ht="30" customHeight="1">
      <c r="A1603" s="8">
        <v>1601</v>
      </c>
      <c r="B1603" s="8" t="str">
        <f>"陈丰"</f>
        <v>陈丰</v>
      </c>
      <c r="C1603" s="8" t="str">
        <f t="shared" si="308"/>
        <v>男</v>
      </c>
      <c r="D1603" s="9" t="s">
        <v>1068</v>
      </c>
      <c r="E1603" s="8"/>
    </row>
    <row r="1604" spans="1:5" ht="30" customHeight="1">
      <c r="A1604" s="8">
        <v>1602</v>
      </c>
      <c r="B1604" s="8" t="str">
        <f>"王仪曼"</f>
        <v>王仪曼</v>
      </c>
      <c r="C1604" s="8" t="str">
        <f aca="true" t="shared" si="309" ref="C1604:C1609">"女"</f>
        <v>女</v>
      </c>
      <c r="D1604" s="9" t="s">
        <v>251</v>
      </c>
      <c r="E1604" s="8"/>
    </row>
    <row r="1605" spans="1:5" ht="30" customHeight="1">
      <c r="A1605" s="8">
        <v>1603</v>
      </c>
      <c r="B1605" s="8" t="str">
        <f>"唐雪静"</f>
        <v>唐雪静</v>
      </c>
      <c r="C1605" s="8" t="str">
        <f t="shared" si="309"/>
        <v>女</v>
      </c>
      <c r="D1605" s="9" t="s">
        <v>1069</v>
      </c>
      <c r="E1605" s="8"/>
    </row>
    <row r="1606" spans="1:5" ht="30" customHeight="1">
      <c r="A1606" s="8">
        <v>1604</v>
      </c>
      <c r="B1606" s="8" t="str">
        <f>"陈小明"</f>
        <v>陈小明</v>
      </c>
      <c r="C1606" s="8" t="str">
        <f>"男"</f>
        <v>男</v>
      </c>
      <c r="D1606" s="9" t="s">
        <v>1070</v>
      </c>
      <c r="E1606" s="8"/>
    </row>
    <row r="1607" spans="1:5" ht="30" customHeight="1">
      <c r="A1607" s="8">
        <v>1605</v>
      </c>
      <c r="B1607" s="8" t="str">
        <f>"王页昙"</f>
        <v>王页昙</v>
      </c>
      <c r="C1607" s="8" t="str">
        <f t="shared" si="309"/>
        <v>女</v>
      </c>
      <c r="D1607" s="9" t="s">
        <v>1071</v>
      </c>
      <c r="E1607" s="8"/>
    </row>
    <row r="1608" spans="1:5" ht="30" customHeight="1">
      <c r="A1608" s="8">
        <v>1606</v>
      </c>
      <c r="B1608" s="8" t="str">
        <f>"王佳悦"</f>
        <v>王佳悦</v>
      </c>
      <c r="C1608" s="8" t="str">
        <f t="shared" si="309"/>
        <v>女</v>
      </c>
      <c r="D1608" s="9" t="s">
        <v>345</v>
      </c>
      <c r="E1608" s="8"/>
    </row>
    <row r="1609" spans="1:5" ht="30" customHeight="1">
      <c r="A1609" s="8">
        <v>1607</v>
      </c>
      <c r="B1609" s="8" t="str">
        <f>"杨欣怡"</f>
        <v>杨欣怡</v>
      </c>
      <c r="C1609" s="8" t="str">
        <f t="shared" si="309"/>
        <v>女</v>
      </c>
      <c r="D1609" s="9" t="s">
        <v>306</v>
      </c>
      <c r="E1609" s="8"/>
    </row>
    <row r="1610" spans="1:5" ht="30" customHeight="1">
      <c r="A1610" s="8">
        <v>1608</v>
      </c>
      <c r="B1610" s="8" t="str">
        <f>"许善匀"</f>
        <v>许善匀</v>
      </c>
      <c r="C1610" s="8" t="str">
        <f>"男"</f>
        <v>男</v>
      </c>
      <c r="D1610" s="9" t="s">
        <v>382</v>
      </c>
      <c r="E1610" s="8"/>
    </row>
    <row r="1611" spans="1:5" ht="30" customHeight="1">
      <c r="A1611" s="8">
        <v>1609</v>
      </c>
      <c r="B1611" s="8" t="str">
        <f>"吴晓煜"</f>
        <v>吴晓煜</v>
      </c>
      <c r="C1611" s="8" t="str">
        <f aca="true" t="shared" si="310" ref="C1611:C1617">"女"</f>
        <v>女</v>
      </c>
      <c r="D1611" s="9" t="s">
        <v>106</v>
      </c>
      <c r="E1611" s="8"/>
    </row>
    <row r="1612" spans="1:5" ht="30" customHeight="1">
      <c r="A1612" s="8">
        <v>1610</v>
      </c>
      <c r="B1612" s="8" t="str">
        <f>"林倩"</f>
        <v>林倩</v>
      </c>
      <c r="C1612" s="8" t="str">
        <f t="shared" si="310"/>
        <v>女</v>
      </c>
      <c r="D1612" s="9" t="s">
        <v>559</v>
      </c>
      <c r="E1612" s="8"/>
    </row>
    <row r="1613" spans="1:5" ht="30" customHeight="1">
      <c r="A1613" s="8">
        <v>1611</v>
      </c>
      <c r="B1613" s="8" t="str">
        <f>"黄杜娟"</f>
        <v>黄杜娟</v>
      </c>
      <c r="C1613" s="8" t="str">
        <f t="shared" si="310"/>
        <v>女</v>
      </c>
      <c r="D1613" s="9" t="s">
        <v>1072</v>
      </c>
      <c r="E1613" s="8"/>
    </row>
    <row r="1614" spans="1:5" ht="30" customHeight="1">
      <c r="A1614" s="8">
        <v>1612</v>
      </c>
      <c r="B1614" s="8" t="str">
        <f>"李诗萱"</f>
        <v>李诗萱</v>
      </c>
      <c r="C1614" s="8" t="str">
        <f t="shared" si="310"/>
        <v>女</v>
      </c>
      <c r="D1614" s="9" t="s">
        <v>206</v>
      </c>
      <c r="E1614" s="8"/>
    </row>
    <row r="1615" spans="1:5" ht="30" customHeight="1">
      <c r="A1615" s="8">
        <v>1613</v>
      </c>
      <c r="B1615" s="8" t="str">
        <f>"高芬"</f>
        <v>高芬</v>
      </c>
      <c r="C1615" s="8" t="str">
        <f t="shared" si="310"/>
        <v>女</v>
      </c>
      <c r="D1615" s="9" t="s">
        <v>1073</v>
      </c>
      <c r="E1615" s="8"/>
    </row>
    <row r="1616" spans="1:5" ht="30" customHeight="1">
      <c r="A1616" s="8">
        <v>1614</v>
      </c>
      <c r="B1616" s="8" t="str">
        <f>"曾祥慧"</f>
        <v>曾祥慧</v>
      </c>
      <c r="C1616" s="8" t="str">
        <f t="shared" si="310"/>
        <v>女</v>
      </c>
      <c r="D1616" s="9" t="s">
        <v>1074</v>
      </c>
      <c r="E1616" s="8"/>
    </row>
    <row r="1617" spans="1:5" ht="30" customHeight="1">
      <c r="A1617" s="8">
        <v>1615</v>
      </c>
      <c r="B1617" s="8" t="str">
        <f>"杨启萍"</f>
        <v>杨启萍</v>
      </c>
      <c r="C1617" s="8" t="str">
        <f t="shared" si="310"/>
        <v>女</v>
      </c>
      <c r="D1617" s="9" t="s">
        <v>1075</v>
      </c>
      <c r="E1617" s="8"/>
    </row>
    <row r="1618" spans="1:5" ht="30" customHeight="1">
      <c r="A1618" s="8">
        <v>1616</v>
      </c>
      <c r="B1618" s="8" t="str">
        <f>"冯理"</f>
        <v>冯理</v>
      </c>
      <c r="C1618" s="8" t="str">
        <f>"男"</f>
        <v>男</v>
      </c>
      <c r="D1618" s="9" t="s">
        <v>804</v>
      </c>
      <c r="E1618" s="8"/>
    </row>
    <row r="1619" spans="1:5" ht="30" customHeight="1">
      <c r="A1619" s="8">
        <v>1617</v>
      </c>
      <c r="B1619" s="8" t="str">
        <f>"冯子森"</f>
        <v>冯子森</v>
      </c>
      <c r="C1619" s="8" t="str">
        <f>"男"</f>
        <v>男</v>
      </c>
      <c r="D1619" s="9" t="s">
        <v>1076</v>
      </c>
      <c r="E1619" s="8"/>
    </row>
    <row r="1620" spans="1:5" ht="30" customHeight="1">
      <c r="A1620" s="8">
        <v>1618</v>
      </c>
      <c r="B1620" s="8" t="str">
        <f>"陈兰玉"</f>
        <v>陈兰玉</v>
      </c>
      <c r="C1620" s="8" t="str">
        <f aca="true" t="shared" si="311" ref="C1620:C1630">"女"</f>
        <v>女</v>
      </c>
      <c r="D1620" s="9" t="s">
        <v>281</v>
      </c>
      <c r="E1620" s="8"/>
    </row>
    <row r="1621" spans="1:5" ht="30" customHeight="1">
      <c r="A1621" s="8">
        <v>1619</v>
      </c>
      <c r="B1621" s="8" t="str">
        <f>"曾理娟"</f>
        <v>曾理娟</v>
      </c>
      <c r="C1621" s="8" t="str">
        <f t="shared" si="311"/>
        <v>女</v>
      </c>
      <c r="D1621" s="9" t="s">
        <v>406</v>
      </c>
      <c r="E1621" s="8"/>
    </row>
    <row r="1622" spans="1:5" ht="30" customHeight="1">
      <c r="A1622" s="8">
        <v>1620</v>
      </c>
      <c r="B1622" s="8" t="str">
        <f>"廖慧琴"</f>
        <v>廖慧琴</v>
      </c>
      <c r="C1622" s="8" t="str">
        <f t="shared" si="311"/>
        <v>女</v>
      </c>
      <c r="D1622" s="9" t="s">
        <v>1077</v>
      </c>
      <c r="E1622" s="8"/>
    </row>
    <row r="1623" spans="1:5" ht="30" customHeight="1">
      <c r="A1623" s="8">
        <v>1621</v>
      </c>
      <c r="B1623" s="8" t="str">
        <f>"黄秀荣"</f>
        <v>黄秀荣</v>
      </c>
      <c r="C1623" s="8" t="str">
        <f t="shared" si="311"/>
        <v>女</v>
      </c>
      <c r="D1623" s="9" t="s">
        <v>1078</v>
      </c>
      <c r="E1623" s="8"/>
    </row>
    <row r="1624" spans="1:5" ht="30" customHeight="1">
      <c r="A1624" s="8">
        <v>1622</v>
      </c>
      <c r="B1624" s="8" t="str">
        <f>"黄贞凤"</f>
        <v>黄贞凤</v>
      </c>
      <c r="C1624" s="8" t="str">
        <f t="shared" si="311"/>
        <v>女</v>
      </c>
      <c r="D1624" s="9" t="s">
        <v>1079</v>
      </c>
      <c r="E1624" s="8"/>
    </row>
    <row r="1625" spans="1:5" ht="30" customHeight="1">
      <c r="A1625" s="8">
        <v>1623</v>
      </c>
      <c r="B1625" s="8" t="str">
        <f>"陈淑姗"</f>
        <v>陈淑姗</v>
      </c>
      <c r="C1625" s="8" t="str">
        <f t="shared" si="311"/>
        <v>女</v>
      </c>
      <c r="D1625" s="9" t="s">
        <v>363</v>
      </c>
      <c r="E1625" s="8"/>
    </row>
    <row r="1626" spans="1:5" ht="30" customHeight="1">
      <c r="A1626" s="8">
        <v>1624</v>
      </c>
      <c r="B1626" s="8" t="str">
        <f>"陈文娜"</f>
        <v>陈文娜</v>
      </c>
      <c r="C1626" s="8" t="str">
        <f t="shared" si="311"/>
        <v>女</v>
      </c>
      <c r="D1626" s="9" t="s">
        <v>789</v>
      </c>
      <c r="E1626" s="8"/>
    </row>
    <row r="1627" spans="1:5" ht="30" customHeight="1">
      <c r="A1627" s="8">
        <v>1625</v>
      </c>
      <c r="B1627" s="8" t="str">
        <f>"庞基柳"</f>
        <v>庞基柳</v>
      </c>
      <c r="C1627" s="8" t="str">
        <f t="shared" si="311"/>
        <v>女</v>
      </c>
      <c r="D1627" s="9" t="s">
        <v>106</v>
      </c>
      <c r="E1627" s="8"/>
    </row>
    <row r="1628" spans="1:5" ht="30" customHeight="1">
      <c r="A1628" s="8">
        <v>1626</v>
      </c>
      <c r="B1628" s="8" t="str">
        <f>"李亚雅"</f>
        <v>李亚雅</v>
      </c>
      <c r="C1628" s="8" t="str">
        <f t="shared" si="311"/>
        <v>女</v>
      </c>
      <c r="D1628" s="9" t="s">
        <v>1080</v>
      </c>
      <c r="E1628" s="8"/>
    </row>
    <row r="1629" spans="1:5" ht="30" customHeight="1">
      <c r="A1629" s="8">
        <v>1627</v>
      </c>
      <c r="B1629" s="8" t="str">
        <f>"王铃"</f>
        <v>王铃</v>
      </c>
      <c r="C1629" s="8" t="str">
        <f t="shared" si="311"/>
        <v>女</v>
      </c>
      <c r="D1629" s="9" t="s">
        <v>1081</v>
      </c>
      <c r="E1629" s="8"/>
    </row>
    <row r="1630" spans="1:5" ht="30" customHeight="1">
      <c r="A1630" s="8">
        <v>1628</v>
      </c>
      <c r="B1630" s="8" t="str">
        <f>"杨杏"</f>
        <v>杨杏</v>
      </c>
      <c r="C1630" s="8" t="str">
        <f t="shared" si="311"/>
        <v>女</v>
      </c>
      <c r="D1630" s="9" t="s">
        <v>738</v>
      </c>
      <c r="E1630" s="8"/>
    </row>
    <row r="1631" spans="1:5" ht="30" customHeight="1">
      <c r="A1631" s="8">
        <v>1629</v>
      </c>
      <c r="B1631" s="8" t="str">
        <f>"何奋"</f>
        <v>何奋</v>
      </c>
      <c r="C1631" s="8" t="str">
        <f aca="true" t="shared" si="312" ref="C1631:C1636">"男"</f>
        <v>男</v>
      </c>
      <c r="D1631" s="9" t="s">
        <v>1082</v>
      </c>
      <c r="E1631" s="8"/>
    </row>
    <row r="1632" spans="1:5" ht="30" customHeight="1">
      <c r="A1632" s="8">
        <v>1630</v>
      </c>
      <c r="B1632" s="8" t="str">
        <f>"黄珑怡"</f>
        <v>黄珑怡</v>
      </c>
      <c r="C1632" s="8" t="str">
        <f>"女"</f>
        <v>女</v>
      </c>
      <c r="D1632" s="9" t="s">
        <v>351</v>
      </c>
      <c r="E1632" s="8"/>
    </row>
    <row r="1633" spans="1:5" ht="30" customHeight="1">
      <c r="A1633" s="8">
        <v>1631</v>
      </c>
      <c r="B1633" s="8" t="str">
        <f>"梁学锋"</f>
        <v>梁学锋</v>
      </c>
      <c r="C1633" s="8" t="str">
        <f t="shared" si="312"/>
        <v>男</v>
      </c>
      <c r="D1633" s="9" t="s">
        <v>878</v>
      </c>
      <c r="E1633" s="8"/>
    </row>
    <row r="1634" spans="1:5" ht="30" customHeight="1">
      <c r="A1634" s="8">
        <v>1632</v>
      </c>
      <c r="B1634" s="8" t="str">
        <f>"黄宗武"</f>
        <v>黄宗武</v>
      </c>
      <c r="C1634" s="8" t="str">
        <f t="shared" si="312"/>
        <v>男</v>
      </c>
      <c r="D1634" s="9" t="s">
        <v>1083</v>
      </c>
      <c r="E1634" s="8"/>
    </row>
    <row r="1635" spans="1:5" ht="30" customHeight="1">
      <c r="A1635" s="8">
        <v>1633</v>
      </c>
      <c r="B1635" s="8" t="str">
        <f>"文凯"</f>
        <v>文凯</v>
      </c>
      <c r="C1635" s="8" t="str">
        <f t="shared" si="312"/>
        <v>男</v>
      </c>
      <c r="D1635" s="9" t="s">
        <v>1084</v>
      </c>
      <c r="E1635" s="8"/>
    </row>
    <row r="1636" spans="1:5" ht="30" customHeight="1">
      <c r="A1636" s="8">
        <v>1634</v>
      </c>
      <c r="B1636" s="8" t="str">
        <f>"王鸿鑫"</f>
        <v>王鸿鑫</v>
      </c>
      <c r="C1636" s="8" t="str">
        <f t="shared" si="312"/>
        <v>男</v>
      </c>
      <c r="D1636" s="9" t="s">
        <v>367</v>
      </c>
      <c r="E1636" s="8"/>
    </row>
    <row r="1637" spans="1:5" ht="30" customHeight="1">
      <c r="A1637" s="8">
        <v>1635</v>
      </c>
      <c r="B1637" s="8" t="str">
        <f>"王玲笛"</f>
        <v>王玲笛</v>
      </c>
      <c r="C1637" s="8" t="str">
        <f aca="true" t="shared" si="313" ref="C1637:C1643">"女"</f>
        <v>女</v>
      </c>
      <c r="D1637" s="9" t="s">
        <v>183</v>
      </c>
      <c r="E1637" s="8"/>
    </row>
    <row r="1638" spans="1:5" ht="30" customHeight="1">
      <c r="A1638" s="8">
        <v>1636</v>
      </c>
      <c r="B1638" s="8" t="str">
        <f>"王静"</f>
        <v>王静</v>
      </c>
      <c r="C1638" s="8" t="str">
        <f t="shared" si="313"/>
        <v>女</v>
      </c>
      <c r="D1638" s="9" t="s">
        <v>373</v>
      </c>
      <c r="E1638" s="8"/>
    </row>
    <row r="1639" spans="1:5" ht="30" customHeight="1">
      <c r="A1639" s="8">
        <v>1637</v>
      </c>
      <c r="B1639" s="8" t="str">
        <f>"黄潇潇"</f>
        <v>黄潇潇</v>
      </c>
      <c r="C1639" s="8" t="str">
        <f t="shared" si="313"/>
        <v>女</v>
      </c>
      <c r="D1639" s="9" t="s">
        <v>417</v>
      </c>
      <c r="E1639" s="8"/>
    </row>
    <row r="1640" spans="1:5" ht="30" customHeight="1">
      <c r="A1640" s="8">
        <v>1638</v>
      </c>
      <c r="B1640" s="8" t="str">
        <f>"陈佳"</f>
        <v>陈佳</v>
      </c>
      <c r="C1640" s="8" t="str">
        <f t="shared" si="313"/>
        <v>女</v>
      </c>
      <c r="D1640" s="9" t="s">
        <v>44</v>
      </c>
      <c r="E1640" s="8"/>
    </row>
    <row r="1641" spans="1:5" ht="30" customHeight="1">
      <c r="A1641" s="8">
        <v>1639</v>
      </c>
      <c r="B1641" s="8" t="str">
        <f>"林梦扬"</f>
        <v>林梦扬</v>
      </c>
      <c r="C1641" s="8" t="str">
        <f t="shared" si="313"/>
        <v>女</v>
      </c>
      <c r="D1641" s="9" t="s">
        <v>651</v>
      </c>
      <c r="E1641" s="8"/>
    </row>
    <row r="1642" spans="1:5" ht="30" customHeight="1">
      <c r="A1642" s="8">
        <v>1640</v>
      </c>
      <c r="B1642" s="8" t="str">
        <f>"黄媛媛"</f>
        <v>黄媛媛</v>
      </c>
      <c r="C1642" s="8" t="str">
        <f t="shared" si="313"/>
        <v>女</v>
      </c>
      <c r="D1642" s="9" t="s">
        <v>1085</v>
      </c>
      <c r="E1642" s="8"/>
    </row>
    <row r="1643" spans="1:5" ht="30" customHeight="1">
      <c r="A1643" s="8">
        <v>1641</v>
      </c>
      <c r="B1643" s="8" t="str">
        <f>"林晨露"</f>
        <v>林晨露</v>
      </c>
      <c r="C1643" s="8" t="str">
        <f t="shared" si="313"/>
        <v>女</v>
      </c>
      <c r="D1643" s="9" t="s">
        <v>991</v>
      </c>
      <c r="E1643" s="8"/>
    </row>
    <row r="1644" spans="1:5" ht="30" customHeight="1">
      <c r="A1644" s="8">
        <v>1642</v>
      </c>
      <c r="B1644" s="8" t="str">
        <f>"陈晓卓"</f>
        <v>陈晓卓</v>
      </c>
      <c r="C1644" s="8" t="str">
        <f aca="true" t="shared" si="314" ref="C1644:C1647">"男"</f>
        <v>男</v>
      </c>
      <c r="D1644" s="9" t="s">
        <v>203</v>
      </c>
      <c r="E1644" s="8"/>
    </row>
    <row r="1645" spans="1:5" ht="30" customHeight="1">
      <c r="A1645" s="8">
        <v>1643</v>
      </c>
      <c r="B1645" s="8" t="str">
        <f>"杜芸芸"</f>
        <v>杜芸芸</v>
      </c>
      <c r="C1645" s="8" t="str">
        <f aca="true" t="shared" si="315" ref="C1645:C1649">"女"</f>
        <v>女</v>
      </c>
      <c r="D1645" s="9" t="s">
        <v>15</v>
      </c>
      <c r="E1645" s="8"/>
    </row>
    <row r="1646" spans="1:5" ht="30" customHeight="1">
      <c r="A1646" s="8">
        <v>1644</v>
      </c>
      <c r="B1646" s="8" t="str">
        <f>"卢元君"</f>
        <v>卢元君</v>
      </c>
      <c r="C1646" s="8" t="str">
        <f t="shared" si="314"/>
        <v>男</v>
      </c>
      <c r="D1646" s="9" t="s">
        <v>1086</v>
      </c>
      <c r="E1646" s="8"/>
    </row>
    <row r="1647" spans="1:5" ht="30" customHeight="1">
      <c r="A1647" s="8">
        <v>1645</v>
      </c>
      <c r="B1647" s="8" t="str">
        <f>"符峻挺"</f>
        <v>符峻挺</v>
      </c>
      <c r="C1647" s="8" t="str">
        <f t="shared" si="314"/>
        <v>男</v>
      </c>
      <c r="D1647" s="9" t="s">
        <v>1087</v>
      </c>
      <c r="E1647" s="8"/>
    </row>
    <row r="1648" spans="1:5" ht="30" customHeight="1">
      <c r="A1648" s="8">
        <v>1646</v>
      </c>
      <c r="B1648" s="8" t="str">
        <f>"王海运"</f>
        <v>王海运</v>
      </c>
      <c r="C1648" s="8" t="str">
        <f t="shared" si="315"/>
        <v>女</v>
      </c>
      <c r="D1648" s="9" t="s">
        <v>1088</v>
      </c>
      <c r="E1648" s="8"/>
    </row>
    <row r="1649" spans="1:5" ht="30" customHeight="1">
      <c r="A1649" s="8">
        <v>1647</v>
      </c>
      <c r="B1649" s="8" t="str">
        <f>"符夏妍"</f>
        <v>符夏妍</v>
      </c>
      <c r="C1649" s="8" t="str">
        <f t="shared" si="315"/>
        <v>女</v>
      </c>
      <c r="D1649" s="9" t="s">
        <v>44</v>
      </c>
      <c r="E1649" s="8"/>
    </row>
    <row r="1650" spans="1:5" ht="30" customHeight="1">
      <c r="A1650" s="8">
        <v>1648</v>
      </c>
      <c r="B1650" s="8" t="str">
        <f>"安展余"</f>
        <v>安展余</v>
      </c>
      <c r="C1650" s="8" t="str">
        <f>"男"</f>
        <v>男</v>
      </c>
      <c r="D1650" s="9" t="s">
        <v>91</v>
      </c>
      <c r="E1650" s="8"/>
    </row>
    <row r="1651" spans="1:5" ht="30" customHeight="1">
      <c r="A1651" s="8">
        <v>1649</v>
      </c>
      <c r="B1651" s="8" t="str">
        <f>"郑烁"</f>
        <v>郑烁</v>
      </c>
      <c r="C1651" s="8" t="str">
        <f>"男"</f>
        <v>男</v>
      </c>
      <c r="D1651" s="9" t="s">
        <v>1089</v>
      </c>
      <c r="E1651" s="8"/>
    </row>
    <row r="1652" spans="1:5" ht="30" customHeight="1">
      <c r="A1652" s="8">
        <v>1650</v>
      </c>
      <c r="B1652" s="8" t="str">
        <f>"洪秋云"</f>
        <v>洪秋云</v>
      </c>
      <c r="C1652" s="8" t="str">
        <f aca="true" t="shared" si="316" ref="C1652:C1655">"女"</f>
        <v>女</v>
      </c>
      <c r="D1652" s="9" t="s">
        <v>1090</v>
      </c>
      <c r="E1652" s="8"/>
    </row>
    <row r="1653" spans="1:5" ht="30" customHeight="1">
      <c r="A1653" s="8">
        <v>1651</v>
      </c>
      <c r="B1653" s="8" t="str">
        <f>"黄彤"</f>
        <v>黄彤</v>
      </c>
      <c r="C1653" s="8" t="str">
        <f t="shared" si="316"/>
        <v>女</v>
      </c>
      <c r="D1653" s="9" t="s">
        <v>19</v>
      </c>
      <c r="E1653" s="8"/>
    </row>
    <row r="1654" spans="1:5" ht="30" customHeight="1">
      <c r="A1654" s="8">
        <v>1652</v>
      </c>
      <c r="B1654" s="8" t="str">
        <f>"谭佳雯"</f>
        <v>谭佳雯</v>
      </c>
      <c r="C1654" s="8" t="str">
        <f t="shared" si="316"/>
        <v>女</v>
      </c>
      <c r="D1654" s="9" t="s">
        <v>1091</v>
      </c>
      <c r="E1654" s="8"/>
    </row>
    <row r="1655" spans="1:5" ht="30" customHeight="1">
      <c r="A1655" s="8">
        <v>1653</v>
      </c>
      <c r="B1655" s="8" t="str">
        <f>"崔秋红"</f>
        <v>崔秋红</v>
      </c>
      <c r="C1655" s="8" t="str">
        <f t="shared" si="316"/>
        <v>女</v>
      </c>
      <c r="D1655" s="9" t="s">
        <v>1092</v>
      </c>
      <c r="E1655" s="8"/>
    </row>
    <row r="1656" spans="1:5" ht="30" customHeight="1">
      <c r="A1656" s="8">
        <v>1654</v>
      </c>
      <c r="B1656" s="8" t="str">
        <f>"徐辉峰"</f>
        <v>徐辉峰</v>
      </c>
      <c r="C1656" s="8" t="str">
        <f>"男"</f>
        <v>男</v>
      </c>
      <c r="D1656" s="9" t="s">
        <v>1093</v>
      </c>
      <c r="E1656" s="8"/>
    </row>
    <row r="1657" spans="1:5" ht="30" customHeight="1">
      <c r="A1657" s="8">
        <v>1655</v>
      </c>
      <c r="B1657" s="8" t="str">
        <f>"陈思卓"</f>
        <v>陈思卓</v>
      </c>
      <c r="C1657" s="8" t="str">
        <f aca="true" t="shared" si="317" ref="C1657:C1659">"女"</f>
        <v>女</v>
      </c>
      <c r="D1657" s="9" t="s">
        <v>426</v>
      </c>
      <c r="E1657" s="8"/>
    </row>
    <row r="1658" spans="1:5" ht="30" customHeight="1">
      <c r="A1658" s="8">
        <v>1656</v>
      </c>
      <c r="B1658" s="8" t="str">
        <f>"李雅婧"</f>
        <v>李雅婧</v>
      </c>
      <c r="C1658" s="8" t="str">
        <f t="shared" si="317"/>
        <v>女</v>
      </c>
      <c r="D1658" s="9" t="s">
        <v>1094</v>
      </c>
      <c r="E1658" s="8"/>
    </row>
    <row r="1659" spans="1:5" ht="30" customHeight="1">
      <c r="A1659" s="8">
        <v>1657</v>
      </c>
      <c r="B1659" s="8" t="str">
        <f>"陈希"</f>
        <v>陈希</v>
      </c>
      <c r="C1659" s="8" t="str">
        <f t="shared" si="317"/>
        <v>女</v>
      </c>
      <c r="D1659" s="9" t="s">
        <v>239</v>
      </c>
      <c r="E1659" s="8"/>
    </row>
    <row r="1660" spans="1:5" ht="30" customHeight="1">
      <c r="A1660" s="8">
        <v>1658</v>
      </c>
      <c r="B1660" s="8" t="str">
        <f>"何山"</f>
        <v>何山</v>
      </c>
      <c r="C1660" s="8" t="str">
        <f aca="true" t="shared" si="318" ref="C1660:C1664">"男"</f>
        <v>男</v>
      </c>
      <c r="D1660" s="9" t="s">
        <v>618</v>
      </c>
      <c r="E1660" s="8"/>
    </row>
    <row r="1661" spans="1:5" ht="30" customHeight="1">
      <c r="A1661" s="8">
        <v>1659</v>
      </c>
      <c r="B1661" s="8" t="str">
        <f>"黄彦颖"</f>
        <v>黄彦颖</v>
      </c>
      <c r="C1661" s="8" t="str">
        <f aca="true" t="shared" si="319" ref="C1661:C1666">"女"</f>
        <v>女</v>
      </c>
      <c r="D1661" s="9" t="s">
        <v>345</v>
      </c>
      <c r="E1661" s="8"/>
    </row>
    <row r="1662" spans="1:5" ht="30" customHeight="1">
      <c r="A1662" s="8">
        <v>1660</v>
      </c>
      <c r="B1662" s="8" t="str">
        <f>"熊逢阳"</f>
        <v>熊逢阳</v>
      </c>
      <c r="C1662" s="8" t="str">
        <f t="shared" si="318"/>
        <v>男</v>
      </c>
      <c r="D1662" s="9" t="s">
        <v>91</v>
      </c>
      <c r="E1662" s="8"/>
    </row>
    <row r="1663" spans="1:5" ht="30" customHeight="1">
      <c r="A1663" s="8">
        <v>1661</v>
      </c>
      <c r="B1663" s="8" t="str">
        <f>"温雪君"</f>
        <v>温雪君</v>
      </c>
      <c r="C1663" s="8" t="str">
        <f t="shared" si="319"/>
        <v>女</v>
      </c>
      <c r="D1663" s="9" t="s">
        <v>390</v>
      </c>
      <c r="E1663" s="8"/>
    </row>
    <row r="1664" spans="1:5" ht="30" customHeight="1">
      <c r="A1664" s="8">
        <v>1662</v>
      </c>
      <c r="B1664" s="8" t="str">
        <f>"钟真傲"</f>
        <v>钟真傲</v>
      </c>
      <c r="C1664" s="8" t="str">
        <f t="shared" si="318"/>
        <v>男</v>
      </c>
      <c r="D1664" s="9" t="s">
        <v>1095</v>
      </c>
      <c r="E1664" s="8"/>
    </row>
    <row r="1665" spans="1:5" ht="30" customHeight="1">
      <c r="A1665" s="8">
        <v>1663</v>
      </c>
      <c r="B1665" s="8" t="str">
        <f>"黄雪晴"</f>
        <v>黄雪晴</v>
      </c>
      <c r="C1665" s="8" t="str">
        <f t="shared" si="319"/>
        <v>女</v>
      </c>
      <c r="D1665" s="9" t="s">
        <v>1096</v>
      </c>
      <c r="E1665" s="8"/>
    </row>
    <row r="1666" spans="1:5" ht="30" customHeight="1">
      <c r="A1666" s="8">
        <v>1664</v>
      </c>
      <c r="B1666" s="8" t="str">
        <f>"符乐"</f>
        <v>符乐</v>
      </c>
      <c r="C1666" s="8" t="str">
        <f t="shared" si="319"/>
        <v>女</v>
      </c>
      <c r="D1666" s="9" t="s">
        <v>1097</v>
      </c>
      <c r="E1666" s="8"/>
    </row>
    <row r="1667" spans="1:5" ht="30" customHeight="1">
      <c r="A1667" s="8">
        <v>1665</v>
      </c>
      <c r="B1667" s="8" t="str">
        <f>"张哲铭"</f>
        <v>张哲铭</v>
      </c>
      <c r="C1667" s="8" t="str">
        <f>"男"</f>
        <v>男</v>
      </c>
      <c r="D1667" s="9" t="s">
        <v>618</v>
      </c>
      <c r="E1667" s="8"/>
    </row>
    <row r="1668" spans="1:5" ht="30" customHeight="1">
      <c r="A1668" s="8">
        <v>1666</v>
      </c>
      <c r="B1668" s="8" t="str">
        <f>"黄淑源"</f>
        <v>黄淑源</v>
      </c>
      <c r="C1668" s="8" t="str">
        <f aca="true" t="shared" si="320" ref="C1668:C1672">"女"</f>
        <v>女</v>
      </c>
      <c r="D1668" s="9" t="s">
        <v>1098</v>
      </c>
      <c r="E1668" s="8"/>
    </row>
    <row r="1669" spans="1:5" ht="30" customHeight="1">
      <c r="A1669" s="8">
        <v>1667</v>
      </c>
      <c r="B1669" s="8" t="str">
        <f>"胡剑锋"</f>
        <v>胡剑锋</v>
      </c>
      <c r="C1669" s="8" t="str">
        <f>"男"</f>
        <v>男</v>
      </c>
      <c r="D1669" s="9" t="s">
        <v>405</v>
      </c>
      <c r="E1669" s="8"/>
    </row>
    <row r="1670" spans="1:5" ht="30" customHeight="1">
      <c r="A1670" s="8">
        <v>1668</v>
      </c>
      <c r="B1670" s="8" t="str">
        <f>"陈雯"</f>
        <v>陈雯</v>
      </c>
      <c r="C1670" s="8" t="str">
        <f t="shared" si="320"/>
        <v>女</v>
      </c>
      <c r="D1670" s="9" t="s">
        <v>1099</v>
      </c>
      <c r="E1670" s="8"/>
    </row>
    <row r="1671" spans="1:5" ht="30" customHeight="1">
      <c r="A1671" s="8">
        <v>1669</v>
      </c>
      <c r="B1671" s="8" t="str">
        <f>"王佳佳"</f>
        <v>王佳佳</v>
      </c>
      <c r="C1671" s="8" t="str">
        <f t="shared" si="320"/>
        <v>女</v>
      </c>
      <c r="D1671" s="9" t="s">
        <v>1100</v>
      </c>
      <c r="E1671" s="8"/>
    </row>
    <row r="1672" spans="1:5" ht="30" customHeight="1">
      <c r="A1672" s="8">
        <v>1670</v>
      </c>
      <c r="B1672" s="8" t="str">
        <f>"陈蕙"</f>
        <v>陈蕙</v>
      </c>
      <c r="C1672" s="8" t="str">
        <f t="shared" si="320"/>
        <v>女</v>
      </c>
      <c r="D1672" s="9" t="s">
        <v>493</v>
      </c>
      <c r="E1672" s="8"/>
    </row>
    <row r="1673" spans="1:5" ht="30" customHeight="1">
      <c r="A1673" s="8">
        <v>1671</v>
      </c>
      <c r="B1673" s="8" t="str">
        <f>"羊积万"</f>
        <v>羊积万</v>
      </c>
      <c r="C1673" s="8" t="str">
        <f aca="true" t="shared" si="321" ref="C1673:C1677">"男"</f>
        <v>男</v>
      </c>
      <c r="D1673" s="9" t="s">
        <v>1101</v>
      </c>
      <c r="E1673" s="8"/>
    </row>
    <row r="1674" spans="1:5" ht="30" customHeight="1">
      <c r="A1674" s="8">
        <v>1672</v>
      </c>
      <c r="B1674" s="8" t="str">
        <f>"杜梦丹"</f>
        <v>杜梦丹</v>
      </c>
      <c r="C1674" s="8" t="str">
        <f>"女"</f>
        <v>女</v>
      </c>
      <c r="D1674" s="9" t="s">
        <v>66</v>
      </c>
      <c r="E1674" s="8"/>
    </row>
    <row r="1675" spans="1:5" ht="30" customHeight="1">
      <c r="A1675" s="8">
        <v>1673</v>
      </c>
      <c r="B1675" s="8" t="str">
        <f>"李承佐"</f>
        <v>李承佐</v>
      </c>
      <c r="C1675" s="8" t="str">
        <f t="shared" si="321"/>
        <v>男</v>
      </c>
      <c r="D1675" s="9" t="s">
        <v>1102</v>
      </c>
      <c r="E1675" s="8"/>
    </row>
    <row r="1676" spans="1:5" ht="30" customHeight="1">
      <c r="A1676" s="8">
        <v>1674</v>
      </c>
      <c r="B1676" s="8" t="str">
        <f>"张明超"</f>
        <v>张明超</v>
      </c>
      <c r="C1676" s="8" t="str">
        <f t="shared" si="321"/>
        <v>男</v>
      </c>
      <c r="D1676" s="9" t="s">
        <v>1103</v>
      </c>
      <c r="E1676" s="8"/>
    </row>
    <row r="1677" spans="1:5" ht="30" customHeight="1">
      <c r="A1677" s="8">
        <v>1675</v>
      </c>
      <c r="B1677" s="8" t="str">
        <f>"曾望"</f>
        <v>曾望</v>
      </c>
      <c r="C1677" s="8" t="str">
        <f t="shared" si="321"/>
        <v>男</v>
      </c>
      <c r="D1677" s="9" t="s">
        <v>1104</v>
      </c>
      <c r="E1677" s="8"/>
    </row>
    <row r="1678" spans="1:5" ht="30" customHeight="1">
      <c r="A1678" s="8">
        <v>1676</v>
      </c>
      <c r="B1678" s="8" t="str">
        <f>"黄程青"</f>
        <v>黄程青</v>
      </c>
      <c r="C1678" s="8" t="str">
        <f aca="true" t="shared" si="322" ref="C1678:C1681">"女"</f>
        <v>女</v>
      </c>
      <c r="D1678" s="9" t="s">
        <v>1044</v>
      </c>
      <c r="E1678" s="8"/>
    </row>
    <row r="1679" spans="1:5" ht="30" customHeight="1">
      <c r="A1679" s="8">
        <v>1677</v>
      </c>
      <c r="B1679" s="8" t="str">
        <f>"董凡帆"</f>
        <v>董凡帆</v>
      </c>
      <c r="C1679" s="8" t="str">
        <f aca="true" t="shared" si="323" ref="C1679:C1685">"男"</f>
        <v>男</v>
      </c>
      <c r="D1679" s="9" t="s">
        <v>1105</v>
      </c>
      <c r="E1679" s="8"/>
    </row>
    <row r="1680" spans="1:5" ht="30" customHeight="1">
      <c r="A1680" s="8">
        <v>1678</v>
      </c>
      <c r="B1680" s="8" t="str">
        <f>"王玉梅"</f>
        <v>王玉梅</v>
      </c>
      <c r="C1680" s="8" t="str">
        <f t="shared" si="322"/>
        <v>女</v>
      </c>
      <c r="D1680" s="9" t="s">
        <v>857</v>
      </c>
      <c r="E1680" s="8"/>
    </row>
    <row r="1681" spans="1:5" ht="30" customHeight="1">
      <c r="A1681" s="8">
        <v>1679</v>
      </c>
      <c r="B1681" s="8" t="str">
        <f>"林子萍"</f>
        <v>林子萍</v>
      </c>
      <c r="C1681" s="8" t="str">
        <f t="shared" si="322"/>
        <v>女</v>
      </c>
      <c r="D1681" s="9" t="s">
        <v>281</v>
      </c>
      <c r="E1681" s="8"/>
    </row>
    <row r="1682" spans="1:5" ht="30" customHeight="1">
      <c r="A1682" s="8">
        <v>1680</v>
      </c>
      <c r="B1682" s="8" t="str">
        <f>"陈泽流"</f>
        <v>陈泽流</v>
      </c>
      <c r="C1682" s="8" t="str">
        <f t="shared" si="323"/>
        <v>男</v>
      </c>
      <c r="D1682" s="9" t="s">
        <v>1106</v>
      </c>
      <c r="E1682" s="8"/>
    </row>
    <row r="1683" spans="1:5" ht="30" customHeight="1">
      <c r="A1683" s="8">
        <v>1681</v>
      </c>
      <c r="B1683" s="8" t="str">
        <f>"林秋瑶"</f>
        <v>林秋瑶</v>
      </c>
      <c r="C1683" s="8" t="str">
        <f aca="true" t="shared" si="324" ref="C1683:C1689">"女"</f>
        <v>女</v>
      </c>
      <c r="D1683" s="9" t="s">
        <v>188</v>
      </c>
      <c r="E1683" s="8"/>
    </row>
    <row r="1684" spans="1:5" ht="30" customHeight="1">
      <c r="A1684" s="8">
        <v>1682</v>
      </c>
      <c r="B1684" s="8" t="str">
        <f>"谢式邮"</f>
        <v>谢式邮</v>
      </c>
      <c r="C1684" s="8" t="str">
        <f t="shared" si="323"/>
        <v>男</v>
      </c>
      <c r="D1684" s="9" t="s">
        <v>763</v>
      </c>
      <c r="E1684" s="8"/>
    </row>
    <row r="1685" spans="1:5" ht="30" customHeight="1">
      <c r="A1685" s="8">
        <v>1683</v>
      </c>
      <c r="B1685" s="8" t="str">
        <f>"吴天法"</f>
        <v>吴天法</v>
      </c>
      <c r="C1685" s="8" t="str">
        <f t="shared" si="323"/>
        <v>男</v>
      </c>
      <c r="D1685" s="9" t="s">
        <v>1107</v>
      </c>
      <c r="E1685" s="8"/>
    </row>
    <row r="1686" spans="1:5" ht="30" customHeight="1">
      <c r="A1686" s="8">
        <v>1684</v>
      </c>
      <c r="B1686" s="8" t="str">
        <f>"李霞"</f>
        <v>李霞</v>
      </c>
      <c r="C1686" s="8" t="str">
        <f t="shared" si="324"/>
        <v>女</v>
      </c>
      <c r="D1686" s="9" t="s">
        <v>64</v>
      </c>
      <c r="E1686" s="8"/>
    </row>
    <row r="1687" spans="1:5" ht="30" customHeight="1">
      <c r="A1687" s="8">
        <v>1685</v>
      </c>
      <c r="B1687" s="8" t="str">
        <f>"钱晓婷"</f>
        <v>钱晓婷</v>
      </c>
      <c r="C1687" s="8" t="str">
        <f t="shared" si="324"/>
        <v>女</v>
      </c>
      <c r="D1687" s="9" t="s">
        <v>239</v>
      </c>
      <c r="E1687" s="8"/>
    </row>
    <row r="1688" spans="1:5" ht="30" customHeight="1">
      <c r="A1688" s="8">
        <v>1686</v>
      </c>
      <c r="B1688" s="8" t="str">
        <f>"黄文影"</f>
        <v>黄文影</v>
      </c>
      <c r="C1688" s="8" t="str">
        <f t="shared" si="324"/>
        <v>女</v>
      </c>
      <c r="D1688" s="9" t="s">
        <v>1108</v>
      </c>
      <c r="E1688" s="8"/>
    </row>
    <row r="1689" spans="1:5" ht="30" customHeight="1">
      <c r="A1689" s="8">
        <v>1687</v>
      </c>
      <c r="B1689" s="8" t="str">
        <f>"邢丽婷"</f>
        <v>邢丽婷</v>
      </c>
      <c r="C1689" s="8" t="str">
        <f t="shared" si="324"/>
        <v>女</v>
      </c>
      <c r="D1689" s="9" t="s">
        <v>251</v>
      </c>
      <c r="E1689" s="8"/>
    </row>
    <row r="1690" spans="1:5" ht="30" customHeight="1">
      <c r="A1690" s="8">
        <v>1688</v>
      </c>
      <c r="B1690" s="8" t="str">
        <f>"黄崇"</f>
        <v>黄崇</v>
      </c>
      <c r="C1690" s="8" t="str">
        <f>"男"</f>
        <v>男</v>
      </c>
      <c r="D1690" s="9" t="s">
        <v>760</v>
      </c>
      <c r="E1690" s="8"/>
    </row>
    <row r="1691" spans="1:5" ht="30" customHeight="1">
      <c r="A1691" s="8">
        <v>1689</v>
      </c>
      <c r="B1691" s="8" t="str">
        <f>"邹美芝"</f>
        <v>邹美芝</v>
      </c>
      <c r="C1691" s="8" t="str">
        <f aca="true" t="shared" si="325" ref="C1691:C1697">"女"</f>
        <v>女</v>
      </c>
      <c r="D1691" s="9" t="s">
        <v>719</v>
      </c>
      <c r="E1691" s="8"/>
    </row>
    <row r="1692" spans="1:5" ht="30" customHeight="1">
      <c r="A1692" s="8">
        <v>1690</v>
      </c>
      <c r="B1692" s="8" t="str">
        <f>"黄彩芬"</f>
        <v>黄彩芬</v>
      </c>
      <c r="C1692" s="8" t="str">
        <f t="shared" si="325"/>
        <v>女</v>
      </c>
      <c r="D1692" s="9" t="s">
        <v>1016</v>
      </c>
      <c r="E1692" s="8"/>
    </row>
    <row r="1693" spans="1:5" ht="30" customHeight="1">
      <c r="A1693" s="8">
        <v>1691</v>
      </c>
      <c r="B1693" s="8" t="str">
        <f>"苏杭"</f>
        <v>苏杭</v>
      </c>
      <c r="C1693" s="8" t="str">
        <f t="shared" si="325"/>
        <v>女</v>
      </c>
      <c r="D1693" s="9" t="s">
        <v>426</v>
      </c>
      <c r="E1693" s="8"/>
    </row>
    <row r="1694" spans="1:5" ht="30" customHeight="1">
      <c r="A1694" s="8">
        <v>1692</v>
      </c>
      <c r="B1694" s="8" t="str">
        <f>"黄冬梅"</f>
        <v>黄冬梅</v>
      </c>
      <c r="C1694" s="8" t="str">
        <f t="shared" si="325"/>
        <v>女</v>
      </c>
      <c r="D1694" s="9" t="s">
        <v>1078</v>
      </c>
      <c r="E1694" s="8"/>
    </row>
    <row r="1695" spans="1:5" ht="30" customHeight="1">
      <c r="A1695" s="8">
        <v>1693</v>
      </c>
      <c r="B1695" s="8" t="str">
        <f>"黄真真"</f>
        <v>黄真真</v>
      </c>
      <c r="C1695" s="8" t="str">
        <f t="shared" si="325"/>
        <v>女</v>
      </c>
      <c r="D1695" s="9" t="s">
        <v>451</v>
      </c>
      <c r="E1695" s="8"/>
    </row>
    <row r="1696" spans="1:5" ht="30" customHeight="1">
      <c r="A1696" s="8">
        <v>1694</v>
      </c>
      <c r="B1696" s="8" t="str">
        <f>"何美玲"</f>
        <v>何美玲</v>
      </c>
      <c r="C1696" s="8" t="str">
        <f t="shared" si="325"/>
        <v>女</v>
      </c>
      <c r="D1696" s="9" t="s">
        <v>1108</v>
      </c>
      <c r="E1696" s="8"/>
    </row>
    <row r="1697" spans="1:5" ht="30" customHeight="1">
      <c r="A1697" s="8">
        <v>1695</v>
      </c>
      <c r="B1697" s="8" t="str">
        <f>"胡少政"</f>
        <v>胡少政</v>
      </c>
      <c r="C1697" s="8" t="str">
        <f t="shared" si="325"/>
        <v>女</v>
      </c>
      <c r="D1697" s="9" t="s">
        <v>1109</v>
      </c>
      <c r="E1697" s="8"/>
    </row>
    <row r="1698" spans="1:5" ht="30" customHeight="1">
      <c r="A1698" s="8">
        <v>1696</v>
      </c>
      <c r="B1698" s="8" t="str">
        <f>"李盛权"</f>
        <v>李盛权</v>
      </c>
      <c r="C1698" s="8" t="str">
        <f aca="true" t="shared" si="326" ref="C1698:C1700">"男"</f>
        <v>男</v>
      </c>
      <c r="D1698" s="9" t="s">
        <v>1110</v>
      </c>
      <c r="E1698" s="8"/>
    </row>
    <row r="1699" spans="1:5" ht="30" customHeight="1">
      <c r="A1699" s="8">
        <v>1697</v>
      </c>
      <c r="B1699" s="8" t="str">
        <f>"符亚成"</f>
        <v>符亚成</v>
      </c>
      <c r="C1699" s="8" t="str">
        <f t="shared" si="326"/>
        <v>男</v>
      </c>
      <c r="D1699" s="9" t="s">
        <v>1111</v>
      </c>
      <c r="E1699" s="8"/>
    </row>
    <row r="1700" spans="1:5" ht="30" customHeight="1">
      <c r="A1700" s="8">
        <v>1698</v>
      </c>
      <c r="B1700" s="8" t="str">
        <f>"王志孔"</f>
        <v>王志孔</v>
      </c>
      <c r="C1700" s="8" t="str">
        <f t="shared" si="326"/>
        <v>男</v>
      </c>
      <c r="D1700" s="9" t="s">
        <v>1112</v>
      </c>
      <c r="E1700" s="8"/>
    </row>
    <row r="1701" spans="1:5" ht="30" customHeight="1">
      <c r="A1701" s="8">
        <v>1699</v>
      </c>
      <c r="B1701" s="8" t="str">
        <f>"黄蓉"</f>
        <v>黄蓉</v>
      </c>
      <c r="C1701" s="8" t="str">
        <f aca="true" t="shared" si="327" ref="C1701:C1703">"女"</f>
        <v>女</v>
      </c>
      <c r="D1701" s="9" t="s">
        <v>791</v>
      </c>
      <c r="E1701" s="8"/>
    </row>
    <row r="1702" spans="1:5" ht="30" customHeight="1">
      <c r="A1702" s="8">
        <v>1700</v>
      </c>
      <c r="B1702" s="8" t="str">
        <f>"黄沉原"</f>
        <v>黄沉原</v>
      </c>
      <c r="C1702" s="8" t="str">
        <f t="shared" si="327"/>
        <v>女</v>
      </c>
      <c r="D1702" s="9" t="s">
        <v>778</v>
      </c>
      <c r="E1702" s="8"/>
    </row>
    <row r="1703" spans="1:5" ht="30" customHeight="1">
      <c r="A1703" s="8">
        <v>1701</v>
      </c>
      <c r="B1703" s="8" t="str">
        <f>"胡秀雯"</f>
        <v>胡秀雯</v>
      </c>
      <c r="C1703" s="8" t="str">
        <f t="shared" si="327"/>
        <v>女</v>
      </c>
      <c r="D1703" s="9" t="s">
        <v>500</v>
      </c>
      <c r="E1703" s="8"/>
    </row>
    <row r="1704" spans="1:5" ht="30" customHeight="1">
      <c r="A1704" s="8">
        <v>1702</v>
      </c>
      <c r="B1704" s="8" t="str">
        <f>"陈福榕"</f>
        <v>陈福榕</v>
      </c>
      <c r="C1704" s="8" t="str">
        <f aca="true" t="shared" si="328" ref="C1704:C1707">"男"</f>
        <v>男</v>
      </c>
      <c r="D1704" s="9" t="s">
        <v>405</v>
      </c>
      <c r="E1704" s="8"/>
    </row>
    <row r="1705" spans="1:5" ht="30" customHeight="1">
      <c r="A1705" s="8">
        <v>1703</v>
      </c>
      <c r="B1705" s="8" t="str">
        <f>"黄燕梅"</f>
        <v>黄燕梅</v>
      </c>
      <c r="C1705" s="8" t="str">
        <f aca="true" t="shared" si="329" ref="C1705:C1710">"女"</f>
        <v>女</v>
      </c>
      <c r="D1705" s="9" t="s">
        <v>1113</v>
      </c>
      <c r="E1705" s="8"/>
    </row>
    <row r="1706" spans="1:5" ht="30" customHeight="1">
      <c r="A1706" s="8">
        <v>1704</v>
      </c>
      <c r="B1706" s="8" t="str">
        <f>"陈冠航"</f>
        <v>陈冠航</v>
      </c>
      <c r="C1706" s="8" t="str">
        <f t="shared" si="328"/>
        <v>男</v>
      </c>
      <c r="D1706" s="9" t="s">
        <v>349</v>
      </c>
      <c r="E1706" s="8"/>
    </row>
    <row r="1707" spans="1:5" ht="30" customHeight="1">
      <c r="A1707" s="8">
        <v>1705</v>
      </c>
      <c r="B1707" s="8" t="str">
        <f>"周喜升"</f>
        <v>周喜升</v>
      </c>
      <c r="C1707" s="8" t="str">
        <f t="shared" si="328"/>
        <v>男</v>
      </c>
      <c r="D1707" s="9" t="s">
        <v>202</v>
      </c>
      <c r="E1707" s="8"/>
    </row>
    <row r="1708" spans="1:5" ht="30" customHeight="1">
      <c r="A1708" s="8">
        <v>1706</v>
      </c>
      <c r="B1708" s="8" t="str">
        <f>"黄少玲"</f>
        <v>黄少玲</v>
      </c>
      <c r="C1708" s="8" t="str">
        <f t="shared" si="329"/>
        <v>女</v>
      </c>
      <c r="D1708" s="9" t="s">
        <v>66</v>
      </c>
      <c r="E1708" s="8"/>
    </row>
    <row r="1709" spans="1:5" ht="30" customHeight="1">
      <c r="A1709" s="8">
        <v>1707</v>
      </c>
      <c r="B1709" s="8" t="str">
        <f>"郑海徐"</f>
        <v>郑海徐</v>
      </c>
      <c r="C1709" s="8" t="str">
        <f>"男"</f>
        <v>男</v>
      </c>
      <c r="D1709" s="9" t="s">
        <v>1114</v>
      </c>
      <c r="E1709" s="8"/>
    </row>
    <row r="1710" spans="1:5" ht="30" customHeight="1">
      <c r="A1710" s="8">
        <v>1708</v>
      </c>
      <c r="B1710" s="8" t="str">
        <f>"黄青慧"</f>
        <v>黄青慧</v>
      </c>
      <c r="C1710" s="8" t="str">
        <f t="shared" si="329"/>
        <v>女</v>
      </c>
      <c r="D1710" s="9" t="s">
        <v>1078</v>
      </c>
      <c r="E1710" s="8"/>
    </row>
    <row r="1711" spans="1:5" ht="30" customHeight="1">
      <c r="A1711" s="8">
        <v>1709</v>
      </c>
      <c r="B1711" s="8" t="str">
        <f>"卓家正"</f>
        <v>卓家正</v>
      </c>
      <c r="C1711" s="8" t="str">
        <f>"男"</f>
        <v>男</v>
      </c>
      <c r="D1711" s="9" t="s">
        <v>141</v>
      </c>
      <c r="E1711" s="8"/>
    </row>
    <row r="1712" spans="1:5" ht="30" customHeight="1">
      <c r="A1712" s="8">
        <v>1710</v>
      </c>
      <c r="B1712" s="8" t="str">
        <f>"黄燕媛"</f>
        <v>黄燕媛</v>
      </c>
      <c r="C1712" s="8" t="str">
        <f aca="true" t="shared" si="330" ref="C1712:C1722">"女"</f>
        <v>女</v>
      </c>
      <c r="D1712" s="9" t="s">
        <v>742</v>
      </c>
      <c r="E1712" s="8"/>
    </row>
    <row r="1713" spans="1:5" ht="30" customHeight="1">
      <c r="A1713" s="8">
        <v>1711</v>
      </c>
      <c r="B1713" s="8" t="str">
        <f>"黄嘉瑜"</f>
        <v>黄嘉瑜</v>
      </c>
      <c r="C1713" s="8" t="str">
        <f t="shared" si="330"/>
        <v>女</v>
      </c>
      <c r="D1713" s="9" t="s">
        <v>410</v>
      </c>
      <c r="E1713" s="8"/>
    </row>
    <row r="1714" spans="1:5" ht="30" customHeight="1">
      <c r="A1714" s="8">
        <v>1712</v>
      </c>
      <c r="B1714" s="8" t="str">
        <f>"黄艳萍"</f>
        <v>黄艳萍</v>
      </c>
      <c r="C1714" s="8" t="str">
        <f t="shared" si="330"/>
        <v>女</v>
      </c>
      <c r="D1714" s="9" t="s">
        <v>1115</v>
      </c>
      <c r="E1714" s="8"/>
    </row>
    <row r="1715" spans="1:5" ht="30" customHeight="1">
      <c r="A1715" s="8">
        <v>1713</v>
      </c>
      <c r="B1715" s="8" t="str">
        <f>"程燕"</f>
        <v>程燕</v>
      </c>
      <c r="C1715" s="8" t="str">
        <f t="shared" si="330"/>
        <v>女</v>
      </c>
      <c r="D1715" s="9" t="s">
        <v>393</v>
      </c>
      <c r="E1715" s="8"/>
    </row>
    <row r="1716" spans="1:5" ht="30" customHeight="1">
      <c r="A1716" s="8">
        <v>1714</v>
      </c>
      <c r="B1716" s="8" t="str">
        <f>"胡颖"</f>
        <v>胡颖</v>
      </c>
      <c r="C1716" s="8" t="str">
        <f t="shared" si="330"/>
        <v>女</v>
      </c>
      <c r="D1716" s="9" t="s">
        <v>525</v>
      </c>
      <c r="E1716" s="8"/>
    </row>
    <row r="1717" spans="1:5" ht="30" customHeight="1">
      <c r="A1717" s="8">
        <v>1715</v>
      </c>
      <c r="B1717" s="8" t="str">
        <f>"文佳佳"</f>
        <v>文佳佳</v>
      </c>
      <c r="C1717" s="8" t="str">
        <f t="shared" si="330"/>
        <v>女</v>
      </c>
      <c r="D1717" s="9" t="s">
        <v>803</v>
      </c>
      <c r="E1717" s="8"/>
    </row>
    <row r="1718" spans="1:5" ht="30" customHeight="1">
      <c r="A1718" s="8">
        <v>1716</v>
      </c>
      <c r="B1718" s="8" t="str">
        <f>"黄晓微"</f>
        <v>黄晓微</v>
      </c>
      <c r="C1718" s="8" t="str">
        <f t="shared" si="330"/>
        <v>女</v>
      </c>
      <c r="D1718" s="9" t="s">
        <v>1116</v>
      </c>
      <c r="E1718" s="8"/>
    </row>
    <row r="1719" spans="1:5" ht="30" customHeight="1">
      <c r="A1719" s="8">
        <v>1717</v>
      </c>
      <c r="B1719" s="8" t="str">
        <f>"温子澜"</f>
        <v>温子澜</v>
      </c>
      <c r="C1719" s="8" t="str">
        <f t="shared" si="330"/>
        <v>女</v>
      </c>
      <c r="D1719" s="9" t="s">
        <v>1117</v>
      </c>
      <c r="E1719" s="8"/>
    </row>
    <row r="1720" spans="1:5" ht="30" customHeight="1">
      <c r="A1720" s="8">
        <v>1718</v>
      </c>
      <c r="B1720" s="8" t="str">
        <f>"邓海燕"</f>
        <v>邓海燕</v>
      </c>
      <c r="C1720" s="8" t="str">
        <f t="shared" si="330"/>
        <v>女</v>
      </c>
      <c r="D1720" s="9" t="s">
        <v>534</v>
      </c>
      <c r="E1720" s="8"/>
    </row>
    <row r="1721" spans="1:5" ht="30" customHeight="1">
      <c r="A1721" s="8">
        <v>1719</v>
      </c>
      <c r="B1721" s="8" t="str">
        <f>"王婧如"</f>
        <v>王婧如</v>
      </c>
      <c r="C1721" s="8" t="str">
        <f t="shared" si="330"/>
        <v>女</v>
      </c>
      <c r="D1721" s="9" t="s">
        <v>795</v>
      </c>
      <c r="E1721" s="8"/>
    </row>
    <row r="1722" spans="1:5" ht="30" customHeight="1">
      <c r="A1722" s="8">
        <v>1720</v>
      </c>
      <c r="B1722" s="8" t="str">
        <f>"王润虹"</f>
        <v>王润虹</v>
      </c>
      <c r="C1722" s="8" t="str">
        <f t="shared" si="330"/>
        <v>女</v>
      </c>
      <c r="D1722" s="9" t="s">
        <v>698</v>
      </c>
      <c r="E1722" s="8"/>
    </row>
    <row r="1723" spans="1:5" ht="30" customHeight="1">
      <c r="A1723" s="8">
        <v>1721</v>
      </c>
      <c r="B1723" s="8" t="str">
        <f>"吴海波"</f>
        <v>吴海波</v>
      </c>
      <c r="C1723" s="8" t="str">
        <f>"男"</f>
        <v>男</v>
      </c>
      <c r="D1723" s="9" t="s">
        <v>1118</v>
      </c>
      <c r="E1723" s="8"/>
    </row>
    <row r="1724" spans="1:5" ht="30" customHeight="1">
      <c r="A1724" s="8">
        <v>1722</v>
      </c>
      <c r="B1724" s="8" t="str">
        <f>"邢孟婷"</f>
        <v>邢孟婷</v>
      </c>
      <c r="C1724" s="8" t="str">
        <f aca="true" t="shared" si="331" ref="C1724:C1728">"女"</f>
        <v>女</v>
      </c>
      <c r="D1724" s="9" t="s">
        <v>251</v>
      </c>
      <c r="E1724" s="8"/>
    </row>
    <row r="1725" spans="1:5" ht="30" customHeight="1">
      <c r="A1725" s="8">
        <v>1723</v>
      </c>
      <c r="B1725" s="8" t="str">
        <f>"文秋桐"</f>
        <v>文秋桐</v>
      </c>
      <c r="C1725" s="8" t="str">
        <f t="shared" si="331"/>
        <v>女</v>
      </c>
      <c r="D1725" s="9" t="s">
        <v>613</v>
      </c>
      <c r="E1725" s="8"/>
    </row>
    <row r="1726" spans="1:5" ht="30" customHeight="1">
      <c r="A1726" s="8">
        <v>1724</v>
      </c>
      <c r="B1726" s="8" t="str">
        <f>"黄桂灵"</f>
        <v>黄桂灵</v>
      </c>
      <c r="C1726" s="8" t="str">
        <f t="shared" si="331"/>
        <v>女</v>
      </c>
      <c r="D1726" s="9" t="s">
        <v>1078</v>
      </c>
      <c r="E1726" s="8"/>
    </row>
    <row r="1727" spans="1:5" ht="30" customHeight="1">
      <c r="A1727" s="8">
        <v>1725</v>
      </c>
      <c r="B1727" s="8" t="str">
        <f>"黄凯鑫"</f>
        <v>黄凯鑫</v>
      </c>
      <c r="C1727" s="8" t="str">
        <f t="shared" si="331"/>
        <v>女</v>
      </c>
      <c r="D1727" s="9" t="s">
        <v>280</v>
      </c>
      <c r="E1727" s="8"/>
    </row>
    <row r="1728" spans="1:5" ht="30" customHeight="1">
      <c r="A1728" s="8">
        <v>1726</v>
      </c>
      <c r="B1728" s="8" t="str">
        <f>"王纤纤"</f>
        <v>王纤纤</v>
      </c>
      <c r="C1728" s="8" t="str">
        <f t="shared" si="331"/>
        <v>女</v>
      </c>
      <c r="D1728" s="9" t="s">
        <v>748</v>
      </c>
      <c r="E1728" s="8"/>
    </row>
    <row r="1729" spans="1:5" ht="30" customHeight="1">
      <c r="A1729" s="8">
        <v>1727</v>
      </c>
      <c r="B1729" s="8" t="str">
        <f>"林胜俊"</f>
        <v>林胜俊</v>
      </c>
      <c r="C1729" s="8" t="str">
        <f aca="true" t="shared" si="332" ref="C1729:C1734">"男"</f>
        <v>男</v>
      </c>
      <c r="D1729" s="9" t="s">
        <v>336</v>
      </c>
      <c r="E1729" s="8"/>
    </row>
    <row r="1730" spans="1:5" ht="30" customHeight="1">
      <c r="A1730" s="8">
        <v>1728</v>
      </c>
      <c r="B1730" s="8" t="str">
        <f>"胡雪燕"</f>
        <v>胡雪燕</v>
      </c>
      <c r="C1730" s="8" t="str">
        <f aca="true" t="shared" si="333" ref="C1730:C1732">"女"</f>
        <v>女</v>
      </c>
      <c r="D1730" s="9" t="s">
        <v>1108</v>
      </c>
      <c r="E1730" s="8"/>
    </row>
    <row r="1731" spans="1:5" ht="30" customHeight="1">
      <c r="A1731" s="8">
        <v>1729</v>
      </c>
      <c r="B1731" s="8" t="str">
        <f>"张微"</f>
        <v>张微</v>
      </c>
      <c r="C1731" s="8" t="str">
        <f t="shared" si="333"/>
        <v>女</v>
      </c>
      <c r="D1731" s="9" t="s">
        <v>500</v>
      </c>
      <c r="E1731" s="8"/>
    </row>
    <row r="1732" spans="1:5" ht="30" customHeight="1">
      <c r="A1732" s="8">
        <v>1730</v>
      </c>
      <c r="B1732" s="8" t="str">
        <f>"张志妃"</f>
        <v>张志妃</v>
      </c>
      <c r="C1732" s="8" t="str">
        <f t="shared" si="333"/>
        <v>女</v>
      </c>
      <c r="D1732" s="9" t="s">
        <v>139</v>
      </c>
      <c r="E1732" s="8"/>
    </row>
    <row r="1733" spans="1:5" ht="30" customHeight="1">
      <c r="A1733" s="8">
        <v>1731</v>
      </c>
      <c r="B1733" s="8" t="str">
        <f>"黄斌"</f>
        <v>黄斌</v>
      </c>
      <c r="C1733" s="8" t="str">
        <f t="shared" si="332"/>
        <v>男</v>
      </c>
      <c r="D1733" s="9" t="s">
        <v>1119</v>
      </c>
      <c r="E1733" s="8"/>
    </row>
    <row r="1734" spans="1:5" ht="30" customHeight="1">
      <c r="A1734" s="8">
        <v>1732</v>
      </c>
      <c r="B1734" s="8" t="str">
        <f>"黄博豪"</f>
        <v>黄博豪</v>
      </c>
      <c r="C1734" s="8" t="str">
        <f t="shared" si="332"/>
        <v>男</v>
      </c>
      <c r="D1734" s="9" t="s">
        <v>1120</v>
      </c>
      <c r="E1734" s="8"/>
    </row>
    <row r="1735" spans="1:5" ht="30" customHeight="1">
      <c r="A1735" s="8">
        <v>1733</v>
      </c>
      <c r="B1735" s="8" t="str">
        <f>"林琳"</f>
        <v>林琳</v>
      </c>
      <c r="C1735" s="8" t="str">
        <f aca="true" t="shared" si="334" ref="C1735:C1738">"女"</f>
        <v>女</v>
      </c>
      <c r="D1735" s="9" t="s">
        <v>88</v>
      </c>
      <c r="E1735" s="8"/>
    </row>
    <row r="1736" spans="1:5" ht="30" customHeight="1">
      <c r="A1736" s="8">
        <v>1734</v>
      </c>
      <c r="B1736" s="8" t="str">
        <f>"黄方灵"</f>
        <v>黄方灵</v>
      </c>
      <c r="C1736" s="8" t="str">
        <f t="shared" si="334"/>
        <v>女</v>
      </c>
      <c r="D1736" s="9" t="s">
        <v>313</v>
      </c>
      <c r="E1736" s="8"/>
    </row>
    <row r="1737" spans="1:5" ht="30" customHeight="1">
      <c r="A1737" s="8">
        <v>1735</v>
      </c>
      <c r="B1737" s="8" t="str">
        <f>"王侠"</f>
        <v>王侠</v>
      </c>
      <c r="C1737" s="8" t="str">
        <f aca="true" t="shared" si="335" ref="C1737:C1744">"男"</f>
        <v>男</v>
      </c>
      <c r="D1737" s="9" t="s">
        <v>513</v>
      </c>
      <c r="E1737" s="8"/>
    </row>
    <row r="1738" spans="1:5" ht="30" customHeight="1">
      <c r="A1738" s="8">
        <v>1736</v>
      </c>
      <c r="B1738" s="8" t="str">
        <f>"钱佳琳"</f>
        <v>钱佳琳</v>
      </c>
      <c r="C1738" s="8" t="str">
        <f t="shared" si="334"/>
        <v>女</v>
      </c>
      <c r="D1738" s="9" t="s">
        <v>525</v>
      </c>
      <c r="E1738" s="8"/>
    </row>
    <row r="1739" spans="1:5" ht="30" customHeight="1">
      <c r="A1739" s="8">
        <v>1737</v>
      </c>
      <c r="B1739" s="8" t="str">
        <f>"朱健"</f>
        <v>朱健</v>
      </c>
      <c r="C1739" s="8" t="str">
        <f t="shared" si="335"/>
        <v>男</v>
      </c>
      <c r="D1739" s="9" t="s">
        <v>1121</v>
      </c>
      <c r="E1739" s="8"/>
    </row>
    <row r="1740" spans="1:5" ht="30" customHeight="1">
      <c r="A1740" s="8">
        <v>1738</v>
      </c>
      <c r="B1740" s="8" t="str">
        <f>"王巧巧"</f>
        <v>王巧巧</v>
      </c>
      <c r="C1740" s="8" t="str">
        <f>"女"</f>
        <v>女</v>
      </c>
      <c r="D1740" s="9" t="s">
        <v>1108</v>
      </c>
      <c r="E1740" s="8"/>
    </row>
    <row r="1741" spans="1:5" ht="30" customHeight="1">
      <c r="A1741" s="8">
        <v>1739</v>
      </c>
      <c r="B1741" s="8" t="str">
        <f>"陈中伯"</f>
        <v>陈中伯</v>
      </c>
      <c r="C1741" s="8" t="str">
        <f t="shared" si="335"/>
        <v>男</v>
      </c>
      <c r="D1741" s="9" t="s">
        <v>868</v>
      </c>
      <c r="E1741" s="8"/>
    </row>
    <row r="1742" spans="1:5" ht="30" customHeight="1">
      <c r="A1742" s="8">
        <v>1740</v>
      </c>
      <c r="B1742" s="8" t="str">
        <f>"黄昌南"</f>
        <v>黄昌南</v>
      </c>
      <c r="C1742" s="8" t="str">
        <f t="shared" si="335"/>
        <v>男</v>
      </c>
      <c r="D1742" s="9" t="s">
        <v>367</v>
      </c>
      <c r="E1742" s="8"/>
    </row>
    <row r="1743" spans="1:5" ht="30" customHeight="1">
      <c r="A1743" s="8">
        <v>1741</v>
      </c>
      <c r="B1743" s="8" t="str">
        <f>"黄斌"</f>
        <v>黄斌</v>
      </c>
      <c r="C1743" s="8" t="str">
        <f t="shared" si="335"/>
        <v>男</v>
      </c>
      <c r="D1743" s="9" t="s">
        <v>91</v>
      </c>
      <c r="E1743" s="8"/>
    </row>
    <row r="1744" spans="1:5" ht="30" customHeight="1">
      <c r="A1744" s="8">
        <v>1742</v>
      </c>
      <c r="B1744" s="8" t="str">
        <f>"黄怀德"</f>
        <v>黄怀德</v>
      </c>
      <c r="C1744" s="8" t="str">
        <f t="shared" si="335"/>
        <v>男</v>
      </c>
      <c r="D1744" s="9" t="s">
        <v>336</v>
      </c>
      <c r="E1744" s="8"/>
    </row>
    <row r="1745" spans="1:5" ht="30" customHeight="1">
      <c r="A1745" s="8">
        <v>1743</v>
      </c>
      <c r="B1745" s="8" t="str">
        <f>"卓侨灵"</f>
        <v>卓侨灵</v>
      </c>
      <c r="C1745" s="8" t="str">
        <f aca="true" t="shared" si="336" ref="C1745:C1751">"女"</f>
        <v>女</v>
      </c>
      <c r="D1745" s="9" t="s">
        <v>50</v>
      </c>
      <c r="E1745" s="8"/>
    </row>
    <row r="1746" spans="1:5" ht="30" customHeight="1">
      <c r="A1746" s="8">
        <v>1744</v>
      </c>
      <c r="B1746" s="8" t="str">
        <f>"陈诗娇"</f>
        <v>陈诗娇</v>
      </c>
      <c r="C1746" s="8" t="str">
        <f t="shared" si="336"/>
        <v>女</v>
      </c>
      <c r="D1746" s="9" t="s">
        <v>15</v>
      </c>
      <c r="E1746" s="8"/>
    </row>
    <row r="1747" spans="1:5" ht="30" customHeight="1">
      <c r="A1747" s="8">
        <v>1745</v>
      </c>
      <c r="B1747" s="8" t="str">
        <f>"黄晓菲"</f>
        <v>黄晓菲</v>
      </c>
      <c r="C1747" s="8" t="str">
        <f t="shared" si="336"/>
        <v>女</v>
      </c>
      <c r="D1747" s="9" t="s">
        <v>803</v>
      </c>
      <c r="E1747" s="8"/>
    </row>
    <row r="1748" spans="1:5" ht="30" customHeight="1">
      <c r="A1748" s="8">
        <v>1746</v>
      </c>
      <c r="B1748" s="8" t="str">
        <f>"黄佳佳"</f>
        <v>黄佳佳</v>
      </c>
      <c r="C1748" s="8" t="str">
        <f t="shared" si="336"/>
        <v>女</v>
      </c>
      <c r="D1748" s="9" t="s">
        <v>808</v>
      </c>
      <c r="E1748" s="8"/>
    </row>
    <row r="1749" spans="1:5" ht="30" customHeight="1">
      <c r="A1749" s="8">
        <v>1747</v>
      </c>
      <c r="B1749" s="8" t="str">
        <f>"唐小珍"</f>
        <v>唐小珍</v>
      </c>
      <c r="C1749" s="8" t="str">
        <f t="shared" si="336"/>
        <v>女</v>
      </c>
      <c r="D1749" s="9" t="s">
        <v>106</v>
      </c>
      <c r="E1749" s="8"/>
    </row>
    <row r="1750" spans="1:5" ht="30" customHeight="1">
      <c r="A1750" s="8">
        <v>1748</v>
      </c>
      <c r="B1750" s="8" t="str">
        <f>"陈菁"</f>
        <v>陈菁</v>
      </c>
      <c r="C1750" s="8" t="str">
        <f t="shared" si="336"/>
        <v>女</v>
      </c>
      <c r="D1750" s="9" t="s">
        <v>239</v>
      </c>
      <c r="E1750" s="8"/>
    </row>
    <row r="1751" spans="1:5" ht="30" customHeight="1">
      <c r="A1751" s="8">
        <v>1749</v>
      </c>
      <c r="B1751" s="8" t="str">
        <f>"陈雪妮"</f>
        <v>陈雪妮</v>
      </c>
      <c r="C1751" s="8" t="str">
        <f t="shared" si="336"/>
        <v>女</v>
      </c>
      <c r="D1751" s="9" t="s">
        <v>40</v>
      </c>
      <c r="E1751" s="8"/>
    </row>
    <row r="1752" spans="1:5" ht="30" customHeight="1">
      <c r="A1752" s="8">
        <v>1750</v>
      </c>
      <c r="B1752" s="8" t="str">
        <f>"陈嘉树"</f>
        <v>陈嘉树</v>
      </c>
      <c r="C1752" s="8" t="str">
        <f aca="true" t="shared" si="337" ref="C1752:C1756">"男"</f>
        <v>男</v>
      </c>
      <c r="D1752" s="9" t="s">
        <v>501</v>
      </c>
      <c r="E1752" s="8"/>
    </row>
    <row r="1753" spans="1:5" ht="30" customHeight="1">
      <c r="A1753" s="8">
        <v>1751</v>
      </c>
      <c r="B1753" s="8" t="str">
        <f>"黄依晴"</f>
        <v>黄依晴</v>
      </c>
      <c r="C1753" s="8" t="str">
        <f aca="true" t="shared" si="338" ref="C1753:C1757">"女"</f>
        <v>女</v>
      </c>
      <c r="D1753" s="9" t="s">
        <v>1108</v>
      </c>
      <c r="E1753" s="8"/>
    </row>
    <row r="1754" spans="1:5" ht="30" customHeight="1">
      <c r="A1754" s="8">
        <v>1752</v>
      </c>
      <c r="B1754" s="8" t="str">
        <f>"黄金燕"</f>
        <v>黄金燕</v>
      </c>
      <c r="C1754" s="8" t="str">
        <f t="shared" si="338"/>
        <v>女</v>
      </c>
      <c r="D1754" s="9" t="s">
        <v>816</v>
      </c>
      <c r="E1754" s="8"/>
    </row>
    <row r="1755" spans="1:5" ht="30" customHeight="1">
      <c r="A1755" s="8">
        <v>1753</v>
      </c>
      <c r="B1755" s="8" t="str">
        <f>"黄辰威"</f>
        <v>黄辰威</v>
      </c>
      <c r="C1755" s="8" t="str">
        <f t="shared" si="337"/>
        <v>男</v>
      </c>
      <c r="D1755" s="9" t="s">
        <v>1120</v>
      </c>
      <c r="E1755" s="8"/>
    </row>
    <row r="1756" spans="1:5" ht="30" customHeight="1">
      <c r="A1756" s="8">
        <v>1754</v>
      </c>
      <c r="B1756" s="8" t="str">
        <f>"黄峻"</f>
        <v>黄峻</v>
      </c>
      <c r="C1756" s="8" t="str">
        <f t="shared" si="337"/>
        <v>男</v>
      </c>
      <c r="D1756" s="9" t="s">
        <v>1120</v>
      </c>
      <c r="E1756" s="8"/>
    </row>
    <row r="1757" spans="1:5" ht="30" customHeight="1">
      <c r="A1757" s="8">
        <v>1755</v>
      </c>
      <c r="B1757" s="8" t="str">
        <f>"陈孟娟"</f>
        <v>陈孟娟</v>
      </c>
      <c r="C1757" s="8" t="str">
        <f t="shared" si="338"/>
        <v>女</v>
      </c>
      <c r="D1757" s="9" t="s">
        <v>239</v>
      </c>
      <c r="E1757" s="8"/>
    </row>
    <row r="1758" spans="1:5" ht="30" customHeight="1">
      <c r="A1758" s="8">
        <v>1756</v>
      </c>
      <c r="B1758" s="8" t="str">
        <f>"陈庆赟"</f>
        <v>陈庆赟</v>
      </c>
      <c r="C1758" s="8" t="str">
        <f aca="true" t="shared" si="339" ref="C1758:C1763">"男"</f>
        <v>男</v>
      </c>
      <c r="D1758" s="9" t="s">
        <v>287</v>
      </c>
      <c r="E1758" s="8"/>
    </row>
    <row r="1759" spans="1:5" ht="30" customHeight="1">
      <c r="A1759" s="8">
        <v>1757</v>
      </c>
      <c r="B1759" s="8" t="str">
        <f>"吴海棠"</f>
        <v>吴海棠</v>
      </c>
      <c r="C1759" s="8" t="str">
        <f aca="true" t="shared" si="340" ref="C1759:C1764">"女"</f>
        <v>女</v>
      </c>
      <c r="D1759" s="9" t="s">
        <v>1122</v>
      </c>
      <c r="E1759" s="8"/>
    </row>
    <row r="1760" spans="1:5" ht="30" customHeight="1">
      <c r="A1760" s="8">
        <v>1758</v>
      </c>
      <c r="B1760" s="8" t="str">
        <f>"黄小群"</f>
        <v>黄小群</v>
      </c>
      <c r="C1760" s="8" t="str">
        <f t="shared" si="340"/>
        <v>女</v>
      </c>
      <c r="D1760" s="9" t="s">
        <v>1096</v>
      </c>
      <c r="E1760" s="8"/>
    </row>
    <row r="1761" spans="1:5" ht="30" customHeight="1">
      <c r="A1761" s="8">
        <v>1759</v>
      </c>
      <c r="B1761" s="8" t="str">
        <f>"高宇"</f>
        <v>高宇</v>
      </c>
      <c r="C1761" s="8" t="str">
        <f t="shared" si="339"/>
        <v>男</v>
      </c>
      <c r="D1761" s="9" t="s">
        <v>91</v>
      </c>
      <c r="E1761" s="8"/>
    </row>
    <row r="1762" spans="1:5" ht="30" customHeight="1">
      <c r="A1762" s="8">
        <v>1760</v>
      </c>
      <c r="B1762" s="8" t="str">
        <f>"王程垒"</f>
        <v>王程垒</v>
      </c>
      <c r="C1762" s="8" t="str">
        <f t="shared" si="339"/>
        <v>男</v>
      </c>
      <c r="D1762" s="9" t="s">
        <v>76</v>
      </c>
      <c r="E1762" s="8"/>
    </row>
    <row r="1763" spans="1:5" ht="30" customHeight="1">
      <c r="A1763" s="8">
        <v>1761</v>
      </c>
      <c r="B1763" s="8" t="str">
        <f>"胡然智"</f>
        <v>胡然智</v>
      </c>
      <c r="C1763" s="8" t="str">
        <f t="shared" si="339"/>
        <v>男</v>
      </c>
      <c r="D1763" s="9" t="s">
        <v>91</v>
      </c>
      <c r="E1763" s="8"/>
    </row>
    <row r="1764" spans="1:5" ht="30" customHeight="1">
      <c r="A1764" s="8">
        <v>1762</v>
      </c>
      <c r="B1764" s="8" t="str">
        <f>"黄校"</f>
        <v>黄校</v>
      </c>
      <c r="C1764" s="8" t="str">
        <f t="shared" si="340"/>
        <v>女</v>
      </c>
      <c r="D1764" s="9" t="s">
        <v>755</v>
      </c>
      <c r="E1764" s="8"/>
    </row>
    <row r="1765" spans="1:5" ht="30" customHeight="1">
      <c r="A1765" s="8">
        <v>1763</v>
      </c>
      <c r="B1765" s="8" t="str">
        <f>"胡启涛"</f>
        <v>胡启涛</v>
      </c>
      <c r="C1765" s="8" t="str">
        <f aca="true" t="shared" si="341" ref="C1765:C1769">"男"</f>
        <v>男</v>
      </c>
      <c r="D1765" s="9" t="s">
        <v>986</v>
      </c>
      <c r="E1765" s="8"/>
    </row>
    <row r="1766" spans="1:5" ht="30" customHeight="1">
      <c r="A1766" s="8">
        <v>1764</v>
      </c>
      <c r="B1766" s="8" t="str">
        <f>"刘沈林"</f>
        <v>刘沈林</v>
      </c>
      <c r="C1766" s="8" t="str">
        <f t="shared" si="341"/>
        <v>男</v>
      </c>
      <c r="D1766" s="9" t="s">
        <v>790</v>
      </c>
      <c r="E1766" s="8"/>
    </row>
    <row r="1767" spans="1:5" ht="30" customHeight="1">
      <c r="A1767" s="8">
        <v>1765</v>
      </c>
      <c r="B1767" s="8" t="str">
        <f>"黄磊"</f>
        <v>黄磊</v>
      </c>
      <c r="C1767" s="8" t="str">
        <f t="shared" si="341"/>
        <v>男</v>
      </c>
      <c r="D1767" s="9" t="s">
        <v>265</v>
      </c>
      <c r="E1767" s="8"/>
    </row>
    <row r="1768" spans="1:5" ht="30" customHeight="1">
      <c r="A1768" s="8">
        <v>1766</v>
      </c>
      <c r="B1768" s="8" t="str">
        <f>"高建灵"</f>
        <v>高建灵</v>
      </c>
      <c r="C1768" s="8" t="str">
        <f t="shared" si="341"/>
        <v>男</v>
      </c>
      <c r="D1768" s="9" t="s">
        <v>1123</v>
      </c>
      <c r="E1768" s="8"/>
    </row>
    <row r="1769" spans="1:5" ht="30" customHeight="1">
      <c r="A1769" s="8">
        <v>1767</v>
      </c>
      <c r="B1769" s="8" t="str">
        <f>"李光剑"</f>
        <v>李光剑</v>
      </c>
      <c r="C1769" s="8" t="str">
        <f t="shared" si="341"/>
        <v>男</v>
      </c>
      <c r="D1769" s="9" t="s">
        <v>790</v>
      </c>
      <c r="E1769" s="8"/>
    </row>
    <row r="1770" spans="1:5" ht="30" customHeight="1">
      <c r="A1770" s="8">
        <v>1768</v>
      </c>
      <c r="B1770" s="8" t="str">
        <f>"左青梅"</f>
        <v>左青梅</v>
      </c>
      <c r="C1770" s="8" t="str">
        <f aca="true" t="shared" si="342" ref="C1770:C1773">"女"</f>
        <v>女</v>
      </c>
      <c r="D1770" s="9" t="s">
        <v>1124</v>
      </c>
      <c r="E1770" s="8"/>
    </row>
    <row r="1771" spans="1:5" ht="30" customHeight="1">
      <c r="A1771" s="8">
        <v>1769</v>
      </c>
      <c r="B1771" s="8" t="str">
        <f>"高海瑾 "</f>
        <v>高海瑾 </v>
      </c>
      <c r="C1771" s="8" t="str">
        <f t="shared" si="342"/>
        <v>女</v>
      </c>
      <c r="D1771" s="9" t="s">
        <v>299</v>
      </c>
      <c r="E1771" s="8"/>
    </row>
    <row r="1772" spans="1:5" ht="30" customHeight="1">
      <c r="A1772" s="8">
        <v>1770</v>
      </c>
      <c r="B1772" s="8" t="str">
        <f>"黄罕婧"</f>
        <v>黄罕婧</v>
      </c>
      <c r="C1772" s="8" t="str">
        <f t="shared" si="342"/>
        <v>女</v>
      </c>
      <c r="D1772" s="9" t="s">
        <v>395</v>
      </c>
      <c r="E1772" s="8"/>
    </row>
    <row r="1773" spans="1:5" ht="30" customHeight="1">
      <c r="A1773" s="8">
        <v>1771</v>
      </c>
      <c r="B1773" s="8" t="str">
        <f>"黄冰"</f>
        <v>黄冰</v>
      </c>
      <c r="C1773" s="8" t="str">
        <f t="shared" si="342"/>
        <v>女</v>
      </c>
      <c r="D1773" s="9" t="s">
        <v>803</v>
      </c>
      <c r="E1773" s="8"/>
    </row>
    <row r="1774" spans="1:5" ht="30" customHeight="1">
      <c r="A1774" s="8">
        <v>1772</v>
      </c>
      <c r="B1774" s="8" t="str">
        <f>"张凤尧"</f>
        <v>张凤尧</v>
      </c>
      <c r="C1774" s="8" t="str">
        <f aca="true" t="shared" si="343" ref="C1774:C1778">"男"</f>
        <v>男</v>
      </c>
      <c r="D1774" s="9" t="s">
        <v>1125</v>
      </c>
      <c r="E1774" s="8"/>
    </row>
    <row r="1775" spans="1:5" ht="30" customHeight="1">
      <c r="A1775" s="8">
        <v>1773</v>
      </c>
      <c r="B1775" s="8" t="str">
        <f>"黄振"</f>
        <v>黄振</v>
      </c>
      <c r="C1775" s="8" t="str">
        <f t="shared" si="343"/>
        <v>男</v>
      </c>
      <c r="D1775" s="9" t="s">
        <v>861</v>
      </c>
      <c r="E1775" s="8"/>
    </row>
    <row r="1776" spans="1:5" ht="30" customHeight="1">
      <c r="A1776" s="8">
        <v>1774</v>
      </c>
      <c r="B1776" s="8" t="str">
        <f>"高慧彬"</f>
        <v>高慧彬</v>
      </c>
      <c r="C1776" s="8" t="str">
        <f aca="true" t="shared" si="344" ref="C1776:C1781">"女"</f>
        <v>女</v>
      </c>
      <c r="D1776" s="9" t="s">
        <v>180</v>
      </c>
      <c r="E1776" s="8"/>
    </row>
    <row r="1777" spans="1:5" ht="30" customHeight="1">
      <c r="A1777" s="8">
        <v>1775</v>
      </c>
      <c r="B1777" s="8" t="str">
        <f>"谭肖花"</f>
        <v>谭肖花</v>
      </c>
      <c r="C1777" s="8" t="str">
        <f t="shared" si="344"/>
        <v>女</v>
      </c>
      <c r="D1777" s="9" t="s">
        <v>1126</v>
      </c>
      <c r="E1777" s="8"/>
    </row>
    <row r="1778" spans="1:5" ht="30" customHeight="1">
      <c r="A1778" s="8">
        <v>1776</v>
      </c>
      <c r="B1778" s="8" t="str">
        <f>"杨宇毅"</f>
        <v>杨宇毅</v>
      </c>
      <c r="C1778" s="8" t="str">
        <f t="shared" si="343"/>
        <v>男</v>
      </c>
      <c r="D1778" s="9" t="s">
        <v>405</v>
      </c>
      <c r="E1778" s="8"/>
    </row>
    <row r="1779" spans="1:5" ht="30" customHeight="1">
      <c r="A1779" s="8">
        <v>1777</v>
      </c>
      <c r="B1779" s="8" t="str">
        <f>"陈瑜蕾"</f>
        <v>陈瑜蕾</v>
      </c>
      <c r="C1779" s="8" t="str">
        <f t="shared" si="344"/>
        <v>女</v>
      </c>
      <c r="D1779" s="9" t="s">
        <v>1127</v>
      </c>
      <c r="E1779" s="8"/>
    </row>
    <row r="1780" spans="1:5" ht="30" customHeight="1">
      <c r="A1780" s="8">
        <v>1778</v>
      </c>
      <c r="B1780" s="8" t="str">
        <f>"董瑶妹"</f>
        <v>董瑶妹</v>
      </c>
      <c r="C1780" s="8" t="str">
        <f t="shared" si="344"/>
        <v>女</v>
      </c>
      <c r="D1780" s="9" t="s">
        <v>394</v>
      </c>
      <c r="E1780" s="8"/>
    </row>
    <row r="1781" spans="1:5" ht="30" customHeight="1">
      <c r="A1781" s="8">
        <v>1779</v>
      </c>
      <c r="B1781" s="8" t="str">
        <f>"赵艺艺"</f>
        <v>赵艺艺</v>
      </c>
      <c r="C1781" s="8" t="str">
        <f t="shared" si="344"/>
        <v>女</v>
      </c>
      <c r="D1781" s="9" t="s">
        <v>306</v>
      </c>
      <c r="E1781" s="8"/>
    </row>
    <row r="1782" spans="1:5" ht="30" customHeight="1">
      <c r="A1782" s="8">
        <v>1780</v>
      </c>
      <c r="B1782" s="8" t="str">
        <f>"吴淑彪"</f>
        <v>吴淑彪</v>
      </c>
      <c r="C1782" s="8" t="str">
        <f aca="true" t="shared" si="345" ref="C1782:C1784">"男"</f>
        <v>男</v>
      </c>
      <c r="D1782" s="9" t="s">
        <v>265</v>
      </c>
      <c r="E1782" s="8"/>
    </row>
    <row r="1783" spans="1:5" ht="30" customHeight="1">
      <c r="A1783" s="8">
        <v>1781</v>
      </c>
      <c r="B1783" s="8" t="str">
        <f>"胡德学"</f>
        <v>胡德学</v>
      </c>
      <c r="C1783" s="8" t="str">
        <f t="shared" si="345"/>
        <v>男</v>
      </c>
      <c r="D1783" s="9" t="s">
        <v>263</v>
      </c>
      <c r="E1783" s="8"/>
    </row>
    <row r="1784" spans="1:5" ht="30" customHeight="1">
      <c r="A1784" s="8">
        <v>1782</v>
      </c>
      <c r="B1784" s="8" t="str">
        <f>"吴祖彬"</f>
        <v>吴祖彬</v>
      </c>
      <c r="C1784" s="8" t="str">
        <f t="shared" si="345"/>
        <v>男</v>
      </c>
      <c r="D1784" s="9" t="s">
        <v>1128</v>
      </c>
      <c r="E1784" s="8"/>
    </row>
    <row r="1785" spans="1:5" ht="30" customHeight="1">
      <c r="A1785" s="8">
        <v>1783</v>
      </c>
      <c r="B1785" s="8" t="str">
        <f>"文萱"</f>
        <v>文萱</v>
      </c>
      <c r="C1785" s="8" t="str">
        <f aca="true" t="shared" si="346" ref="C1785:C1787">"女"</f>
        <v>女</v>
      </c>
      <c r="D1785" s="9" t="s">
        <v>1096</v>
      </c>
      <c r="E1785" s="8"/>
    </row>
    <row r="1786" spans="1:5" ht="30" customHeight="1">
      <c r="A1786" s="8">
        <v>1784</v>
      </c>
      <c r="B1786" s="8" t="str">
        <f>"王兰珠"</f>
        <v>王兰珠</v>
      </c>
      <c r="C1786" s="8" t="str">
        <f t="shared" si="346"/>
        <v>女</v>
      </c>
      <c r="D1786" s="9" t="s">
        <v>1129</v>
      </c>
      <c r="E1786" s="8"/>
    </row>
    <row r="1787" spans="1:5" ht="30" customHeight="1">
      <c r="A1787" s="8">
        <v>1785</v>
      </c>
      <c r="B1787" s="8" t="str">
        <f>"黄佳"</f>
        <v>黄佳</v>
      </c>
      <c r="C1787" s="8" t="str">
        <f t="shared" si="346"/>
        <v>女</v>
      </c>
      <c r="D1787" s="9" t="s">
        <v>213</v>
      </c>
      <c r="E1787" s="8"/>
    </row>
    <row r="1788" spans="1:5" ht="30" customHeight="1">
      <c r="A1788" s="8">
        <v>1786</v>
      </c>
      <c r="B1788" s="8" t="str">
        <f>"黄俊诚"</f>
        <v>黄俊诚</v>
      </c>
      <c r="C1788" s="8" t="str">
        <f aca="true" t="shared" si="347" ref="C1788:C1790">"男"</f>
        <v>男</v>
      </c>
      <c r="D1788" s="9" t="s">
        <v>722</v>
      </c>
      <c r="E1788" s="8"/>
    </row>
    <row r="1789" spans="1:5" ht="30" customHeight="1">
      <c r="A1789" s="8">
        <v>1787</v>
      </c>
      <c r="B1789" s="8" t="str">
        <f>"董庆"</f>
        <v>董庆</v>
      </c>
      <c r="C1789" s="8" t="str">
        <f t="shared" si="347"/>
        <v>男</v>
      </c>
      <c r="D1789" s="9" t="s">
        <v>336</v>
      </c>
      <c r="E1789" s="8"/>
    </row>
    <row r="1790" spans="1:5" ht="30" customHeight="1">
      <c r="A1790" s="8">
        <v>1788</v>
      </c>
      <c r="B1790" s="8" t="str">
        <f>"王先杰"</f>
        <v>王先杰</v>
      </c>
      <c r="C1790" s="8" t="str">
        <f t="shared" si="347"/>
        <v>男</v>
      </c>
      <c r="D1790" s="9" t="s">
        <v>1130</v>
      </c>
      <c r="E1790" s="8"/>
    </row>
    <row r="1791" spans="1:5" ht="30" customHeight="1">
      <c r="A1791" s="8">
        <v>1789</v>
      </c>
      <c r="B1791" s="8" t="str">
        <f>"王晓婷"</f>
        <v>王晓婷</v>
      </c>
      <c r="C1791" s="8" t="str">
        <f aca="true" t="shared" si="348" ref="C1791:C1797">"女"</f>
        <v>女</v>
      </c>
      <c r="D1791" s="9" t="s">
        <v>1048</v>
      </c>
      <c r="E1791" s="8"/>
    </row>
    <row r="1792" spans="1:5" ht="30" customHeight="1">
      <c r="A1792" s="8">
        <v>1790</v>
      </c>
      <c r="B1792" s="8" t="str">
        <f>"黄丹瑜"</f>
        <v>黄丹瑜</v>
      </c>
      <c r="C1792" s="8" t="str">
        <f t="shared" si="348"/>
        <v>女</v>
      </c>
      <c r="D1792" s="9" t="s">
        <v>335</v>
      </c>
      <c r="E1792" s="8"/>
    </row>
    <row r="1793" spans="1:5" ht="30" customHeight="1">
      <c r="A1793" s="8">
        <v>1791</v>
      </c>
      <c r="B1793" s="8" t="str">
        <f>"黄淑颖"</f>
        <v>黄淑颖</v>
      </c>
      <c r="C1793" s="8" t="str">
        <f t="shared" si="348"/>
        <v>女</v>
      </c>
      <c r="D1793" s="9" t="s">
        <v>451</v>
      </c>
      <c r="E1793" s="8"/>
    </row>
    <row r="1794" spans="1:5" ht="30" customHeight="1">
      <c r="A1794" s="8">
        <v>1792</v>
      </c>
      <c r="B1794" s="8" t="str">
        <f>"王丹丹"</f>
        <v>王丹丹</v>
      </c>
      <c r="C1794" s="8" t="str">
        <f t="shared" si="348"/>
        <v>女</v>
      </c>
      <c r="D1794" s="9" t="s">
        <v>306</v>
      </c>
      <c r="E1794" s="8"/>
    </row>
    <row r="1795" spans="1:5" ht="30" customHeight="1">
      <c r="A1795" s="8">
        <v>1793</v>
      </c>
      <c r="B1795" s="8" t="str">
        <f>"张慧鹃"</f>
        <v>张慧鹃</v>
      </c>
      <c r="C1795" s="8" t="str">
        <f t="shared" si="348"/>
        <v>女</v>
      </c>
      <c r="D1795" s="9" t="s">
        <v>106</v>
      </c>
      <c r="E1795" s="8"/>
    </row>
    <row r="1796" spans="1:5" ht="30" customHeight="1">
      <c r="A1796" s="8">
        <v>1794</v>
      </c>
      <c r="B1796" s="8" t="str">
        <f>"卓子薇"</f>
        <v>卓子薇</v>
      </c>
      <c r="C1796" s="8" t="str">
        <f t="shared" si="348"/>
        <v>女</v>
      </c>
      <c r="D1796" s="9" t="s">
        <v>210</v>
      </c>
      <c r="E1796" s="8"/>
    </row>
    <row r="1797" spans="1:5" ht="30" customHeight="1">
      <c r="A1797" s="8">
        <v>1795</v>
      </c>
      <c r="B1797" s="8" t="str">
        <f>"林钰钧"</f>
        <v>林钰钧</v>
      </c>
      <c r="C1797" s="8" t="str">
        <f t="shared" si="348"/>
        <v>女</v>
      </c>
      <c r="D1797" s="9" t="s">
        <v>44</v>
      </c>
      <c r="E1797" s="8"/>
    </row>
    <row r="1798" spans="1:5" ht="30" customHeight="1">
      <c r="A1798" s="8">
        <v>1796</v>
      </c>
      <c r="B1798" s="8" t="str">
        <f>"黄海涛"</f>
        <v>黄海涛</v>
      </c>
      <c r="C1798" s="8" t="str">
        <f aca="true" t="shared" si="349" ref="C1798:C1804">"男"</f>
        <v>男</v>
      </c>
      <c r="D1798" s="9" t="s">
        <v>861</v>
      </c>
      <c r="E1798" s="8"/>
    </row>
    <row r="1799" spans="1:5" ht="30" customHeight="1">
      <c r="A1799" s="8">
        <v>1797</v>
      </c>
      <c r="B1799" s="8" t="str">
        <f>"黄晓仙"</f>
        <v>黄晓仙</v>
      </c>
      <c r="C1799" s="8" t="str">
        <f aca="true" t="shared" si="350" ref="C1799:C1802">"女"</f>
        <v>女</v>
      </c>
      <c r="D1799" s="9" t="s">
        <v>684</v>
      </c>
      <c r="E1799" s="8"/>
    </row>
    <row r="1800" spans="1:5" ht="30" customHeight="1">
      <c r="A1800" s="8">
        <v>1798</v>
      </c>
      <c r="B1800" s="8" t="str">
        <f>"李其锐"</f>
        <v>李其锐</v>
      </c>
      <c r="C1800" s="8" t="str">
        <f t="shared" si="349"/>
        <v>男</v>
      </c>
      <c r="D1800" s="9" t="s">
        <v>336</v>
      </c>
      <c r="E1800" s="8"/>
    </row>
    <row r="1801" spans="1:5" ht="30" customHeight="1">
      <c r="A1801" s="8">
        <v>1799</v>
      </c>
      <c r="B1801" s="8" t="str">
        <f>"黄杨苹"</f>
        <v>黄杨苹</v>
      </c>
      <c r="C1801" s="8" t="str">
        <f t="shared" si="350"/>
        <v>女</v>
      </c>
      <c r="D1801" s="9" t="s">
        <v>1129</v>
      </c>
      <c r="E1801" s="8"/>
    </row>
    <row r="1802" spans="1:5" ht="30" customHeight="1">
      <c r="A1802" s="8">
        <v>1800</v>
      </c>
      <c r="B1802" s="8" t="str">
        <f>"黄紫芬"</f>
        <v>黄紫芬</v>
      </c>
      <c r="C1802" s="8" t="str">
        <f t="shared" si="350"/>
        <v>女</v>
      </c>
      <c r="D1802" s="9" t="s">
        <v>789</v>
      </c>
      <c r="E1802" s="8"/>
    </row>
    <row r="1803" spans="1:5" ht="30" customHeight="1">
      <c r="A1803" s="8">
        <v>1801</v>
      </c>
      <c r="B1803" s="8" t="str">
        <f>"王立"</f>
        <v>王立</v>
      </c>
      <c r="C1803" s="8" t="str">
        <f t="shared" si="349"/>
        <v>男</v>
      </c>
      <c r="D1803" s="9" t="s">
        <v>336</v>
      </c>
      <c r="E1803" s="8"/>
    </row>
    <row r="1804" spans="1:5" ht="30" customHeight="1">
      <c r="A1804" s="8">
        <v>1802</v>
      </c>
      <c r="B1804" s="8" t="str">
        <f>"杨达"</f>
        <v>杨达</v>
      </c>
      <c r="C1804" s="8" t="str">
        <f t="shared" si="349"/>
        <v>男</v>
      </c>
      <c r="D1804" s="9" t="s">
        <v>986</v>
      </c>
      <c r="E1804" s="8"/>
    </row>
    <row r="1805" spans="1:5" ht="30" customHeight="1">
      <c r="A1805" s="8">
        <v>1803</v>
      </c>
      <c r="B1805" s="8" t="str">
        <f>"黄妹花"</f>
        <v>黄妹花</v>
      </c>
      <c r="C1805" s="8" t="str">
        <f>"女"</f>
        <v>女</v>
      </c>
      <c r="D1805" s="9" t="s">
        <v>797</v>
      </c>
      <c r="E1805" s="8"/>
    </row>
    <row r="1806" spans="1:5" ht="30" customHeight="1">
      <c r="A1806" s="8">
        <v>1804</v>
      </c>
      <c r="B1806" s="8" t="str">
        <f>"黄杉"</f>
        <v>黄杉</v>
      </c>
      <c r="C1806" s="8" t="str">
        <f aca="true" t="shared" si="351" ref="C1806:C1809">"男"</f>
        <v>男</v>
      </c>
      <c r="D1806" s="9" t="s">
        <v>1131</v>
      </c>
      <c r="E1806" s="8"/>
    </row>
    <row r="1807" spans="1:5" ht="30" customHeight="1">
      <c r="A1807" s="8">
        <v>1805</v>
      </c>
      <c r="B1807" s="8" t="str">
        <f>"黄明强"</f>
        <v>黄明强</v>
      </c>
      <c r="C1807" s="8" t="str">
        <f t="shared" si="351"/>
        <v>男</v>
      </c>
      <c r="D1807" s="9" t="s">
        <v>265</v>
      </c>
      <c r="E1807" s="8"/>
    </row>
    <row r="1808" spans="1:5" ht="30" customHeight="1">
      <c r="A1808" s="8">
        <v>1806</v>
      </c>
      <c r="B1808" s="8" t="str">
        <f>"黄秋曼"</f>
        <v>黄秋曼</v>
      </c>
      <c r="C1808" s="8" t="str">
        <f>"女"</f>
        <v>女</v>
      </c>
      <c r="D1808" s="9" t="s">
        <v>77</v>
      </c>
      <c r="E1808" s="8"/>
    </row>
    <row r="1809" spans="1:5" ht="30" customHeight="1">
      <c r="A1809" s="8">
        <v>1807</v>
      </c>
      <c r="B1809" s="8" t="str">
        <f>"高杰友"</f>
        <v>高杰友</v>
      </c>
      <c r="C1809" s="8" t="str">
        <f t="shared" si="351"/>
        <v>男</v>
      </c>
      <c r="D1809" s="9" t="s">
        <v>1132</v>
      </c>
      <c r="E1809" s="8"/>
    </row>
    <row r="1810" spans="1:5" ht="30" customHeight="1">
      <c r="A1810" s="8">
        <v>1808</v>
      </c>
      <c r="B1810" s="8" t="str">
        <f>"黄晓葵"</f>
        <v>黄晓葵</v>
      </c>
      <c r="C1810" s="8" t="str">
        <f aca="true" t="shared" si="352" ref="C1810:C1815">"女"</f>
        <v>女</v>
      </c>
      <c r="D1810" s="9" t="s">
        <v>955</v>
      </c>
      <c r="E1810" s="8"/>
    </row>
    <row r="1811" spans="1:5" ht="30" customHeight="1">
      <c r="A1811" s="8">
        <v>1809</v>
      </c>
      <c r="B1811" s="8" t="str">
        <f>"黄荟芸"</f>
        <v>黄荟芸</v>
      </c>
      <c r="C1811" s="8" t="str">
        <f t="shared" si="352"/>
        <v>女</v>
      </c>
      <c r="D1811" s="9" t="s">
        <v>57</v>
      </c>
      <c r="E1811" s="8"/>
    </row>
    <row r="1812" spans="1:5" ht="30" customHeight="1">
      <c r="A1812" s="8">
        <v>1810</v>
      </c>
      <c r="B1812" s="8" t="str">
        <f>"陈晓颖"</f>
        <v>陈晓颖</v>
      </c>
      <c r="C1812" s="8" t="str">
        <f t="shared" si="352"/>
        <v>女</v>
      </c>
      <c r="D1812" s="9" t="s">
        <v>406</v>
      </c>
      <c r="E1812" s="8"/>
    </row>
    <row r="1813" spans="1:5" ht="30" customHeight="1">
      <c r="A1813" s="8">
        <v>1811</v>
      </c>
      <c r="B1813" s="8" t="str">
        <f>"石清爽"</f>
        <v>石清爽</v>
      </c>
      <c r="C1813" s="8" t="str">
        <f t="shared" si="352"/>
        <v>女</v>
      </c>
      <c r="D1813" s="9" t="s">
        <v>721</v>
      </c>
      <c r="E1813" s="8"/>
    </row>
    <row r="1814" spans="1:5" ht="30" customHeight="1">
      <c r="A1814" s="8">
        <v>1812</v>
      </c>
      <c r="B1814" s="8" t="str">
        <f>"杨秀婷"</f>
        <v>杨秀婷</v>
      </c>
      <c r="C1814" s="8" t="str">
        <f t="shared" si="352"/>
        <v>女</v>
      </c>
      <c r="D1814" s="9" t="s">
        <v>798</v>
      </c>
      <c r="E1814" s="8"/>
    </row>
    <row r="1815" spans="1:5" ht="30" customHeight="1">
      <c r="A1815" s="8">
        <v>1813</v>
      </c>
      <c r="B1815" s="8" t="str">
        <f>"黄晓珍"</f>
        <v>黄晓珍</v>
      </c>
      <c r="C1815" s="8" t="str">
        <f t="shared" si="352"/>
        <v>女</v>
      </c>
      <c r="D1815" s="9" t="s">
        <v>756</v>
      </c>
      <c r="E1815" s="8"/>
    </row>
    <row r="1816" spans="1:5" ht="30" customHeight="1">
      <c r="A1816" s="8">
        <v>1814</v>
      </c>
      <c r="B1816" s="8" t="str">
        <f>"陈海龙"</f>
        <v>陈海龙</v>
      </c>
      <c r="C1816" s="8" t="str">
        <f>"男"</f>
        <v>男</v>
      </c>
      <c r="D1816" s="9" t="s">
        <v>1133</v>
      </c>
      <c r="E1816" s="8"/>
    </row>
    <row r="1817" spans="1:5" ht="30" customHeight="1">
      <c r="A1817" s="8">
        <v>1815</v>
      </c>
      <c r="B1817" s="8" t="str">
        <f>"黄敏"</f>
        <v>黄敏</v>
      </c>
      <c r="C1817" s="8" t="str">
        <f aca="true" t="shared" si="353" ref="C1817:C1823">"女"</f>
        <v>女</v>
      </c>
      <c r="D1817" s="9" t="s">
        <v>1134</v>
      </c>
      <c r="E1817" s="8"/>
    </row>
    <row r="1818" spans="1:5" ht="30" customHeight="1">
      <c r="A1818" s="8">
        <v>1816</v>
      </c>
      <c r="B1818" s="8" t="str">
        <f>"程晓灵"</f>
        <v>程晓灵</v>
      </c>
      <c r="C1818" s="8" t="str">
        <f t="shared" si="353"/>
        <v>女</v>
      </c>
      <c r="D1818" s="9" t="s">
        <v>15</v>
      </c>
      <c r="E1818" s="8"/>
    </row>
    <row r="1819" spans="1:5" ht="30" customHeight="1">
      <c r="A1819" s="8">
        <v>1817</v>
      </c>
      <c r="B1819" s="8" t="str">
        <f>"黄凯田"</f>
        <v>黄凯田</v>
      </c>
      <c r="C1819" s="8" t="str">
        <f>"男"</f>
        <v>男</v>
      </c>
      <c r="D1819" s="9" t="s">
        <v>336</v>
      </c>
      <c r="E1819" s="8"/>
    </row>
    <row r="1820" spans="1:5" ht="30" customHeight="1">
      <c r="A1820" s="8">
        <v>1818</v>
      </c>
      <c r="B1820" s="8" t="str">
        <f>"王腾虹"</f>
        <v>王腾虹</v>
      </c>
      <c r="C1820" s="8" t="str">
        <f t="shared" si="353"/>
        <v>女</v>
      </c>
      <c r="D1820" s="9" t="s">
        <v>239</v>
      </c>
      <c r="E1820" s="8"/>
    </row>
    <row r="1821" spans="1:5" ht="30" customHeight="1">
      <c r="A1821" s="8">
        <v>1819</v>
      </c>
      <c r="B1821" s="8" t="str">
        <f>"黄依婷"</f>
        <v>黄依婷</v>
      </c>
      <c r="C1821" s="8" t="str">
        <f t="shared" si="353"/>
        <v>女</v>
      </c>
      <c r="D1821" s="9" t="s">
        <v>180</v>
      </c>
      <c r="E1821" s="8"/>
    </row>
    <row r="1822" spans="1:5" ht="30" customHeight="1">
      <c r="A1822" s="8">
        <v>1820</v>
      </c>
      <c r="B1822" s="8" t="str">
        <f>"黄嘉贝"</f>
        <v>黄嘉贝</v>
      </c>
      <c r="C1822" s="8" t="str">
        <f t="shared" si="353"/>
        <v>女</v>
      </c>
      <c r="D1822" s="9" t="s">
        <v>1135</v>
      </c>
      <c r="E1822" s="8"/>
    </row>
    <row r="1823" spans="1:5" ht="30" customHeight="1">
      <c r="A1823" s="8">
        <v>1821</v>
      </c>
      <c r="B1823" s="8" t="str">
        <f>"黄媚媚"</f>
        <v>黄媚媚</v>
      </c>
      <c r="C1823" s="8" t="str">
        <f t="shared" si="353"/>
        <v>女</v>
      </c>
      <c r="D1823" s="9" t="s">
        <v>630</v>
      </c>
      <c r="E1823" s="8"/>
    </row>
    <row r="1824" spans="1:5" ht="30" customHeight="1">
      <c r="A1824" s="8">
        <v>1822</v>
      </c>
      <c r="B1824" s="8" t="str">
        <f>"冯浩乘"</f>
        <v>冯浩乘</v>
      </c>
      <c r="C1824" s="8" t="str">
        <f aca="true" t="shared" si="354" ref="C1824:C1828">"男"</f>
        <v>男</v>
      </c>
      <c r="D1824" s="9" t="s">
        <v>1136</v>
      </c>
      <c r="E1824" s="8"/>
    </row>
    <row r="1825" spans="1:5" ht="30" customHeight="1">
      <c r="A1825" s="8">
        <v>1823</v>
      </c>
      <c r="B1825" s="8" t="str">
        <f>"黄成娟"</f>
        <v>黄成娟</v>
      </c>
      <c r="C1825" s="8" t="str">
        <f>"女"</f>
        <v>女</v>
      </c>
      <c r="D1825" s="9" t="s">
        <v>351</v>
      </c>
      <c r="E1825" s="8"/>
    </row>
    <row r="1826" spans="1:5" ht="30" customHeight="1">
      <c r="A1826" s="8">
        <v>1824</v>
      </c>
      <c r="B1826" s="8" t="str">
        <f>"陈福多"</f>
        <v>陈福多</v>
      </c>
      <c r="C1826" s="8" t="str">
        <f t="shared" si="354"/>
        <v>男</v>
      </c>
      <c r="D1826" s="9" t="s">
        <v>1137</v>
      </c>
      <c r="E1826" s="8"/>
    </row>
    <row r="1827" spans="1:5" ht="30" customHeight="1">
      <c r="A1827" s="8">
        <v>1825</v>
      </c>
      <c r="B1827" s="8" t="str">
        <f>"陈杰"</f>
        <v>陈杰</v>
      </c>
      <c r="C1827" s="8" t="str">
        <f t="shared" si="354"/>
        <v>男</v>
      </c>
      <c r="D1827" s="9" t="s">
        <v>415</v>
      </c>
      <c r="E1827" s="8"/>
    </row>
    <row r="1828" spans="1:5" ht="30" customHeight="1">
      <c r="A1828" s="8">
        <v>1826</v>
      </c>
      <c r="B1828" s="8" t="str">
        <f>"黄昌乐"</f>
        <v>黄昌乐</v>
      </c>
      <c r="C1828" s="8" t="str">
        <f t="shared" si="354"/>
        <v>男</v>
      </c>
      <c r="D1828" s="9" t="s">
        <v>760</v>
      </c>
      <c r="E1828" s="8"/>
    </row>
    <row r="1829" spans="1:5" ht="30" customHeight="1">
      <c r="A1829" s="8">
        <v>1827</v>
      </c>
      <c r="B1829" s="8" t="str">
        <f>"黄晓倩"</f>
        <v>黄晓倩</v>
      </c>
      <c r="C1829" s="8" t="str">
        <f aca="true" t="shared" si="355" ref="C1829:C1832">"女"</f>
        <v>女</v>
      </c>
      <c r="D1829" s="9" t="s">
        <v>787</v>
      </c>
      <c r="E1829" s="8"/>
    </row>
    <row r="1830" spans="1:5" ht="30" customHeight="1">
      <c r="A1830" s="8">
        <v>1828</v>
      </c>
      <c r="B1830" s="8" t="str">
        <f>"黄陆鹏"</f>
        <v>黄陆鹏</v>
      </c>
      <c r="C1830" s="8" t="str">
        <f aca="true" t="shared" si="356" ref="C1830:C1836">"男"</f>
        <v>男</v>
      </c>
      <c r="D1830" s="9" t="s">
        <v>952</v>
      </c>
      <c r="E1830" s="8"/>
    </row>
    <row r="1831" spans="1:5" ht="30" customHeight="1">
      <c r="A1831" s="8">
        <v>1829</v>
      </c>
      <c r="B1831" s="8" t="str">
        <f>"陈颖莹"</f>
        <v>陈颖莹</v>
      </c>
      <c r="C1831" s="8" t="str">
        <f t="shared" si="355"/>
        <v>女</v>
      </c>
      <c r="D1831" s="9" t="s">
        <v>803</v>
      </c>
      <c r="E1831" s="8"/>
    </row>
    <row r="1832" spans="1:5" ht="30" customHeight="1">
      <c r="A1832" s="8">
        <v>1830</v>
      </c>
      <c r="B1832" s="8" t="str">
        <f>"吉海燕"</f>
        <v>吉海燕</v>
      </c>
      <c r="C1832" s="8" t="str">
        <f t="shared" si="355"/>
        <v>女</v>
      </c>
      <c r="D1832" s="9" t="s">
        <v>1138</v>
      </c>
      <c r="E1832" s="8"/>
    </row>
    <row r="1833" spans="1:5" ht="30" customHeight="1">
      <c r="A1833" s="8">
        <v>1831</v>
      </c>
      <c r="B1833" s="8" t="str">
        <f>"黄恺迪"</f>
        <v>黄恺迪</v>
      </c>
      <c r="C1833" s="8" t="str">
        <f t="shared" si="356"/>
        <v>男</v>
      </c>
      <c r="D1833" s="9" t="s">
        <v>769</v>
      </c>
      <c r="E1833" s="8"/>
    </row>
    <row r="1834" spans="1:5" ht="30" customHeight="1">
      <c r="A1834" s="8">
        <v>1832</v>
      </c>
      <c r="B1834" s="8" t="str">
        <f>"陈闯"</f>
        <v>陈闯</v>
      </c>
      <c r="C1834" s="8" t="str">
        <f t="shared" si="356"/>
        <v>男</v>
      </c>
      <c r="D1834" s="9" t="s">
        <v>1139</v>
      </c>
      <c r="E1834" s="8"/>
    </row>
    <row r="1835" spans="1:5" ht="30" customHeight="1">
      <c r="A1835" s="8">
        <v>1833</v>
      </c>
      <c r="B1835" s="8" t="str">
        <f>"高智"</f>
        <v>高智</v>
      </c>
      <c r="C1835" s="8" t="str">
        <f t="shared" si="356"/>
        <v>男</v>
      </c>
      <c r="D1835" s="9" t="s">
        <v>758</v>
      </c>
      <c r="E1835" s="8"/>
    </row>
    <row r="1836" spans="1:5" ht="30" customHeight="1">
      <c r="A1836" s="8">
        <v>1834</v>
      </c>
      <c r="B1836" s="8" t="str">
        <f>"卓亮亮"</f>
        <v>卓亮亮</v>
      </c>
      <c r="C1836" s="8" t="str">
        <f t="shared" si="356"/>
        <v>男</v>
      </c>
      <c r="D1836" s="9" t="s">
        <v>405</v>
      </c>
      <c r="E1836" s="8"/>
    </row>
    <row r="1837" spans="1:5" ht="30" customHeight="1">
      <c r="A1837" s="8">
        <v>1835</v>
      </c>
      <c r="B1837" s="8" t="str">
        <f>"黄恒念"</f>
        <v>黄恒念</v>
      </c>
      <c r="C1837" s="8" t="str">
        <f aca="true" t="shared" si="357" ref="C1837:C1840">"女"</f>
        <v>女</v>
      </c>
      <c r="D1837" s="9" t="s">
        <v>210</v>
      </c>
      <c r="E1837" s="8"/>
    </row>
    <row r="1838" spans="1:5" ht="30" customHeight="1">
      <c r="A1838" s="8">
        <v>1836</v>
      </c>
      <c r="B1838" s="8" t="str">
        <f>"陈裕婷"</f>
        <v>陈裕婷</v>
      </c>
      <c r="C1838" s="8" t="str">
        <f t="shared" si="357"/>
        <v>女</v>
      </c>
      <c r="D1838" s="9" t="s">
        <v>720</v>
      </c>
      <c r="E1838" s="8"/>
    </row>
    <row r="1839" spans="1:5" ht="30" customHeight="1">
      <c r="A1839" s="8">
        <v>1837</v>
      </c>
      <c r="B1839" s="8" t="str">
        <f>"黄康情"</f>
        <v>黄康情</v>
      </c>
      <c r="C1839" s="8" t="str">
        <f t="shared" si="357"/>
        <v>女</v>
      </c>
      <c r="D1839" s="9" t="s">
        <v>1096</v>
      </c>
      <c r="E1839" s="8"/>
    </row>
    <row r="1840" spans="1:5" ht="30" customHeight="1">
      <c r="A1840" s="8">
        <v>1838</v>
      </c>
      <c r="B1840" s="8" t="str">
        <f>"黄艳伲"</f>
        <v>黄艳伲</v>
      </c>
      <c r="C1840" s="8" t="str">
        <f t="shared" si="357"/>
        <v>女</v>
      </c>
      <c r="D1840" s="9" t="s">
        <v>791</v>
      </c>
      <c r="E1840" s="8"/>
    </row>
    <row r="1841" spans="1:5" ht="30" customHeight="1">
      <c r="A1841" s="8">
        <v>1839</v>
      </c>
      <c r="B1841" s="8" t="str">
        <f>"谭帝辉"</f>
        <v>谭帝辉</v>
      </c>
      <c r="C1841" s="8" t="str">
        <f aca="true" t="shared" si="358" ref="C1841:C1844">"男"</f>
        <v>男</v>
      </c>
      <c r="D1841" s="9" t="s">
        <v>1140</v>
      </c>
      <c r="E1841" s="8"/>
    </row>
    <row r="1842" spans="1:5" ht="30" customHeight="1">
      <c r="A1842" s="8">
        <v>1840</v>
      </c>
      <c r="B1842" s="8" t="str">
        <f>"董少慧"</f>
        <v>董少慧</v>
      </c>
      <c r="C1842" s="8" t="str">
        <f aca="true" t="shared" si="359" ref="C1842:C1846">"女"</f>
        <v>女</v>
      </c>
      <c r="D1842" s="9" t="s">
        <v>324</v>
      </c>
      <c r="E1842" s="8"/>
    </row>
    <row r="1843" spans="1:5" ht="30" customHeight="1">
      <c r="A1843" s="8">
        <v>1841</v>
      </c>
      <c r="B1843" s="8" t="str">
        <f>"梁云翔"</f>
        <v>梁云翔</v>
      </c>
      <c r="C1843" s="8" t="str">
        <f t="shared" si="358"/>
        <v>男</v>
      </c>
      <c r="D1843" s="9" t="s">
        <v>1059</v>
      </c>
      <c r="E1843" s="8"/>
    </row>
    <row r="1844" spans="1:5" ht="30" customHeight="1">
      <c r="A1844" s="8">
        <v>1842</v>
      </c>
      <c r="B1844" s="8" t="str">
        <f>"郑燕超"</f>
        <v>郑燕超</v>
      </c>
      <c r="C1844" s="8" t="str">
        <f t="shared" si="358"/>
        <v>男</v>
      </c>
      <c r="D1844" s="9" t="s">
        <v>1141</v>
      </c>
      <c r="E1844" s="8"/>
    </row>
    <row r="1845" spans="1:5" ht="30" customHeight="1">
      <c r="A1845" s="8">
        <v>1843</v>
      </c>
      <c r="B1845" s="8" t="str">
        <f>"董少靖"</f>
        <v>董少靖</v>
      </c>
      <c r="C1845" s="8" t="str">
        <f t="shared" si="359"/>
        <v>女</v>
      </c>
      <c r="D1845" s="9" t="s">
        <v>178</v>
      </c>
      <c r="E1845" s="8"/>
    </row>
    <row r="1846" spans="1:5" ht="30" customHeight="1">
      <c r="A1846" s="8">
        <v>1844</v>
      </c>
      <c r="B1846" s="8" t="str">
        <f>"张静晓"</f>
        <v>张静晓</v>
      </c>
      <c r="C1846" s="8" t="str">
        <f t="shared" si="359"/>
        <v>女</v>
      </c>
      <c r="D1846" s="9" t="s">
        <v>989</v>
      </c>
      <c r="E1846" s="8"/>
    </row>
    <row r="1847" spans="1:5" ht="30" customHeight="1">
      <c r="A1847" s="8">
        <v>1845</v>
      </c>
      <c r="B1847" s="8" t="str">
        <f>"蓝小伟"</f>
        <v>蓝小伟</v>
      </c>
      <c r="C1847" s="8" t="str">
        <f aca="true" t="shared" si="360" ref="C1847:C1856">"男"</f>
        <v>男</v>
      </c>
      <c r="D1847" s="9" t="s">
        <v>1142</v>
      </c>
      <c r="E1847" s="8"/>
    </row>
    <row r="1848" spans="1:5" ht="30" customHeight="1">
      <c r="A1848" s="8">
        <v>1846</v>
      </c>
      <c r="B1848" s="8" t="str">
        <f>"李贵峰"</f>
        <v>李贵峰</v>
      </c>
      <c r="C1848" s="8" t="str">
        <f t="shared" si="360"/>
        <v>男</v>
      </c>
      <c r="D1848" s="9" t="s">
        <v>367</v>
      </c>
      <c r="E1848" s="8"/>
    </row>
    <row r="1849" spans="1:5" ht="30" customHeight="1">
      <c r="A1849" s="8">
        <v>1847</v>
      </c>
      <c r="B1849" s="8" t="str">
        <f>"高秋霞"</f>
        <v>高秋霞</v>
      </c>
      <c r="C1849" s="8" t="str">
        <f aca="true" t="shared" si="361" ref="C1849:C1851">"女"</f>
        <v>女</v>
      </c>
      <c r="D1849" s="9" t="s">
        <v>730</v>
      </c>
      <c r="E1849" s="8"/>
    </row>
    <row r="1850" spans="1:5" ht="30" customHeight="1">
      <c r="A1850" s="8">
        <v>1848</v>
      </c>
      <c r="B1850" s="8" t="str">
        <f>"李丽婷"</f>
        <v>李丽婷</v>
      </c>
      <c r="C1850" s="8" t="str">
        <f t="shared" si="361"/>
        <v>女</v>
      </c>
      <c r="D1850" s="9" t="s">
        <v>1143</v>
      </c>
      <c r="E1850" s="8"/>
    </row>
    <row r="1851" spans="1:5" ht="30" customHeight="1">
      <c r="A1851" s="8">
        <v>1849</v>
      </c>
      <c r="B1851" s="8" t="str">
        <f>"符梦洁"</f>
        <v>符梦洁</v>
      </c>
      <c r="C1851" s="8" t="str">
        <f t="shared" si="361"/>
        <v>女</v>
      </c>
      <c r="D1851" s="9" t="s">
        <v>1144</v>
      </c>
      <c r="E1851" s="8"/>
    </row>
    <row r="1852" spans="1:5" ht="30" customHeight="1">
      <c r="A1852" s="8">
        <v>1850</v>
      </c>
      <c r="B1852" s="8" t="str">
        <f>"王子建"</f>
        <v>王子建</v>
      </c>
      <c r="C1852" s="8" t="str">
        <f t="shared" si="360"/>
        <v>男</v>
      </c>
      <c r="D1852" s="9" t="s">
        <v>992</v>
      </c>
      <c r="E1852" s="8"/>
    </row>
    <row r="1853" spans="1:5" ht="30" customHeight="1">
      <c r="A1853" s="8">
        <v>1851</v>
      </c>
      <c r="B1853" s="8" t="str">
        <f>"黄天培"</f>
        <v>黄天培</v>
      </c>
      <c r="C1853" s="8" t="str">
        <f t="shared" si="360"/>
        <v>男</v>
      </c>
      <c r="D1853" s="9" t="s">
        <v>1145</v>
      </c>
      <c r="E1853" s="8"/>
    </row>
    <row r="1854" spans="1:5" ht="30" customHeight="1">
      <c r="A1854" s="8">
        <v>1852</v>
      </c>
      <c r="B1854" s="8" t="str">
        <f>"黄俊能"</f>
        <v>黄俊能</v>
      </c>
      <c r="C1854" s="8" t="str">
        <f t="shared" si="360"/>
        <v>男</v>
      </c>
      <c r="D1854" s="9" t="s">
        <v>367</v>
      </c>
      <c r="E1854" s="8"/>
    </row>
    <row r="1855" spans="1:5" ht="30" customHeight="1">
      <c r="A1855" s="8">
        <v>1853</v>
      </c>
      <c r="B1855" s="8" t="str">
        <f>"林明歌"</f>
        <v>林明歌</v>
      </c>
      <c r="C1855" s="8" t="str">
        <f t="shared" si="360"/>
        <v>男</v>
      </c>
      <c r="D1855" s="9" t="s">
        <v>1146</v>
      </c>
      <c r="E1855" s="8"/>
    </row>
    <row r="1856" spans="1:5" ht="30" customHeight="1">
      <c r="A1856" s="8">
        <v>1854</v>
      </c>
      <c r="B1856" s="8" t="str">
        <f>"陈达泽"</f>
        <v>陈达泽</v>
      </c>
      <c r="C1856" s="8" t="str">
        <f t="shared" si="360"/>
        <v>男</v>
      </c>
      <c r="D1856" s="9" t="s">
        <v>336</v>
      </c>
      <c r="E1856" s="8"/>
    </row>
    <row r="1857" spans="1:5" ht="30" customHeight="1">
      <c r="A1857" s="8">
        <v>1855</v>
      </c>
      <c r="B1857" s="8" t="str">
        <f>"王佳微"</f>
        <v>王佳微</v>
      </c>
      <c r="C1857" s="8" t="str">
        <f>"女"</f>
        <v>女</v>
      </c>
      <c r="D1857" s="9" t="s">
        <v>777</v>
      </c>
      <c r="E1857" s="8"/>
    </row>
    <row r="1858" spans="1:5" ht="30" customHeight="1">
      <c r="A1858" s="8">
        <v>1856</v>
      </c>
      <c r="B1858" s="8" t="str">
        <f>"黄克文"</f>
        <v>黄克文</v>
      </c>
      <c r="C1858" s="8" t="str">
        <f aca="true" t="shared" si="362" ref="C1858:C1863">"男"</f>
        <v>男</v>
      </c>
      <c r="D1858" s="9" t="s">
        <v>992</v>
      </c>
      <c r="E1858" s="8"/>
    </row>
    <row r="1859" spans="1:5" ht="30" customHeight="1">
      <c r="A1859" s="8">
        <v>1857</v>
      </c>
      <c r="B1859" s="8" t="str">
        <f>"高丽敏"</f>
        <v>高丽敏</v>
      </c>
      <c r="C1859" s="8" t="str">
        <f>"女"</f>
        <v>女</v>
      </c>
      <c r="D1859" s="9" t="s">
        <v>781</v>
      </c>
      <c r="E1859" s="8"/>
    </row>
    <row r="1860" spans="1:5" ht="30" customHeight="1">
      <c r="A1860" s="8">
        <v>1858</v>
      </c>
      <c r="B1860" s="8" t="str">
        <f>"黄鸿康"</f>
        <v>黄鸿康</v>
      </c>
      <c r="C1860" s="8" t="str">
        <f t="shared" si="362"/>
        <v>男</v>
      </c>
      <c r="D1860" s="9" t="s">
        <v>1147</v>
      </c>
      <c r="E1860" s="8"/>
    </row>
    <row r="1861" spans="1:5" ht="30" customHeight="1">
      <c r="A1861" s="8">
        <v>1859</v>
      </c>
      <c r="B1861" s="8" t="str">
        <f>"黄琼周"</f>
        <v>黄琼周</v>
      </c>
      <c r="C1861" s="8" t="str">
        <f t="shared" si="362"/>
        <v>男</v>
      </c>
      <c r="D1861" s="9" t="s">
        <v>36</v>
      </c>
      <c r="E1861" s="8"/>
    </row>
    <row r="1862" spans="1:5" ht="30" customHeight="1">
      <c r="A1862" s="8">
        <v>1860</v>
      </c>
      <c r="B1862" s="8" t="str">
        <f>"董国锐"</f>
        <v>董国锐</v>
      </c>
      <c r="C1862" s="8" t="str">
        <f t="shared" si="362"/>
        <v>男</v>
      </c>
      <c r="D1862" s="9" t="s">
        <v>635</v>
      </c>
      <c r="E1862" s="8"/>
    </row>
    <row r="1863" spans="1:5" ht="30" customHeight="1">
      <c r="A1863" s="8">
        <v>1861</v>
      </c>
      <c r="B1863" s="8" t="str">
        <f>"卓杰扬"</f>
        <v>卓杰扬</v>
      </c>
      <c r="C1863" s="8" t="str">
        <f t="shared" si="362"/>
        <v>男</v>
      </c>
      <c r="D1863" s="9" t="s">
        <v>1148</v>
      </c>
      <c r="E1863" s="8"/>
    </row>
    <row r="1864" spans="1:5" ht="30" customHeight="1">
      <c r="A1864" s="8">
        <v>1862</v>
      </c>
      <c r="B1864" s="8" t="str">
        <f>"吉冰冰"</f>
        <v>吉冰冰</v>
      </c>
      <c r="C1864" s="8" t="str">
        <f aca="true" t="shared" si="363" ref="C1864:C1866">"女"</f>
        <v>女</v>
      </c>
      <c r="D1864" s="9" t="s">
        <v>554</v>
      </c>
      <c r="E1864" s="8"/>
    </row>
    <row r="1865" spans="1:5" ht="30" customHeight="1">
      <c r="A1865" s="8">
        <v>1863</v>
      </c>
      <c r="B1865" s="8" t="str">
        <f>"吉美玲"</f>
        <v>吉美玲</v>
      </c>
      <c r="C1865" s="8" t="str">
        <f t="shared" si="363"/>
        <v>女</v>
      </c>
      <c r="D1865" s="9" t="s">
        <v>1149</v>
      </c>
      <c r="E1865" s="8"/>
    </row>
    <row r="1866" spans="1:5" ht="30" customHeight="1">
      <c r="A1866" s="8">
        <v>1864</v>
      </c>
      <c r="B1866" s="8" t="str">
        <f>"高颖群"</f>
        <v>高颖群</v>
      </c>
      <c r="C1866" s="8" t="str">
        <f t="shared" si="363"/>
        <v>女</v>
      </c>
      <c r="D1866" s="9" t="s">
        <v>306</v>
      </c>
      <c r="E1866" s="8"/>
    </row>
    <row r="1867" spans="1:5" ht="30" customHeight="1">
      <c r="A1867" s="8">
        <v>1865</v>
      </c>
      <c r="B1867" s="8" t="str">
        <f>"蒋海成"</f>
        <v>蒋海成</v>
      </c>
      <c r="C1867" s="8" t="str">
        <f>"男"</f>
        <v>男</v>
      </c>
      <c r="D1867" s="9" t="s">
        <v>1150</v>
      </c>
      <c r="E1867" s="8"/>
    </row>
    <row r="1868" spans="1:5" ht="30" customHeight="1">
      <c r="A1868" s="8">
        <v>1866</v>
      </c>
      <c r="B1868" s="8" t="str">
        <f>"谭小霞"</f>
        <v>谭小霞</v>
      </c>
      <c r="C1868" s="8" t="str">
        <f aca="true" t="shared" si="364" ref="C1868:C1875">"女"</f>
        <v>女</v>
      </c>
      <c r="D1868" s="9" t="s">
        <v>1143</v>
      </c>
      <c r="E1868" s="8"/>
    </row>
    <row r="1869" spans="1:5" ht="30" customHeight="1">
      <c r="A1869" s="8">
        <v>1867</v>
      </c>
      <c r="B1869" s="8" t="str">
        <f>"高金来"</f>
        <v>高金来</v>
      </c>
      <c r="C1869" s="8" t="str">
        <f t="shared" si="364"/>
        <v>女</v>
      </c>
      <c r="D1869" s="9" t="s">
        <v>178</v>
      </c>
      <c r="E1869" s="8"/>
    </row>
    <row r="1870" spans="1:5" ht="30" customHeight="1">
      <c r="A1870" s="8">
        <v>1868</v>
      </c>
      <c r="B1870" s="8" t="str">
        <f>"高秋雨"</f>
        <v>高秋雨</v>
      </c>
      <c r="C1870" s="8" t="str">
        <f t="shared" si="364"/>
        <v>女</v>
      </c>
      <c r="D1870" s="9" t="s">
        <v>698</v>
      </c>
      <c r="E1870" s="8"/>
    </row>
    <row r="1871" spans="1:5" ht="30" customHeight="1">
      <c r="A1871" s="8">
        <v>1869</v>
      </c>
      <c r="B1871" s="8" t="str">
        <f>"高小旺"</f>
        <v>高小旺</v>
      </c>
      <c r="C1871" s="8" t="str">
        <f t="shared" si="364"/>
        <v>女</v>
      </c>
      <c r="D1871" s="9" t="s">
        <v>1151</v>
      </c>
      <c r="E1871" s="8"/>
    </row>
    <row r="1872" spans="1:5" ht="30" customHeight="1">
      <c r="A1872" s="8">
        <v>1870</v>
      </c>
      <c r="B1872" s="8" t="str">
        <f>"刘婉莹"</f>
        <v>刘婉莹</v>
      </c>
      <c r="C1872" s="8" t="str">
        <f t="shared" si="364"/>
        <v>女</v>
      </c>
      <c r="D1872" s="9" t="s">
        <v>21</v>
      </c>
      <c r="E1872" s="8"/>
    </row>
    <row r="1873" spans="1:5" ht="30" customHeight="1">
      <c r="A1873" s="8">
        <v>1871</v>
      </c>
      <c r="B1873" s="8" t="str">
        <f>"林子怡"</f>
        <v>林子怡</v>
      </c>
      <c r="C1873" s="8" t="str">
        <f t="shared" si="364"/>
        <v>女</v>
      </c>
      <c r="D1873" s="9" t="s">
        <v>531</v>
      </c>
      <c r="E1873" s="8"/>
    </row>
    <row r="1874" spans="1:5" ht="30" customHeight="1">
      <c r="A1874" s="8">
        <v>1872</v>
      </c>
      <c r="B1874" s="8" t="str">
        <f>"董佳"</f>
        <v>董佳</v>
      </c>
      <c r="C1874" s="8" t="str">
        <f t="shared" si="364"/>
        <v>女</v>
      </c>
      <c r="D1874" s="9" t="s">
        <v>1152</v>
      </c>
      <c r="E1874" s="8"/>
    </row>
    <row r="1875" spans="1:5" ht="30" customHeight="1">
      <c r="A1875" s="8">
        <v>1873</v>
      </c>
      <c r="B1875" s="8" t="str">
        <f>"黄妙莎"</f>
        <v>黄妙莎</v>
      </c>
      <c r="C1875" s="8" t="str">
        <f t="shared" si="364"/>
        <v>女</v>
      </c>
      <c r="D1875" s="9" t="s">
        <v>66</v>
      </c>
      <c r="E1875" s="8"/>
    </row>
    <row r="1876" spans="1:5" ht="30" customHeight="1">
      <c r="A1876" s="8">
        <v>1874</v>
      </c>
      <c r="B1876" s="8" t="str">
        <f>"吉尔锐"</f>
        <v>吉尔锐</v>
      </c>
      <c r="C1876" s="8" t="str">
        <f>"男"</f>
        <v>男</v>
      </c>
      <c r="D1876" s="9" t="s">
        <v>1153</v>
      </c>
      <c r="E1876" s="8"/>
    </row>
    <row r="1877" spans="1:5" ht="30" customHeight="1">
      <c r="A1877" s="8">
        <v>1875</v>
      </c>
      <c r="B1877" s="8" t="str">
        <f>"王香"</f>
        <v>王香</v>
      </c>
      <c r="C1877" s="8" t="str">
        <f aca="true" t="shared" si="365" ref="C1877:C1887">"女"</f>
        <v>女</v>
      </c>
      <c r="D1877" s="9" t="s">
        <v>1154</v>
      </c>
      <c r="E1877" s="8"/>
    </row>
    <row r="1878" spans="1:5" ht="30" customHeight="1">
      <c r="A1878" s="8">
        <v>1876</v>
      </c>
      <c r="B1878" s="8" t="str">
        <f>"陈文瑾"</f>
        <v>陈文瑾</v>
      </c>
      <c r="C1878" s="8" t="str">
        <f t="shared" si="365"/>
        <v>女</v>
      </c>
      <c r="D1878" s="9" t="s">
        <v>1155</v>
      </c>
      <c r="E1878" s="8"/>
    </row>
    <row r="1879" spans="1:5" ht="30" customHeight="1">
      <c r="A1879" s="8">
        <v>1877</v>
      </c>
      <c r="B1879" s="8" t="str">
        <f>"黄之之"</f>
        <v>黄之之</v>
      </c>
      <c r="C1879" s="8" t="str">
        <f t="shared" si="365"/>
        <v>女</v>
      </c>
      <c r="D1879" s="9" t="s">
        <v>791</v>
      </c>
      <c r="E1879" s="8"/>
    </row>
    <row r="1880" spans="1:5" ht="30" customHeight="1">
      <c r="A1880" s="8">
        <v>1878</v>
      </c>
      <c r="B1880" s="8" t="str">
        <f>"李莹"</f>
        <v>李莹</v>
      </c>
      <c r="C1880" s="8" t="str">
        <f t="shared" si="365"/>
        <v>女</v>
      </c>
      <c r="D1880" s="9" t="s">
        <v>581</v>
      </c>
      <c r="E1880" s="8"/>
    </row>
    <row r="1881" spans="1:5" ht="30" customHeight="1">
      <c r="A1881" s="8">
        <v>1879</v>
      </c>
      <c r="B1881" s="8" t="str">
        <f>"董英霞"</f>
        <v>董英霞</v>
      </c>
      <c r="C1881" s="8" t="str">
        <f t="shared" si="365"/>
        <v>女</v>
      </c>
      <c r="D1881" s="9" t="s">
        <v>791</v>
      </c>
      <c r="E1881" s="8"/>
    </row>
    <row r="1882" spans="1:5" ht="30" customHeight="1">
      <c r="A1882" s="8">
        <v>1880</v>
      </c>
      <c r="B1882" s="8" t="str">
        <f>"陈秋婷"</f>
        <v>陈秋婷</v>
      </c>
      <c r="C1882" s="8" t="str">
        <f t="shared" si="365"/>
        <v>女</v>
      </c>
      <c r="D1882" s="9" t="s">
        <v>360</v>
      </c>
      <c r="E1882" s="8"/>
    </row>
    <row r="1883" spans="1:5" ht="30" customHeight="1">
      <c r="A1883" s="8">
        <v>1881</v>
      </c>
      <c r="B1883" s="8" t="str">
        <f>"陈婵婵"</f>
        <v>陈婵婵</v>
      </c>
      <c r="C1883" s="8" t="str">
        <f t="shared" si="365"/>
        <v>女</v>
      </c>
      <c r="D1883" s="9" t="s">
        <v>598</v>
      </c>
      <c r="E1883" s="8"/>
    </row>
    <row r="1884" spans="1:5" ht="30" customHeight="1">
      <c r="A1884" s="8">
        <v>1882</v>
      </c>
      <c r="B1884" s="8" t="str">
        <f>"黄慧妹"</f>
        <v>黄慧妹</v>
      </c>
      <c r="C1884" s="8" t="str">
        <f t="shared" si="365"/>
        <v>女</v>
      </c>
      <c r="D1884" s="9" t="s">
        <v>335</v>
      </c>
      <c r="E1884" s="8"/>
    </row>
    <row r="1885" spans="1:5" ht="30" customHeight="1">
      <c r="A1885" s="8">
        <v>1883</v>
      </c>
      <c r="B1885" s="8" t="str">
        <f>"黄凡"</f>
        <v>黄凡</v>
      </c>
      <c r="C1885" s="8" t="str">
        <f t="shared" si="365"/>
        <v>女</v>
      </c>
      <c r="D1885" s="9" t="s">
        <v>749</v>
      </c>
      <c r="E1885" s="8"/>
    </row>
    <row r="1886" spans="1:5" ht="30" customHeight="1">
      <c r="A1886" s="8">
        <v>1884</v>
      </c>
      <c r="B1886" s="8" t="str">
        <f>"文韵"</f>
        <v>文韵</v>
      </c>
      <c r="C1886" s="8" t="str">
        <f t="shared" si="365"/>
        <v>女</v>
      </c>
      <c r="D1886" s="9" t="s">
        <v>66</v>
      </c>
      <c r="E1886" s="8"/>
    </row>
    <row r="1887" spans="1:5" ht="30" customHeight="1">
      <c r="A1887" s="8">
        <v>1885</v>
      </c>
      <c r="B1887" s="8" t="str">
        <f>"符伟蝶"</f>
        <v>符伟蝶</v>
      </c>
      <c r="C1887" s="8" t="str">
        <f t="shared" si="365"/>
        <v>女</v>
      </c>
      <c r="D1887" s="9" t="s">
        <v>851</v>
      </c>
      <c r="E1887" s="8"/>
    </row>
    <row r="1888" spans="1:5" ht="30" customHeight="1">
      <c r="A1888" s="8">
        <v>1886</v>
      </c>
      <c r="B1888" s="8" t="str">
        <f>"黄臻"</f>
        <v>黄臻</v>
      </c>
      <c r="C1888" s="8" t="str">
        <f>"男"</f>
        <v>男</v>
      </c>
      <c r="D1888" s="9" t="s">
        <v>367</v>
      </c>
      <c r="E1888" s="8"/>
    </row>
    <row r="1889" spans="1:5" ht="30" customHeight="1">
      <c r="A1889" s="8">
        <v>1887</v>
      </c>
      <c r="B1889" s="8" t="str">
        <f>"王雪曼"</f>
        <v>王雪曼</v>
      </c>
      <c r="C1889" s="8" t="str">
        <f aca="true" t="shared" si="366" ref="C1889:C1891">"女"</f>
        <v>女</v>
      </c>
      <c r="D1889" s="9" t="s">
        <v>795</v>
      </c>
      <c r="E1889" s="8"/>
    </row>
    <row r="1890" spans="1:5" ht="30" customHeight="1">
      <c r="A1890" s="8">
        <v>1888</v>
      </c>
      <c r="B1890" s="8" t="str">
        <f>"黄丽梅"</f>
        <v>黄丽梅</v>
      </c>
      <c r="C1890" s="8" t="str">
        <f t="shared" si="366"/>
        <v>女</v>
      </c>
      <c r="D1890" s="9" t="s">
        <v>327</v>
      </c>
      <c r="E1890" s="8"/>
    </row>
    <row r="1891" spans="1:5" ht="30" customHeight="1">
      <c r="A1891" s="8">
        <v>1889</v>
      </c>
      <c r="B1891" s="8" t="str">
        <f>"陈小珍"</f>
        <v>陈小珍</v>
      </c>
      <c r="C1891" s="8" t="str">
        <f t="shared" si="366"/>
        <v>女</v>
      </c>
      <c r="D1891" s="9" t="s">
        <v>1156</v>
      </c>
      <c r="E1891" s="8"/>
    </row>
    <row r="1892" spans="1:5" ht="30" customHeight="1">
      <c r="A1892" s="8">
        <v>1890</v>
      </c>
      <c r="B1892" s="8" t="str">
        <f>"黄豪"</f>
        <v>黄豪</v>
      </c>
      <c r="C1892" s="8" t="str">
        <f aca="true" t="shared" si="367" ref="C1892:C1896">"男"</f>
        <v>男</v>
      </c>
      <c r="D1892" s="9" t="s">
        <v>760</v>
      </c>
      <c r="E1892" s="8"/>
    </row>
    <row r="1893" spans="1:5" ht="30" customHeight="1">
      <c r="A1893" s="8">
        <v>1891</v>
      </c>
      <c r="B1893" s="8" t="str">
        <f>"董茹玲"</f>
        <v>董茹玲</v>
      </c>
      <c r="C1893" s="8" t="str">
        <f aca="true" t="shared" si="368" ref="C1893:C1898">"女"</f>
        <v>女</v>
      </c>
      <c r="D1893" s="9" t="s">
        <v>395</v>
      </c>
      <c r="E1893" s="8"/>
    </row>
    <row r="1894" spans="1:5" ht="30" customHeight="1">
      <c r="A1894" s="8">
        <v>1892</v>
      </c>
      <c r="B1894" s="8" t="str">
        <f>"符家和"</f>
        <v>符家和</v>
      </c>
      <c r="C1894" s="8" t="str">
        <f t="shared" si="367"/>
        <v>男</v>
      </c>
      <c r="D1894" s="9" t="s">
        <v>1157</v>
      </c>
      <c r="E1894" s="8"/>
    </row>
    <row r="1895" spans="1:5" ht="30" customHeight="1">
      <c r="A1895" s="8">
        <v>1893</v>
      </c>
      <c r="B1895" s="8" t="str">
        <f>"林飘飘"</f>
        <v>林飘飘</v>
      </c>
      <c r="C1895" s="8" t="str">
        <f t="shared" si="368"/>
        <v>女</v>
      </c>
      <c r="D1895" s="9" t="s">
        <v>783</v>
      </c>
      <c r="E1895" s="8"/>
    </row>
    <row r="1896" spans="1:5" ht="30" customHeight="1">
      <c r="A1896" s="8">
        <v>1894</v>
      </c>
      <c r="B1896" s="8" t="str">
        <f>"陈治邦"</f>
        <v>陈治邦</v>
      </c>
      <c r="C1896" s="8" t="str">
        <f t="shared" si="367"/>
        <v>男</v>
      </c>
      <c r="D1896" s="9" t="s">
        <v>36</v>
      </c>
      <c r="E1896" s="8"/>
    </row>
    <row r="1897" spans="1:5" ht="30" customHeight="1">
      <c r="A1897" s="8">
        <v>1895</v>
      </c>
      <c r="B1897" s="8" t="str">
        <f>"谭惠芳"</f>
        <v>谭惠芳</v>
      </c>
      <c r="C1897" s="8" t="str">
        <f t="shared" si="368"/>
        <v>女</v>
      </c>
      <c r="D1897" s="9" t="s">
        <v>1158</v>
      </c>
      <c r="E1897" s="8"/>
    </row>
    <row r="1898" spans="1:5" ht="30" customHeight="1">
      <c r="A1898" s="8">
        <v>1896</v>
      </c>
      <c r="B1898" s="8" t="str">
        <f>"黄倩"</f>
        <v>黄倩</v>
      </c>
      <c r="C1898" s="8" t="str">
        <f t="shared" si="368"/>
        <v>女</v>
      </c>
      <c r="D1898" s="9" t="s">
        <v>1127</v>
      </c>
      <c r="E1898" s="8"/>
    </row>
    <row r="1899" spans="1:5" ht="30" customHeight="1">
      <c r="A1899" s="8">
        <v>1897</v>
      </c>
      <c r="B1899" s="8" t="str">
        <f>"李鸿"</f>
        <v>李鸿</v>
      </c>
      <c r="C1899" s="8" t="str">
        <f aca="true" t="shared" si="369" ref="C1899:C1905">"男"</f>
        <v>男</v>
      </c>
      <c r="D1899" s="9" t="s">
        <v>760</v>
      </c>
      <c r="E1899" s="8"/>
    </row>
    <row r="1900" spans="1:5" ht="30" customHeight="1">
      <c r="A1900" s="8">
        <v>1898</v>
      </c>
      <c r="B1900" s="8" t="str">
        <f>"林兴"</f>
        <v>林兴</v>
      </c>
      <c r="C1900" s="8" t="str">
        <f aca="true" t="shared" si="370" ref="C1900:C1903">"女"</f>
        <v>女</v>
      </c>
      <c r="D1900" s="9" t="s">
        <v>451</v>
      </c>
      <c r="E1900" s="8"/>
    </row>
    <row r="1901" spans="1:5" ht="30" customHeight="1">
      <c r="A1901" s="8">
        <v>1899</v>
      </c>
      <c r="B1901" s="8" t="str">
        <f>"黄茹颖"</f>
        <v>黄茹颖</v>
      </c>
      <c r="C1901" s="8" t="str">
        <f t="shared" si="370"/>
        <v>女</v>
      </c>
      <c r="D1901" s="9" t="s">
        <v>373</v>
      </c>
      <c r="E1901" s="8"/>
    </row>
    <row r="1902" spans="1:5" ht="30" customHeight="1">
      <c r="A1902" s="8">
        <v>1900</v>
      </c>
      <c r="B1902" s="8" t="str">
        <f>"杨明康"</f>
        <v>杨明康</v>
      </c>
      <c r="C1902" s="8" t="str">
        <f t="shared" si="369"/>
        <v>男</v>
      </c>
      <c r="D1902" s="9" t="s">
        <v>1159</v>
      </c>
      <c r="E1902" s="8"/>
    </row>
    <row r="1903" spans="1:5" ht="30" customHeight="1">
      <c r="A1903" s="8">
        <v>1901</v>
      </c>
      <c r="B1903" s="8" t="str">
        <f>"高慧"</f>
        <v>高慧</v>
      </c>
      <c r="C1903" s="8" t="str">
        <f t="shared" si="370"/>
        <v>女</v>
      </c>
      <c r="D1903" s="9" t="s">
        <v>1143</v>
      </c>
      <c r="E1903" s="8"/>
    </row>
    <row r="1904" spans="1:5" ht="30" customHeight="1">
      <c r="A1904" s="8">
        <v>1902</v>
      </c>
      <c r="B1904" s="8" t="str">
        <f>"高艺财"</f>
        <v>高艺财</v>
      </c>
      <c r="C1904" s="8" t="str">
        <f t="shared" si="369"/>
        <v>男</v>
      </c>
      <c r="D1904" s="9" t="s">
        <v>1160</v>
      </c>
      <c r="E1904" s="8"/>
    </row>
    <row r="1905" spans="1:5" ht="30" customHeight="1">
      <c r="A1905" s="8">
        <v>1903</v>
      </c>
      <c r="B1905" s="8" t="str">
        <f>"谭晓乐"</f>
        <v>谭晓乐</v>
      </c>
      <c r="C1905" s="8" t="str">
        <f t="shared" si="369"/>
        <v>男</v>
      </c>
      <c r="D1905" s="9" t="s">
        <v>79</v>
      </c>
      <c r="E1905" s="8"/>
    </row>
    <row r="1906" spans="1:5" ht="30" customHeight="1">
      <c r="A1906" s="8">
        <v>1904</v>
      </c>
      <c r="B1906" s="8" t="str">
        <f>"杨嘉嘉"</f>
        <v>杨嘉嘉</v>
      </c>
      <c r="C1906" s="8" t="str">
        <f aca="true" t="shared" si="371" ref="C1906:C1913">"女"</f>
        <v>女</v>
      </c>
      <c r="D1906" s="9" t="s">
        <v>1161</v>
      </c>
      <c r="E1906" s="8"/>
    </row>
    <row r="1907" spans="1:5" ht="30" customHeight="1">
      <c r="A1907" s="8">
        <v>1905</v>
      </c>
      <c r="B1907" s="8" t="str">
        <f>"高方雪"</f>
        <v>高方雪</v>
      </c>
      <c r="C1907" s="8" t="str">
        <f t="shared" si="371"/>
        <v>女</v>
      </c>
      <c r="D1907" s="9" t="s">
        <v>781</v>
      </c>
      <c r="E1907" s="8"/>
    </row>
    <row r="1908" spans="1:5" ht="30" customHeight="1">
      <c r="A1908" s="8">
        <v>1906</v>
      </c>
      <c r="B1908" s="8" t="str">
        <f>"邓小丽"</f>
        <v>邓小丽</v>
      </c>
      <c r="C1908" s="8" t="str">
        <f t="shared" si="371"/>
        <v>女</v>
      </c>
      <c r="D1908" s="9" t="s">
        <v>299</v>
      </c>
      <c r="E1908" s="8"/>
    </row>
    <row r="1909" spans="1:5" ht="30" customHeight="1">
      <c r="A1909" s="8">
        <v>1907</v>
      </c>
      <c r="B1909" s="8" t="str">
        <f>"杨小贝"</f>
        <v>杨小贝</v>
      </c>
      <c r="C1909" s="8" t="str">
        <f t="shared" si="371"/>
        <v>女</v>
      </c>
      <c r="D1909" s="9" t="s">
        <v>324</v>
      </c>
      <c r="E1909" s="8"/>
    </row>
    <row r="1910" spans="1:5" ht="30" customHeight="1">
      <c r="A1910" s="8">
        <v>1908</v>
      </c>
      <c r="B1910" s="8" t="str">
        <f>"李双双"</f>
        <v>李双双</v>
      </c>
      <c r="C1910" s="8" t="str">
        <f t="shared" si="371"/>
        <v>女</v>
      </c>
      <c r="D1910" s="9" t="s">
        <v>375</v>
      </c>
      <c r="E1910" s="8"/>
    </row>
    <row r="1911" spans="1:5" ht="30" customHeight="1">
      <c r="A1911" s="8">
        <v>1909</v>
      </c>
      <c r="B1911" s="8" t="str">
        <f>"杨钰萍"</f>
        <v>杨钰萍</v>
      </c>
      <c r="C1911" s="8" t="str">
        <f t="shared" si="371"/>
        <v>女</v>
      </c>
      <c r="D1911" s="9" t="s">
        <v>489</v>
      </c>
      <c r="E1911" s="8"/>
    </row>
    <row r="1912" spans="1:5" ht="30" customHeight="1">
      <c r="A1912" s="8">
        <v>1910</v>
      </c>
      <c r="B1912" s="8" t="str">
        <f>"陈丹"</f>
        <v>陈丹</v>
      </c>
      <c r="C1912" s="8" t="str">
        <f t="shared" si="371"/>
        <v>女</v>
      </c>
      <c r="D1912" s="9" t="s">
        <v>206</v>
      </c>
      <c r="E1912" s="8"/>
    </row>
    <row r="1913" spans="1:5" ht="30" customHeight="1">
      <c r="A1913" s="8">
        <v>1911</v>
      </c>
      <c r="B1913" s="8" t="str">
        <f>"李紫琪"</f>
        <v>李紫琪</v>
      </c>
      <c r="C1913" s="8" t="str">
        <f t="shared" si="371"/>
        <v>女</v>
      </c>
      <c r="D1913" s="9" t="s">
        <v>206</v>
      </c>
      <c r="E1913" s="8"/>
    </row>
    <row r="1914" spans="1:5" ht="30" customHeight="1">
      <c r="A1914" s="8">
        <v>1912</v>
      </c>
      <c r="B1914" s="8" t="str">
        <f>"盆才天"</f>
        <v>盆才天</v>
      </c>
      <c r="C1914" s="8" t="str">
        <f aca="true" t="shared" si="372" ref="C1914:C1919">"男"</f>
        <v>男</v>
      </c>
      <c r="D1914" s="9" t="s">
        <v>1162</v>
      </c>
      <c r="E1914" s="8"/>
    </row>
    <row r="1915" spans="1:5" ht="30" customHeight="1">
      <c r="A1915" s="8">
        <v>1913</v>
      </c>
      <c r="B1915" s="8" t="str">
        <f>"林汝叶"</f>
        <v>林汝叶</v>
      </c>
      <c r="C1915" s="8" t="str">
        <f aca="true" t="shared" si="373" ref="C1915:C1918">"女"</f>
        <v>女</v>
      </c>
      <c r="D1915" s="9" t="s">
        <v>778</v>
      </c>
      <c r="E1915" s="8"/>
    </row>
    <row r="1916" spans="1:5" ht="30" customHeight="1">
      <c r="A1916" s="8">
        <v>1914</v>
      </c>
      <c r="B1916" s="8" t="str">
        <f>"王莹"</f>
        <v>王莹</v>
      </c>
      <c r="C1916" s="8" t="str">
        <f t="shared" si="373"/>
        <v>女</v>
      </c>
      <c r="D1916" s="9" t="s">
        <v>785</v>
      </c>
      <c r="E1916" s="8"/>
    </row>
    <row r="1917" spans="1:5" ht="30" customHeight="1">
      <c r="A1917" s="8">
        <v>1915</v>
      </c>
      <c r="B1917" s="8" t="str">
        <f>"黄进强"</f>
        <v>黄进强</v>
      </c>
      <c r="C1917" s="8" t="str">
        <f t="shared" si="372"/>
        <v>男</v>
      </c>
      <c r="D1917" s="9" t="s">
        <v>1163</v>
      </c>
      <c r="E1917" s="8"/>
    </row>
    <row r="1918" spans="1:5" ht="30" customHeight="1">
      <c r="A1918" s="8">
        <v>1916</v>
      </c>
      <c r="B1918" s="8" t="str">
        <f>"吉青芸"</f>
        <v>吉青芸</v>
      </c>
      <c r="C1918" s="8" t="str">
        <f t="shared" si="373"/>
        <v>女</v>
      </c>
      <c r="D1918" s="9" t="s">
        <v>536</v>
      </c>
      <c r="E1918" s="8"/>
    </row>
    <row r="1919" spans="1:5" ht="30" customHeight="1">
      <c r="A1919" s="8">
        <v>1917</v>
      </c>
      <c r="B1919" s="8" t="str">
        <f>"谭泽军"</f>
        <v>谭泽军</v>
      </c>
      <c r="C1919" s="8" t="str">
        <f t="shared" si="372"/>
        <v>男</v>
      </c>
      <c r="D1919" s="9" t="s">
        <v>1164</v>
      </c>
      <c r="E1919" s="8"/>
    </row>
    <row r="1920" spans="1:5" ht="30" customHeight="1">
      <c r="A1920" s="8">
        <v>1918</v>
      </c>
      <c r="B1920" s="8" t="str">
        <f>"卓海玲"</f>
        <v>卓海玲</v>
      </c>
      <c r="C1920" s="8" t="str">
        <f aca="true" t="shared" si="374" ref="C1920:C1923">"女"</f>
        <v>女</v>
      </c>
      <c r="D1920" s="9" t="s">
        <v>1078</v>
      </c>
      <c r="E1920" s="8"/>
    </row>
    <row r="1921" spans="1:5" ht="30" customHeight="1">
      <c r="A1921" s="8">
        <v>1919</v>
      </c>
      <c r="B1921" s="8" t="str">
        <f>"林薇"</f>
        <v>林薇</v>
      </c>
      <c r="C1921" s="8" t="str">
        <f t="shared" si="374"/>
        <v>女</v>
      </c>
      <c r="D1921" s="9" t="s">
        <v>281</v>
      </c>
      <c r="E1921" s="8"/>
    </row>
    <row r="1922" spans="1:5" ht="30" customHeight="1">
      <c r="A1922" s="8">
        <v>1920</v>
      </c>
      <c r="B1922" s="8" t="str">
        <f>"卓子运"</f>
        <v>卓子运</v>
      </c>
      <c r="C1922" s="8" t="str">
        <f t="shared" si="374"/>
        <v>女</v>
      </c>
      <c r="D1922" s="9" t="s">
        <v>375</v>
      </c>
      <c r="E1922" s="8"/>
    </row>
    <row r="1923" spans="1:5" ht="30" customHeight="1">
      <c r="A1923" s="8">
        <v>1921</v>
      </c>
      <c r="B1923" s="8" t="str">
        <f>"高苏雯"</f>
        <v>高苏雯</v>
      </c>
      <c r="C1923" s="8" t="str">
        <f t="shared" si="374"/>
        <v>女</v>
      </c>
      <c r="D1923" s="9" t="s">
        <v>451</v>
      </c>
      <c r="E1923" s="8"/>
    </row>
    <row r="1924" spans="1:5" ht="30" customHeight="1">
      <c r="A1924" s="8">
        <v>1922</v>
      </c>
      <c r="B1924" s="8" t="str">
        <f>"黄俊敏"</f>
        <v>黄俊敏</v>
      </c>
      <c r="C1924" s="8" t="str">
        <f aca="true" t="shared" si="375" ref="C1924:C1928">"男"</f>
        <v>男</v>
      </c>
      <c r="D1924" s="9" t="s">
        <v>1147</v>
      </c>
      <c r="E1924" s="8"/>
    </row>
    <row r="1925" spans="1:5" ht="30" customHeight="1">
      <c r="A1925" s="8">
        <v>1923</v>
      </c>
      <c r="B1925" s="8" t="str">
        <f>"黄君汝"</f>
        <v>黄君汝</v>
      </c>
      <c r="C1925" s="8" t="str">
        <f aca="true" t="shared" si="376" ref="C1925:C1931">"女"</f>
        <v>女</v>
      </c>
      <c r="D1925" s="9" t="s">
        <v>756</v>
      </c>
      <c r="E1925" s="8"/>
    </row>
    <row r="1926" spans="1:5" ht="30" customHeight="1">
      <c r="A1926" s="8">
        <v>1924</v>
      </c>
      <c r="B1926" s="8" t="str">
        <f>"高逸飞"</f>
        <v>高逸飞</v>
      </c>
      <c r="C1926" s="8" t="str">
        <f t="shared" si="375"/>
        <v>男</v>
      </c>
      <c r="D1926" s="9" t="s">
        <v>1160</v>
      </c>
      <c r="E1926" s="8"/>
    </row>
    <row r="1927" spans="1:5" ht="30" customHeight="1">
      <c r="A1927" s="8">
        <v>1925</v>
      </c>
      <c r="B1927" s="8" t="str">
        <f>"王康维"</f>
        <v>王康维</v>
      </c>
      <c r="C1927" s="8" t="str">
        <f t="shared" si="375"/>
        <v>男</v>
      </c>
      <c r="D1927" s="9" t="s">
        <v>1165</v>
      </c>
      <c r="E1927" s="8"/>
    </row>
    <row r="1928" spans="1:5" ht="30" customHeight="1">
      <c r="A1928" s="8">
        <v>1926</v>
      </c>
      <c r="B1928" s="8" t="str">
        <f>"黄路伟"</f>
        <v>黄路伟</v>
      </c>
      <c r="C1928" s="8" t="str">
        <f t="shared" si="375"/>
        <v>男</v>
      </c>
      <c r="D1928" s="9" t="s">
        <v>76</v>
      </c>
      <c r="E1928" s="8"/>
    </row>
    <row r="1929" spans="1:5" ht="30" customHeight="1">
      <c r="A1929" s="8">
        <v>1927</v>
      </c>
      <c r="B1929" s="8" t="str">
        <f>"王芝芝"</f>
        <v>王芝芝</v>
      </c>
      <c r="C1929" s="8" t="str">
        <f t="shared" si="376"/>
        <v>女</v>
      </c>
      <c r="D1929" s="9" t="s">
        <v>777</v>
      </c>
      <c r="E1929" s="8"/>
    </row>
    <row r="1930" spans="1:5" ht="30" customHeight="1">
      <c r="A1930" s="8">
        <v>1928</v>
      </c>
      <c r="B1930" s="8" t="str">
        <f>"崔伟奇"</f>
        <v>崔伟奇</v>
      </c>
      <c r="C1930" s="8" t="str">
        <f t="shared" si="376"/>
        <v>女</v>
      </c>
      <c r="D1930" s="9" t="s">
        <v>793</v>
      </c>
      <c r="E1930" s="8"/>
    </row>
    <row r="1931" spans="1:5" ht="30" customHeight="1">
      <c r="A1931" s="8">
        <v>1929</v>
      </c>
      <c r="B1931" s="8" t="str">
        <f>"符银玲"</f>
        <v>符银玲</v>
      </c>
      <c r="C1931" s="8" t="str">
        <f t="shared" si="376"/>
        <v>女</v>
      </c>
      <c r="D1931" s="9" t="s">
        <v>406</v>
      </c>
      <c r="E1931" s="8"/>
    </row>
    <row r="1932" spans="1:5" ht="30" customHeight="1">
      <c r="A1932" s="8">
        <v>1930</v>
      </c>
      <c r="B1932" s="8" t="str">
        <f>"林圳"</f>
        <v>林圳</v>
      </c>
      <c r="C1932" s="8" t="str">
        <f aca="true" t="shared" si="377" ref="C1932:C1936">"男"</f>
        <v>男</v>
      </c>
      <c r="D1932" s="9" t="s">
        <v>1107</v>
      </c>
      <c r="E1932" s="8"/>
    </row>
    <row r="1933" spans="1:5" ht="30" customHeight="1">
      <c r="A1933" s="8">
        <v>1931</v>
      </c>
      <c r="B1933" s="8" t="str">
        <f>"郑小南"</f>
        <v>郑小南</v>
      </c>
      <c r="C1933" s="8" t="str">
        <f t="shared" si="377"/>
        <v>男</v>
      </c>
      <c r="D1933" s="9" t="s">
        <v>931</v>
      </c>
      <c r="E1933" s="8"/>
    </row>
    <row r="1934" spans="1:5" ht="30" customHeight="1">
      <c r="A1934" s="8">
        <v>1932</v>
      </c>
      <c r="B1934" s="8" t="str">
        <f>"黄舒静"</f>
        <v>黄舒静</v>
      </c>
      <c r="C1934" s="8" t="str">
        <f aca="true" t="shared" si="378" ref="C1934:C1937">"女"</f>
        <v>女</v>
      </c>
      <c r="D1934" s="9" t="s">
        <v>613</v>
      </c>
      <c r="E1934" s="8"/>
    </row>
    <row r="1935" spans="1:5" ht="30" customHeight="1">
      <c r="A1935" s="8">
        <v>1933</v>
      </c>
      <c r="B1935" s="8" t="str">
        <f>"王俏静"</f>
        <v>王俏静</v>
      </c>
      <c r="C1935" s="8" t="str">
        <f t="shared" si="378"/>
        <v>女</v>
      </c>
      <c r="D1935" s="9" t="s">
        <v>991</v>
      </c>
      <c r="E1935" s="8"/>
    </row>
    <row r="1936" spans="1:5" ht="30" customHeight="1">
      <c r="A1936" s="8">
        <v>1934</v>
      </c>
      <c r="B1936" s="8" t="str">
        <f>"黄捷"</f>
        <v>黄捷</v>
      </c>
      <c r="C1936" s="8" t="str">
        <f t="shared" si="377"/>
        <v>男</v>
      </c>
      <c r="D1936" s="9" t="s">
        <v>1166</v>
      </c>
      <c r="E1936" s="8"/>
    </row>
    <row r="1937" spans="1:5" ht="30" customHeight="1">
      <c r="A1937" s="8">
        <v>1935</v>
      </c>
      <c r="B1937" s="8" t="str">
        <f>"卓丽慧"</f>
        <v>卓丽慧</v>
      </c>
      <c r="C1937" s="8" t="str">
        <f t="shared" si="378"/>
        <v>女</v>
      </c>
      <c r="D1937" s="9" t="s">
        <v>1167</v>
      </c>
      <c r="E1937" s="8"/>
    </row>
    <row r="1938" spans="1:5" ht="30" customHeight="1">
      <c r="A1938" s="8">
        <v>1936</v>
      </c>
      <c r="B1938" s="8" t="str">
        <f>"王康铭"</f>
        <v>王康铭</v>
      </c>
      <c r="C1938" s="8" t="str">
        <f aca="true" t="shared" si="379" ref="C1938:C1942">"男"</f>
        <v>男</v>
      </c>
      <c r="D1938" s="9" t="s">
        <v>767</v>
      </c>
      <c r="E1938" s="8"/>
    </row>
    <row r="1939" spans="1:5" ht="30" customHeight="1">
      <c r="A1939" s="8">
        <v>1937</v>
      </c>
      <c r="B1939" s="8" t="str">
        <f>"王腾云"</f>
        <v>王腾云</v>
      </c>
      <c r="C1939" s="8" t="str">
        <f aca="true" t="shared" si="380" ref="C1939:C1944">"女"</f>
        <v>女</v>
      </c>
      <c r="D1939" s="9" t="s">
        <v>345</v>
      </c>
      <c r="E1939" s="8"/>
    </row>
    <row r="1940" spans="1:5" ht="30" customHeight="1">
      <c r="A1940" s="8">
        <v>1938</v>
      </c>
      <c r="B1940" s="8" t="str">
        <f>"黄宇晴"</f>
        <v>黄宇晴</v>
      </c>
      <c r="C1940" s="8" t="str">
        <f t="shared" si="380"/>
        <v>女</v>
      </c>
      <c r="D1940" s="9" t="s">
        <v>783</v>
      </c>
      <c r="E1940" s="8"/>
    </row>
    <row r="1941" spans="1:5" ht="30" customHeight="1">
      <c r="A1941" s="8">
        <v>1939</v>
      </c>
      <c r="B1941" s="8" t="str">
        <f>"吉世锦"</f>
        <v>吉世锦</v>
      </c>
      <c r="C1941" s="8" t="str">
        <f t="shared" si="379"/>
        <v>男</v>
      </c>
      <c r="D1941" s="9" t="s">
        <v>1168</v>
      </c>
      <c r="E1941" s="8"/>
    </row>
    <row r="1942" spans="1:5" ht="30" customHeight="1">
      <c r="A1942" s="8">
        <v>1940</v>
      </c>
      <c r="B1942" s="8" t="str">
        <f>"肖心怡"</f>
        <v>肖心怡</v>
      </c>
      <c r="C1942" s="8" t="str">
        <f t="shared" si="379"/>
        <v>男</v>
      </c>
      <c r="D1942" s="9" t="s">
        <v>336</v>
      </c>
      <c r="E1942" s="8"/>
    </row>
    <row r="1943" spans="1:5" ht="30" customHeight="1">
      <c r="A1943" s="8">
        <v>1941</v>
      </c>
      <c r="B1943" s="8" t="str">
        <f>"黄晓明"</f>
        <v>黄晓明</v>
      </c>
      <c r="C1943" s="8" t="str">
        <f t="shared" si="380"/>
        <v>女</v>
      </c>
      <c r="D1943" s="9" t="s">
        <v>1078</v>
      </c>
      <c r="E1943" s="8"/>
    </row>
    <row r="1944" spans="1:5" ht="30" customHeight="1">
      <c r="A1944" s="8">
        <v>1942</v>
      </c>
      <c r="B1944" s="8" t="str">
        <f>"吉东梅"</f>
        <v>吉东梅</v>
      </c>
      <c r="C1944" s="8" t="str">
        <f t="shared" si="380"/>
        <v>女</v>
      </c>
      <c r="D1944" s="9" t="s">
        <v>324</v>
      </c>
      <c r="E1944" s="8"/>
    </row>
    <row r="1945" spans="1:5" ht="30" customHeight="1">
      <c r="A1945" s="8">
        <v>1943</v>
      </c>
      <c r="B1945" s="8" t="str">
        <f>"廖景华"</f>
        <v>廖景华</v>
      </c>
      <c r="C1945" s="8" t="str">
        <f aca="true" t="shared" si="381" ref="C1945:C1947">"男"</f>
        <v>男</v>
      </c>
      <c r="D1945" s="9" t="s">
        <v>889</v>
      </c>
      <c r="E1945" s="8"/>
    </row>
    <row r="1946" spans="1:5" ht="30" customHeight="1">
      <c r="A1946" s="8">
        <v>1944</v>
      </c>
      <c r="B1946" s="8" t="str">
        <f>"翁业东"</f>
        <v>翁业东</v>
      </c>
      <c r="C1946" s="8" t="str">
        <f t="shared" si="381"/>
        <v>男</v>
      </c>
      <c r="D1946" s="9" t="s">
        <v>336</v>
      </c>
      <c r="E1946" s="8"/>
    </row>
    <row r="1947" spans="1:5" ht="30" customHeight="1">
      <c r="A1947" s="8">
        <v>1945</v>
      </c>
      <c r="B1947" s="8" t="str">
        <f>"郑斌"</f>
        <v>郑斌</v>
      </c>
      <c r="C1947" s="8" t="str">
        <f t="shared" si="381"/>
        <v>男</v>
      </c>
      <c r="D1947" s="9" t="s">
        <v>336</v>
      </c>
      <c r="E1947" s="8"/>
    </row>
    <row r="1948" spans="1:5" ht="30" customHeight="1">
      <c r="A1948" s="8">
        <v>1946</v>
      </c>
      <c r="B1948" s="8" t="str">
        <f>"黄孟婷"</f>
        <v>黄孟婷</v>
      </c>
      <c r="C1948" s="8" t="str">
        <f aca="true" t="shared" si="382" ref="C1948:C1954">"女"</f>
        <v>女</v>
      </c>
      <c r="D1948" s="9" t="s">
        <v>774</v>
      </c>
      <c r="E1948" s="8"/>
    </row>
    <row r="1949" spans="1:5" ht="30" customHeight="1">
      <c r="A1949" s="8">
        <v>1947</v>
      </c>
      <c r="B1949" s="8" t="str">
        <f>"吴在倩"</f>
        <v>吴在倩</v>
      </c>
      <c r="C1949" s="8" t="str">
        <f t="shared" si="382"/>
        <v>女</v>
      </c>
      <c r="D1949" s="9" t="s">
        <v>742</v>
      </c>
      <c r="E1949" s="8"/>
    </row>
    <row r="1950" spans="1:5" ht="30" customHeight="1">
      <c r="A1950" s="8">
        <v>1948</v>
      </c>
      <c r="B1950" s="8" t="str">
        <f>"高海霞"</f>
        <v>高海霞</v>
      </c>
      <c r="C1950" s="8" t="str">
        <f t="shared" si="382"/>
        <v>女</v>
      </c>
      <c r="D1950" s="9" t="s">
        <v>592</v>
      </c>
      <c r="E1950" s="8"/>
    </row>
    <row r="1951" spans="1:5" ht="30" customHeight="1">
      <c r="A1951" s="8">
        <v>1949</v>
      </c>
      <c r="B1951" s="8" t="str">
        <f>"林晨"</f>
        <v>林晨</v>
      </c>
      <c r="C1951" s="8" t="str">
        <f t="shared" si="382"/>
        <v>女</v>
      </c>
      <c r="D1951" s="9" t="s">
        <v>753</v>
      </c>
      <c r="E1951" s="8"/>
    </row>
    <row r="1952" spans="1:5" ht="30" customHeight="1">
      <c r="A1952" s="8">
        <v>1950</v>
      </c>
      <c r="B1952" s="8" t="str">
        <f>"卓江柳"</f>
        <v>卓江柳</v>
      </c>
      <c r="C1952" s="8" t="str">
        <f t="shared" si="382"/>
        <v>女</v>
      </c>
      <c r="D1952" s="9" t="s">
        <v>317</v>
      </c>
      <c r="E1952" s="8"/>
    </row>
    <row r="1953" spans="1:5" ht="30" customHeight="1">
      <c r="A1953" s="8">
        <v>1951</v>
      </c>
      <c r="B1953" s="8" t="str">
        <f>"胡丽"</f>
        <v>胡丽</v>
      </c>
      <c r="C1953" s="8" t="str">
        <f t="shared" si="382"/>
        <v>女</v>
      </c>
      <c r="D1953" s="9" t="s">
        <v>613</v>
      </c>
      <c r="E1953" s="8"/>
    </row>
    <row r="1954" spans="1:5" ht="30" customHeight="1">
      <c r="A1954" s="8">
        <v>1952</v>
      </c>
      <c r="B1954" s="8" t="str">
        <f>"卓海妹"</f>
        <v>卓海妹</v>
      </c>
      <c r="C1954" s="8" t="str">
        <f t="shared" si="382"/>
        <v>女</v>
      </c>
      <c r="D1954" s="9" t="s">
        <v>1169</v>
      </c>
      <c r="E1954" s="8"/>
    </row>
    <row r="1955" spans="1:5" ht="30" customHeight="1">
      <c r="A1955" s="8">
        <v>1953</v>
      </c>
      <c r="B1955" s="8" t="str">
        <f>"陈振华"</f>
        <v>陈振华</v>
      </c>
      <c r="C1955" s="8" t="str">
        <f aca="true" t="shared" si="383" ref="C1955:C1958">"男"</f>
        <v>男</v>
      </c>
      <c r="D1955" s="9" t="s">
        <v>349</v>
      </c>
      <c r="E1955" s="8"/>
    </row>
    <row r="1956" spans="1:5" ht="30" customHeight="1">
      <c r="A1956" s="8">
        <v>1954</v>
      </c>
      <c r="B1956" s="8" t="str">
        <f>"陈海秀"</f>
        <v>陈海秀</v>
      </c>
      <c r="C1956" s="8" t="str">
        <f aca="true" t="shared" si="384" ref="C1956:C1960">"女"</f>
        <v>女</v>
      </c>
      <c r="D1956" s="9" t="s">
        <v>1170</v>
      </c>
      <c r="E1956" s="8"/>
    </row>
    <row r="1957" spans="1:5" ht="30" customHeight="1">
      <c r="A1957" s="8">
        <v>1955</v>
      </c>
      <c r="B1957" s="8" t="str">
        <f>"陈亚剑"</f>
        <v>陈亚剑</v>
      </c>
      <c r="C1957" s="8" t="str">
        <f t="shared" si="383"/>
        <v>男</v>
      </c>
      <c r="D1957" s="9" t="s">
        <v>1171</v>
      </c>
      <c r="E1957" s="8"/>
    </row>
    <row r="1958" spans="1:5" ht="30" customHeight="1">
      <c r="A1958" s="8">
        <v>1956</v>
      </c>
      <c r="B1958" s="8" t="str">
        <f>"胡勇慧"</f>
        <v>胡勇慧</v>
      </c>
      <c r="C1958" s="8" t="str">
        <f t="shared" si="383"/>
        <v>男</v>
      </c>
      <c r="D1958" s="9" t="s">
        <v>952</v>
      </c>
      <c r="E1958" s="8"/>
    </row>
    <row r="1959" spans="1:5" ht="30" customHeight="1">
      <c r="A1959" s="8">
        <v>1957</v>
      </c>
      <c r="B1959" s="8" t="str">
        <f>"黄燕妮"</f>
        <v>黄燕妮</v>
      </c>
      <c r="C1959" s="8" t="str">
        <f t="shared" si="384"/>
        <v>女</v>
      </c>
      <c r="D1959" s="9" t="s">
        <v>1108</v>
      </c>
      <c r="E1959" s="8"/>
    </row>
    <row r="1960" spans="1:5" ht="30" customHeight="1">
      <c r="A1960" s="8">
        <v>1958</v>
      </c>
      <c r="B1960" s="8" t="str">
        <f>"何婷婷"</f>
        <v>何婷婷</v>
      </c>
      <c r="C1960" s="8" t="str">
        <f t="shared" si="384"/>
        <v>女</v>
      </c>
      <c r="D1960" s="9" t="s">
        <v>1169</v>
      </c>
      <c r="E1960" s="8"/>
    </row>
    <row r="1961" spans="1:5" ht="30" customHeight="1">
      <c r="A1961" s="8">
        <v>1959</v>
      </c>
      <c r="B1961" s="8" t="str">
        <f>"黄翔"</f>
        <v>黄翔</v>
      </c>
      <c r="C1961" s="8" t="str">
        <f aca="true" t="shared" si="385" ref="C1961:C1968">"男"</f>
        <v>男</v>
      </c>
      <c r="D1961" s="9" t="s">
        <v>986</v>
      </c>
      <c r="E1961" s="8"/>
    </row>
    <row r="1962" spans="1:5" ht="30" customHeight="1">
      <c r="A1962" s="8">
        <v>1960</v>
      </c>
      <c r="B1962" s="8" t="str">
        <f>"胡芳菱"</f>
        <v>胡芳菱</v>
      </c>
      <c r="C1962" s="8" t="str">
        <f aca="true" t="shared" si="386" ref="C1962:C1965">"女"</f>
        <v>女</v>
      </c>
      <c r="D1962" s="9" t="s">
        <v>66</v>
      </c>
      <c r="E1962" s="8"/>
    </row>
    <row r="1963" spans="1:5" ht="30" customHeight="1">
      <c r="A1963" s="8">
        <v>1961</v>
      </c>
      <c r="B1963" s="8" t="str">
        <f>"胡志学"</f>
        <v>胡志学</v>
      </c>
      <c r="C1963" s="8" t="str">
        <f t="shared" si="386"/>
        <v>女</v>
      </c>
      <c r="D1963" s="9" t="s">
        <v>100</v>
      </c>
      <c r="E1963" s="8"/>
    </row>
    <row r="1964" spans="1:5" ht="30" customHeight="1">
      <c r="A1964" s="8">
        <v>1962</v>
      </c>
      <c r="B1964" s="8" t="str">
        <f>"黄明泽"</f>
        <v>黄明泽</v>
      </c>
      <c r="C1964" s="8" t="str">
        <f t="shared" si="385"/>
        <v>男</v>
      </c>
      <c r="D1964" s="9" t="s">
        <v>1172</v>
      </c>
      <c r="E1964" s="8"/>
    </row>
    <row r="1965" spans="1:5" ht="30" customHeight="1">
      <c r="A1965" s="8">
        <v>1963</v>
      </c>
      <c r="B1965" s="8" t="str">
        <f>"胡小红"</f>
        <v>胡小红</v>
      </c>
      <c r="C1965" s="8" t="str">
        <f t="shared" si="386"/>
        <v>女</v>
      </c>
      <c r="D1965" s="9" t="s">
        <v>1122</v>
      </c>
      <c r="E1965" s="8"/>
    </row>
    <row r="1966" spans="1:5" ht="30" customHeight="1">
      <c r="A1966" s="8">
        <v>1964</v>
      </c>
      <c r="B1966" s="8" t="str">
        <f>"苏仁杰"</f>
        <v>苏仁杰</v>
      </c>
      <c r="C1966" s="8" t="str">
        <f t="shared" si="385"/>
        <v>男</v>
      </c>
      <c r="D1966" s="9" t="s">
        <v>1173</v>
      </c>
      <c r="E1966" s="8"/>
    </row>
    <row r="1967" spans="1:5" ht="30" customHeight="1">
      <c r="A1967" s="8">
        <v>1965</v>
      </c>
      <c r="B1967" s="8" t="str">
        <f>"黄克武"</f>
        <v>黄克武</v>
      </c>
      <c r="C1967" s="8" t="str">
        <f t="shared" si="385"/>
        <v>男</v>
      </c>
      <c r="D1967" s="9" t="s">
        <v>76</v>
      </c>
      <c r="E1967" s="8"/>
    </row>
    <row r="1968" spans="1:5" ht="30" customHeight="1">
      <c r="A1968" s="8">
        <v>1966</v>
      </c>
      <c r="B1968" s="8" t="str">
        <f>"吴茂汉"</f>
        <v>吴茂汉</v>
      </c>
      <c r="C1968" s="8" t="str">
        <f t="shared" si="385"/>
        <v>男</v>
      </c>
      <c r="D1968" s="9" t="s">
        <v>36</v>
      </c>
      <c r="E1968" s="8"/>
    </row>
    <row r="1969" spans="1:5" ht="30" customHeight="1">
      <c r="A1969" s="8">
        <v>1967</v>
      </c>
      <c r="B1969" s="8" t="str">
        <f>"王巧艳"</f>
        <v>王巧艳</v>
      </c>
      <c r="C1969" s="8" t="str">
        <f aca="true" t="shared" si="387" ref="C1969:C1972">"女"</f>
        <v>女</v>
      </c>
      <c r="D1969" s="9" t="s">
        <v>719</v>
      </c>
      <c r="E1969" s="8"/>
    </row>
    <row r="1970" spans="1:5" ht="30" customHeight="1">
      <c r="A1970" s="8">
        <v>1968</v>
      </c>
      <c r="B1970" s="8" t="str">
        <f>"黄燕卡"</f>
        <v>黄燕卡</v>
      </c>
      <c r="C1970" s="8" t="str">
        <f t="shared" si="387"/>
        <v>女</v>
      </c>
      <c r="D1970" s="9" t="s">
        <v>1174</v>
      </c>
      <c r="E1970" s="8"/>
    </row>
    <row r="1971" spans="1:5" ht="30" customHeight="1">
      <c r="A1971" s="8">
        <v>1969</v>
      </c>
      <c r="B1971" s="8" t="str">
        <f>"董俏燕"</f>
        <v>董俏燕</v>
      </c>
      <c r="C1971" s="8" t="str">
        <f t="shared" si="387"/>
        <v>女</v>
      </c>
      <c r="D1971" s="9" t="s">
        <v>395</v>
      </c>
      <c r="E1971" s="8"/>
    </row>
    <row r="1972" spans="1:5" ht="30" customHeight="1">
      <c r="A1972" s="8">
        <v>1970</v>
      </c>
      <c r="B1972" s="8" t="str">
        <f>"罗小琪"</f>
        <v>罗小琪</v>
      </c>
      <c r="C1972" s="8" t="str">
        <f t="shared" si="387"/>
        <v>女</v>
      </c>
      <c r="D1972" s="9" t="s">
        <v>720</v>
      </c>
      <c r="E1972" s="8"/>
    </row>
    <row r="1973" spans="1:5" ht="30" customHeight="1">
      <c r="A1973" s="8">
        <v>1971</v>
      </c>
      <c r="B1973" s="8" t="str">
        <f>"卓啟鼎"</f>
        <v>卓啟鼎</v>
      </c>
      <c r="C1973" s="8" t="str">
        <f aca="true" t="shared" si="388" ref="C1973:C1976">"男"</f>
        <v>男</v>
      </c>
      <c r="D1973" s="9" t="s">
        <v>767</v>
      </c>
      <c r="E1973" s="8"/>
    </row>
    <row r="1974" spans="1:5" ht="30" customHeight="1">
      <c r="A1974" s="8">
        <v>1972</v>
      </c>
      <c r="B1974" s="8" t="str">
        <f>"张达"</f>
        <v>张达</v>
      </c>
      <c r="C1974" s="8" t="str">
        <f t="shared" si="388"/>
        <v>男</v>
      </c>
      <c r="D1974" s="9" t="s">
        <v>1175</v>
      </c>
      <c r="E1974" s="8"/>
    </row>
    <row r="1975" spans="1:5" ht="30" customHeight="1">
      <c r="A1975" s="8">
        <v>1973</v>
      </c>
      <c r="B1975" s="8" t="str">
        <f>"林明艺"</f>
        <v>林明艺</v>
      </c>
      <c r="C1975" s="8" t="str">
        <f aca="true" t="shared" si="389" ref="C1975:C1980">"女"</f>
        <v>女</v>
      </c>
      <c r="D1975" s="9" t="s">
        <v>581</v>
      </c>
      <c r="E1975" s="8"/>
    </row>
    <row r="1976" spans="1:5" ht="30" customHeight="1">
      <c r="A1976" s="8">
        <v>1974</v>
      </c>
      <c r="B1976" s="8" t="str">
        <f>"石剑霄"</f>
        <v>石剑霄</v>
      </c>
      <c r="C1976" s="8" t="str">
        <f t="shared" si="388"/>
        <v>男</v>
      </c>
      <c r="D1976" s="9" t="s">
        <v>767</v>
      </c>
      <c r="E1976" s="8"/>
    </row>
    <row r="1977" spans="1:5" ht="30" customHeight="1">
      <c r="A1977" s="8">
        <v>1975</v>
      </c>
      <c r="B1977" s="8" t="str">
        <f>"黄晓莹"</f>
        <v>黄晓莹</v>
      </c>
      <c r="C1977" s="8" t="str">
        <f t="shared" si="389"/>
        <v>女</v>
      </c>
      <c r="D1977" s="9" t="s">
        <v>1176</v>
      </c>
      <c r="E1977" s="8"/>
    </row>
    <row r="1978" spans="1:5" ht="30" customHeight="1">
      <c r="A1978" s="8">
        <v>1976</v>
      </c>
      <c r="B1978" s="8" t="str">
        <f>"陈婷婷"</f>
        <v>陈婷婷</v>
      </c>
      <c r="C1978" s="8" t="str">
        <f t="shared" si="389"/>
        <v>女</v>
      </c>
      <c r="D1978" s="9" t="s">
        <v>1000</v>
      </c>
      <c r="E1978" s="8"/>
    </row>
    <row r="1979" spans="1:5" ht="30" customHeight="1">
      <c r="A1979" s="8">
        <v>1977</v>
      </c>
      <c r="B1979" s="8" t="str">
        <f>"周颖"</f>
        <v>周颖</v>
      </c>
      <c r="C1979" s="8" t="str">
        <f t="shared" si="389"/>
        <v>女</v>
      </c>
      <c r="D1979" s="9" t="s">
        <v>345</v>
      </c>
      <c r="E1979" s="8"/>
    </row>
    <row r="1980" spans="1:5" ht="30" customHeight="1">
      <c r="A1980" s="8">
        <v>1978</v>
      </c>
      <c r="B1980" s="8" t="str">
        <f>"王莹"</f>
        <v>王莹</v>
      </c>
      <c r="C1980" s="8" t="str">
        <f t="shared" si="389"/>
        <v>女</v>
      </c>
      <c r="D1980" s="9" t="s">
        <v>345</v>
      </c>
      <c r="E1980" s="8"/>
    </row>
    <row r="1981" spans="1:5" ht="30" customHeight="1">
      <c r="A1981" s="8">
        <v>1979</v>
      </c>
      <c r="B1981" s="8" t="str">
        <f>"黄世宏"</f>
        <v>黄世宏</v>
      </c>
      <c r="C1981" s="8" t="str">
        <f aca="true" t="shared" si="390" ref="C1981:C1986">"男"</f>
        <v>男</v>
      </c>
      <c r="D1981" s="9" t="s">
        <v>1177</v>
      </c>
      <c r="E1981" s="8"/>
    </row>
    <row r="1982" spans="1:5" ht="30" customHeight="1">
      <c r="A1982" s="8">
        <v>1980</v>
      </c>
      <c r="B1982" s="8" t="str">
        <f>"胡取斌"</f>
        <v>胡取斌</v>
      </c>
      <c r="C1982" s="8" t="str">
        <f t="shared" si="390"/>
        <v>男</v>
      </c>
      <c r="D1982" s="9" t="s">
        <v>569</v>
      </c>
      <c r="E1982" s="8"/>
    </row>
    <row r="1983" spans="1:5" ht="30" customHeight="1">
      <c r="A1983" s="8">
        <v>1981</v>
      </c>
      <c r="B1983" s="8" t="str">
        <f>"陈正敏"</f>
        <v>陈正敏</v>
      </c>
      <c r="C1983" s="8" t="str">
        <f t="shared" si="390"/>
        <v>男</v>
      </c>
      <c r="D1983" s="9" t="s">
        <v>1172</v>
      </c>
      <c r="E1983" s="8"/>
    </row>
    <row r="1984" spans="1:5" ht="30" customHeight="1">
      <c r="A1984" s="8">
        <v>1982</v>
      </c>
      <c r="B1984" s="8" t="str">
        <f>"李瑄"</f>
        <v>李瑄</v>
      </c>
      <c r="C1984" s="8" t="str">
        <f t="shared" si="390"/>
        <v>男</v>
      </c>
      <c r="D1984" s="9" t="s">
        <v>501</v>
      </c>
      <c r="E1984" s="8"/>
    </row>
    <row r="1985" spans="1:5" ht="30" customHeight="1">
      <c r="A1985" s="8">
        <v>1983</v>
      </c>
      <c r="B1985" s="8" t="str">
        <f>"李承浩"</f>
        <v>李承浩</v>
      </c>
      <c r="C1985" s="8" t="str">
        <f t="shared" si="390"/>
        <v>男</v>
      </c>
      <c r="D1985" s="9" t="s">
        <v>415</v>
      </c>
      <c r="E1985" s="8"/>
    </row>
    <row r="1986" spans="1:5" ht="30" customHeight="1">
      <c r="A1986" s="8">
        <v>1984</v>
      </c>
      <c r="B1986" s="8" t="str">
        <f>"黄晟昊"</f>
        <v>黄晟昊</v>
      </c>
      <c r="C1986" s="8" t="str">
        <f t="shared" si="390"/>
        <v>男</v>
      </c>
      <c r="D1986" s="9" t="s">
        <v>336</v>
      </c>
      <c r="E1986" s="8"/>
    </row>
    <row r="1987" spans="1:5" ht="30" customHeight="1">
      <c r="A1987" s="8">
        <v>1985</v>
      </c>
      <c r="B1987" s="8" t="str">
        <f>"朱好雯"</f>
        <v>朱好雯</v>
      </c>
      <c r="C1987" s="8" t="str">
        <f aca="true" t="shared" si="391" ref="C1987:C1992">"女"</f>
        <v>女</v>
      </c>
      <c r="D1987" s="9" t="s">
        <v>1088</v>
      </c>
      <c r="E1987" s="8"/>
    </row>
    <row r="1988" spans="1:5" ht="30" customHeight="1">
      <c r="A1988" s="8">
        <v>1986</v>
      </c>
      <c r="B1988" s="8" t="str">
        <f>"邢艳"</f>
        <v>邢艳</v>
      </c>
      <c r="C1988" s="8" t="str">
        <f t="shared" si="391"/>
        <v>女</v>
      </c>
      <c r="D1988" s="9" t="s">
        <v>283</v>
      </c>
      <c r="E1988" s="8"/>
    </row>
    <row r="1989" spans="1:5" ht="30" customHeight="1">
      <c r="A1989" s="8">
        <v>1987</v>
      </c>
      <c r="B1989" s="8" t="str">
        <f>"黄思瑜"</f>
        <v>黄思瑜</v>
      </c>
      <c r="C1989" s="8" t="str">
        <f t="shared" si="391"/>
        <v>女</v>
      </c>
      <c r="D1989" s="9" t="s">
        <v>1178</v>
      </c>
      <c r="E1989" s="8"/>
    </row>
    <row r="1990" spans="1:5" ht="30" customHeight="1">
      <c r="A1990" s="8">
        <v>1988</v>
      </c>
      <c r="B1990" s="8" t="str">
        <f>"杨艳"</f>
        <v>杨艳</v>
      </c>
      <c r="C1990" s="8" t="str">
        <f t="shared" si="391"/>
        <v>女</v>
      </c>
      <c r="D1990" s="9" t="s">
        <v>430</v>
      </c>
      <c r="E1990" s="8"/>
    </row>
    <row r="1991" spans="1:5" ht="30" customHeight="1">
      <c r="A1991" s="8">
        <v>1989</v>
      </c>
      <c r="B1991" s="8" t="str">
        <f>"郑吉环"</f>
        <v>郑吉环</v>
      </c>
      <c r="C1991" s="8" t="str">
        <f t="shared" si="391"/>
        <v>女</v>
      </c>
      <c r="D1991" s="9" t="s">
        <v>808</v>
      </c>
      <c r="E1991" s="8"/>
    </row>
    <row r="1992" spans="1:5" ht="30" customHeight="1">
      <c r="A1992" s="8">
        <v>1990</v>
      </c>
      <c r="B1992" s="8" t="str">
        <f>"胡雪莹"</f>
        <v>胡雪莹</v>
      </c>
      <c r="C1992" s="8" t="str">
        <f t="shared" si="391"/>
        <v>女</v>
      </c>
      <c r="D1992" s="9" t="s">
        <v>100</v>
      </c>
      <c r="E1992" s="8"/>
    </row>
    <row r="1993" spans="1:5" ht="30" customHeight="1">
      <c r="A1993" s="8">
        <v>1991</v>
      </c>
      <c r="B1993" s="8" t="str">
        <f>"黄涛"</f>
        <v>黄涛</v>
      </c>
      <c r="C1993" s="8" t="str">
        <f aca="true" t="shared" si="392" ref="C1993:C1996">"男"</f>
        <v>男</v>
      </c>
      <c r="D1993" s="9" t="s">
        <v>731</v>
      </c>
      <c r="E1993" s="8"/>
    </row>
    <row r="1994" spans="1:5" ht="30" customHeight="1">
      <c r="A1994" s="8">
        <v>1992</v>
      </c>
      <c r="B1994" s="8" t="str">
        <f>"符铮"</f>
        <v>符铮</v>
      </c>
      <c r="C1994" s="8" t="str">
        <f t="shared" si="392"/>
        <v>男</v>
      </c>
      <c r="D1994" s="9" t="s">
        <v>91</v>
      </c>
      <c r="E1994" s="8"/>
    </row>
    <row r="1995" spans="1:5" ht="30" customHeight="1">
      <c r="A1995" s="8">
        <v>1993</v>
      </c>
      <c r="B1995" s="8" t="str">
        <f>"陈扬科"</f>
        <v>陈扬科</v>
      </c>
      <c r="C1995" s="8" t="str">
        <f t="shared" si="392"/>
        <v>男</v>
      </c>
      <c r="D1995" s="9" t="s">
        <v>1179</v>
      </c>
      <c r="E1995" s="8"/>
    </row>
    <row r="1996" spans="1:5" ht="30" customHeight="1">
      <c r="A1996" s="8">
        <v>1994</v>
      </c>
      <c r="B1996" s="8" t="str">
        <f>"胡小郎"</f>
        <v>胡小郎</v>
      </c>
      <c r="C1996" s="8" t="str">
        <f t="shared" si="392"/>
        <v>男</v>
      </c>
      <c r="D1996" s="9" t="s">
        <v>569</v>
      </c>
      <c r="E1996" s="8"/>
    </row>
    <row r="1997" spans="1:5" ht="30" customHeight="1">
      <c r="A1997" s="8">
        <v>1995</v>
      </c>
      <c r="B1997" s="8" t="str">
        <f>"黄丽晶"</f>
        <v>黄丽晶</v>
      </c>
      <c r="C1997" s="8" t="str">
        <f aca="true" t="shared" si="393" ref="C1997:C2000">"女"</f>
        <v>女</v>
      </c>
      <c r="D1997" s="9" t="s">
        <v>1180</v>
      </c>
      <c r="E1997" s="8"/>
    </row>
    <row r="1998" spans="1:5" ht="30" customHeight="1">
      <c r="A1998" s="8">
        <v>1996</v>
      </c>
      <c r="B1998" s="8" t="str">
        <f>"胡莹莹"</f>
        <v>胡莹莹</v>
      </c>
      <c r="C1998" s="8" t="str">
        <f t="shared" si="393"/>
        <v>女</v>
      </c>
      <c r="D1998" s="9" t="s">
        <v>500</v>
      </c>
      <c r="E1998" s="8"/>
    </row>
    <row r="1999" spans="1:5" ht="30" customHeight="1">
      <c r="A1999" s="8">
        <v>1997</v>
      </c>
      <c r="B1999" s="8" t="str">
        <f>"石宛鑫"</f>
        <v>石宛鑫</v>
      </c>
      <c r="C1999" s="8" t="str">
        <f t="shared" si="393"/>
        <v>女</v>
      </c>
      <c r="D1999" s="9" t="s">
        <v>397</v>
      </c>
      <c r="E1999" s="8"/>
    </row>
    <row r="2000" spans="1:5" ht="30" customHeight="1">
      <c r="A2000" s="8">
        <v>1998</v>
      </c>
      <c r="B2000" s="8" t="str">
        <f>"韦倩"</f>
        <v>韦倩</v>
      </c>
      <c r="C2000" s="8" t="str">
        <f t="shared" si="393"/>
        <v>女</v>
      </c>
      <c r="D2000" s="9" t="s">
        <v>345</v>
      </c>
      <c r="E2000" s="8"/>
    </row>
    <row r="2001" spans="1:5" ht="30" customHeight="1">
      <c r="A2001" s="8">
        <v>1999</v>
      </c>
      <c r="B2001" s="8" t="str">
        <f>"王清"</f>
        <v>王清</v>
      </c>
      <c r="C2001" s="8" t="str">
        <f aca="true" t="shared" si="394" ref="C2001:C2005">"男"</f>
        <v>男</v>
      </c>
      <c r="D2001" s="9" t="s">
        <v>415</v>
      </c>
      <c r="E2001" s="8"/>
    </row>
    <row r="2002" spans="1:5" ht="30" customHeight="1">
      <c r="A2002" s="8">
        <v>2000</v>
      </c>
      <c r="B2002" s="8" t="str">
        <f>"卓一铭"</f>
        <v>卓一铭</v>
      </c>
      <c r="C2002" s="8" t="str">
        <f t="shared" si="394"/>
        <v>男</v>
      </c>
      <c r="D2002" s="9" t="s">
        <v>415</v>
      </c>
      <c r="E2002" s="8"/>
    </row>
    <row r="2003" spans="1:5" ht="30" customHeight="1">
      <c r="A2003" s="8">
        <v>2001</v>
      </c>
      <c r="B2003" s="8" t="str">
        <f>"钟晓倩"</f>
        <v>钟晓倩</v>
      </c>
      <c r="C2003" s="8" t="str">
        <f aca="true" t="shared" si="395" ref="C2003:C2006">"女"</f>
        <v>女</v>
      </c>
      <c r="D2003" s="9" t="s">
        <v>306</v>
      </c>
      <c r="E2003" s="8"/>
    </row>
    <row r="2004" spans="1:5" ht="30" customHeight="1">
      <c r="A2004" s="8">
        <v>2002</v>
      </c>
      <c r="B2004" s="8" t="str">
        <f>"胡悦"</f>
        <v>胡悦</v>
      </c>
      <c r="C2004" s="8" t="str">
        <f t="shared" si="395"/>
        <v>女</v>
      </c>
      <c r="D2004" s="9" t="s">
        <v>1181</v>
      </c>
      <c r="E2004" s="8"/>
    </row>
    <row r="2005" spans="1:5" ht="30" customHeight="1">
      <c r="A2005" s="8">
        <v>2003</v>
      </c>
      <c r="B2005" s="8" t="str">
        <f>"黄磊"</f>
        <v>黄磊</v>
      </c>
      <c r="C2005" s="8" t="str">
        <f t="shared" si="394"/>
        <v>男</v>
      </c>
      <c r="D2005" s="9" t="s">
        <v>1182</v>
      </c>
      <c r="E2005" s="8"/>
    </row>
    <row r="2006" spans="1:5" ht="30" customHeight="1">
      <c r="A2006" s="8">
        <v>2004</v>
      </c>
      <c r="B2006" s="8" t="str">
        <f>"黄叶芳"</f>
        <v>黄叶芳</v>
      </c>
      <c r="C2006" s="8" t="str">
        <f t="shared" si="395"/>
        <v>女</v>
      </c>
      <c r="D2006" s="9" t="s">
        <v>180</v>
      </c>
      <c r="E2006" s="8"/>
    </row>
    <row r="2007" spans="1:5" ht="30" customHeight="1">
      <c r="A2007" s="8">
        <v>2005</v>
      </c>
      <c r="B2007" s="8" t="str">
        <f>"黄强星"</f>
        <v>黄强星</v>
      </c>
      <c r="C2007" s="8" t="str">
        <f>"男"</f>
        <v>男</v>
      </c>
      <c r="D2007" s="9" t="s">
        <v>1125</v>
      </c>
      <c r="E2007" s="8"/>
    </row>
    <row r="2008" spans="1:5" ht="30" customHeight="1">
      <c r="A2008" s="8">
        <v>2006</v>
      </c>
      <c r="B2008" s="8" t="str">
        <f>"邱雪苗"</f>
        <v>邱雪苗</v>
      </c>
      <c r="C2008" s="8" t="str">
        <f aca="true" t="shared" si="396" ref="C2008:C2011">"女"</f>
        <v>女</v>
      </c>
      <c r="D2008" s="9" t="s">
        <v>791</v>
      </c>
      <c r="E2008" s="8"/>
    </row>
    <row r="2009" spans="1:5" ht="30" customHeight="1">
      <c r="A2009" s="8">
        <v>2007</v>
      </c>
      <c r="B2009" s="8" t="str">
        <f>"谭珠婷"</f>
        <v>谭珠婷</v>
      </c>
      <c r="C2009" s="8" t="str">
        <f t="shared" si="396"/>
        <v>女</v>
      </c>
      <c r="D2009" s="9" t="s">
        <v>88</v>
      </c>
      <c r="E2009" s="8"/>
    </row>
    <row r="2010" spans="1:5" ht="30" customHeight="1">
      <c r="A2010" s="8">
        <v>2008</v>
      </c>
      <c r="B2010" s="8" t="str">
        <f>"石熙熙"</f>
        <v>石熙熙</v>
      </c>
      <c r="C2010" s="8" t="str">
        <f t="shared" si="396"/>
        <v>女</v>
      </c>
      <c r="D2010" s="9" t="s">
        <v>1000</v>
      </c>
      <c r="E2010" s="8"/>
    </row>
    <row r="2011" spans="1:5" ht="30" customHeight="1">
      <c r="A2011" s="8">
        <v>2009</v>
      </c>
      <c r="B2011" s="8" t="str">
        <f>"黄燕莹"</f>
        <v>黄燕莹</v>
      </c>
      <c r="C2011" s="8" t="str">
        <f t="shared" si="396"/>
        <v>女</v>
      </c>
      <c r="D2011" s="9" t="s">
        <v>1183</v>
      </c>
      <c r="E2011" s="8"/>
    </row>
    <row r="2012" spans="1:5" ht="30" customHeight="1">
      <c r="A2012" s="8">
        <v>2010</v>
      </c>
      <c r="B2012" s="8" t="str">
        <f>"陈小诚"</f>
        <v>陈小诚</v>
      </c>
      <c r="C2012" s="8" t="str">
        <f>"男"</f>
        <v>男</v>
      </c>
      <c r="D2012" s="9" t="s">
        <v>367</v>
      </c>
      <c r="E2012" s="8"/>
    </row>
    <row r="2013" spans="1:5" ht="30" customHeight="1">
      <c r="A2013" s="8">
        <v>2011</v>
      </c>
      <c r="B2013" s="8" t="str">
        <f>"陈方雨"</f>
        <v>陈方雨</v>
      </c>
      <c r="C2013" s="8" t="str">
        <f aca="true" t="shared" si="397" ref="C2013:C2016">"女"</f>
        <v>女</v>
      </c>
      <c r="D2013" s="9" t="s">
        <v>167</v>
      </c>
      <c r="E2013" s="8"/>
    </row>
    <row r="2014" spans="1:5" ht="30" customHeight="1">
      <c r="A2014" s="8">
        <v>2012</v>
      </c>
      <c r="B2014" s="8" t="str">
        <f>"庄紫芸"</f>
        <v>庄紫芸</v>
      </c>
      <c r="C2014" s="8" t="str">
        <f t="shared" si="397"/>
        <v>女</v>
      </c>
      <c r="D2014" s="9" t="s">
        <v>1184</v>
      </c>
      <c r="E2014" s="8"/>
    </row>
    <row r="2015" spans="1:5" ht="30" customHeight="1">
      <c r="A2015" s="8">
        <v>2013</v>
      </c>
      <c r="B2015" s="8" t="str">
        <f>"刘霖"</f>
        <v>刘霖</v>
      </c>
      <c r="C2015" s="8" t="str">
        <f t="shared" si="397"/>
        <v>女</v>
      </c>
      <c r="D2015" s="9" t="s">
        <v>616</v>
      </c>
      <c r="E2015" s="8"/>
    </row>
    <row r="2016" spans="1:5" ht="30" customHeight="1">
      <c r="A2016" s="8">
        <v>2014</v>
      </c>
      <c r="B2016" s="8" t="str">
        <f>"黄夏果"</f>
        <v>黄夏果</v>
      </c>
      <c r="C2016" s="8" t="str">
        <f t="shared" si="397"/>
        <v>女</v>
      </c>
      <c r="D2016" s="9" t="s">
        <v>1078</v>
      </c>
      <c r="E2016" s="8"/>
    </row>
    <row r="2017" spans="1:5" ht="30" customHeight="1">
      <c r="A2017" s="8">
        <v>2015</v>
      </c>
      <c r="B2017" s="8" t="str">
        <f>"黄朝国"</f>
        <v>黄朝国</v>
      </c>
      <c r="C2017" s="8" t="str">
        <f aca="true" t="shared" si="398" ref="C2017:C2021">"男"</f>
        <v>男</v>
      </c>
      <c r="D2017" s="9" t="s">
        <v>1114</v>
      </c>
      <c r="E2017" s="8"/>
    </row>
    <row r="2018" spans="1:5" ht="30" customHeight="1">
      <c r="A2018" s="8">
        <v>2016</v>
      </c>
      <c r="B2018" s="8" t="str">
        <f>"黄东超"</f>
        <v>黄东超</v>
      </c>
      <c r="C2018" s="8" t="str">
        <f t="shared" si="398"/>
        <v>男</v>
      </c>
      <c r="D2018" s="9" t="s">
        <v>161</v>
      </c>
      <c r="E2018" s="8"/>
    </row>
    <row r="2019" spans="1:5" ht="30" customHeight="1">
      <c r="A2019" s="8">
        <v>2017</v>
      </c>
      <c r="B2019" s="8" t="str">
        <f>"郑子翰"</f>
        <v>郑子翰</v>
      </c>
      <c r="C2019" s="8" t="str">
        <f t="shared" si="398"/>
        <v>男</v>
      </c>
      <c r="D2019" s="9" t="s">
        <v>415</v>
      </c>
      <c r="E2019" s="8"/>
    </row>
    <row r="2020" spans="1:5" ht="30" customHeight="1">
      <c r="A2020" s="8">
        <v>2018</v>
      </c>
      <c r="B2020" s="8" t="str">
        <f>"王捷明"</f>
        <v>王捷明</v>
      </c>
      <c r="C2020" s="8" t="str">
        <f t="shared" si="398"/>
        <v>男</v>
      </c>
      <c r="D2020" s="9" t="s">
        <v>1110</v>
      </c>
      <c r="E2020" s="8"/>
    </row>
    <row r="2021" spans="1:5" ht="30" customHeight="1">
      <c r="A2021" s="8">
        <v>2019</v>
      </c>
      <c r="B2021" s="8" t="str">
        <f>"黄海智"</f>
        <v>黄海智</v>
      </c>
      <c r="C2021" s="8" t="str">
        <f t="shared" si="398"/>
        <v>男</v>
      </c>
      <c r="D2021" s="9" t="s">
        <v>1185</v>
      </c>
      <c r="E2021" s="8"/>
    </row>
    <row r="2022" spans="1:5" ht="30" customHeight="1">
      <c r="A2022" s="8">
        <v>2020</v>
      </c>
      <c r="B2022" s="8" t="str">
        <f>"许叶"</f>
        <v>许叶</v>
      </c>
      <c r="C2022" s="8" t="str">
        <f aca="true" t="shared" si="399" ref="C2022:C2024">"女"</f>
        <v>女</v>
      </c>
      <c r="D2022" s="9" t="s">
        <v>1186</v>
      </c>
      <c r="E2022" s="8"/>
    </row>
    <row r="2023" spans="1:5" ht="30" customHeight="1">
      <c r="A2023" s="8">
        <v>2021</v>
      </c>
      <c r="B2023" s="8" t="str">
        <f>"李蔓"</f>
        <v>李蔓</v>
      </c>
      <c r="C2023" s="8" t="str">
        <f t="shared" si="399"/>
        <v>女</v>
      </c>
      <c r="D2023" s="9" t="s">
        <v>759</v>
      </c>
      <c r="E2023" s="8"/>
    </row>
    <row r="2024" spans="1:5" ht="30" customHeight="1">
      <c r="A2024" s="8">
        <v>2022</v>
      </c>
      <c r="B2024" s="8" t="str">
        <f>"黄峥翔"</f>
        <v>黄峥翔</v>
      </c>
      <c r="C2024" s="8" t="str">
        <f t="shared" si="399"/>
        <v>女</v>
      </c>
      <c r="D2024" s="9" t="s">
        <v>1187</v>
      </c>
      <c r="E2024" s="8"/>
    </row>
    <row r="2025" spans="1:5" ht="30" customHeight="1">
      <c r="A2025" s="8">
        <v>2023</v>
      </c>
      <c r="B2025" s="8" t="str">
        <f>"林明怀"</f>
        <v>林明怀</v>
      </c>
      <c r="C2025" s="8" t="str">
        <f aca="true" t="shared" si="400" ref="C2025:C2030">"男"</f>
        <v>男</v>
      </c>
      <c r="D2025" s="9" t="s">
        <v>1188</v>
      </c>
      <c r="E2025" s="8"/>
    </row>
    <row r="2026" spans="1:5" ht="30" customHeight="1">
      <c r="A2026" s="8">
        <v>2024</v>
      </c>
      <c r="B2026" s="8" t="str">
        <f>"吴彩云"</f>
        <v>吴彩云</v>
      </c>
      <c r="C2026" s="8" t="str">
        <f aca="true" t="shared" si="401" ref="C2026:C2029">"女"</f>
        <v>女</v>
      </c>
      <c r="D2026" s="9" t="s">
        <v>1181</v>
      </c>
      <c r="E2026" s="8"/>
    </row>
    <row r="2027" spans="1:5" ht="30" customHeight="1">
      <c r="A2027" s="8">
        <v>2025</v>
      </c>
      <c r="B2027" s="8" t="str">
        <f>"黄子婕"</f>
        <v>黄子婕</v>
      </c>
      <c r="C2027" s="8" t="str">
        <f t="shared" si="401"/>
        <v>女</v>
      </c>
      <c r="D2027" s="9" t="s">
        <v>106</v>
      </c>
      <c r="E2027" s="8"/>
    </row>
    <row r="2028" spans="1:5" ht="30" customHeight="1">
      <c r="A2028" s="8">
        <v>2026</v>
      </c>
      <c r="B2028" s="8" t="str">
        <f>"梅志伟"</f>
        <v>梅志伟</v>
      </c>
      <c r="C2028" s="8" t="str">
        <f t="shared" si="400"/>
        <v>男</v>
      </c>
      <c r="D2028" s="9" t="s">
        <v>806</v>
      </c>
      <c r="E2028" s="8"/>
    </row>
    <row r="2029" spans="1:5" ht="30" customHeight="1">
      <c r="A2029" s="8">
        <v>2027</v>
      </c>
      <c r="B2029" s="8" t="str">
        <f>"陈晶晶"</f>
        <v>陈晶晶</v>
      </c>
      <c r="C2029" s="8" t="str">
        <f t="shared" si="401"/>
        <v>女</v>
      </c>
      <c r="D2029" s="9" t="s">
        <v>205</v>
      </c>
      <c r="E2029" s="8"/>
    </row>
    <row r="2030" spans="1:5" ht="30" customHeight="1">
      <c r="A2030" s="8">
        <v>2028</v>
      </c>
      <c r="B2030" s="8" t="str">
        <f>"陈锐"</f>
        <v>陈锐</v>
      </c>
      <c r="C2030" s="8" t="str">
        <f t="shared" si="400"/>
        <v>男</v>
      </c>
      <c r="D2030" s="9" t="s">
        <v>1076</v>
      </c>
      <c r="E2030" s="8"/>
    </row>
    <row r="2031" spans="1:5" ht="30" customHeight="1">
      <c r="A2031" s="8">
        <v>2029</v>
      </c>
      <c r="B2031" s="8" t="str">
        <f>"姚兴梅"</f>
        <v>姚兴梅</v>
      </c>
      <c r="C2031" s="8" t="str">
        <f>"女"</f>
        <v>女</v>
      </c>
      <c r="D2031" s="9" t="s">
        <v>1189</v>
      </c>
      <c r="E2031" s="8"/>
    </row>
    <row r="2032" spans="1:5" ht="30" customHeight="1">
      <c r="A2032" s="8">
        <v>2030</v>
      </c>
      <c r="B2032" s="8" t="str">
        <f>"黄振宇"</f>
        <v>黄振宇</v>
      </c>
      <c r="C2032" s="8" t="str">
        <f aca="true" t="shared" si="402" ref="C2032:C2037">"男"</f>
        <v>男</v>
      </c>
      <c r="D2032" s="9" t="s">
        <v>1190</v>
      </c>
      <c r="E2032" s="8"/>
    </row>
    <row r="2033" spans="1:5" ht="30" customHeight="1">
      <c r="A2033" s="8">
        <v>2031</v>
      </c>
      <c r="B2033" s="8" t="str">
        <f>"黄卧龙"</f>
        <v>黄卧龙</v>
      </c>
      <c r="C2033" s="8" t="str">
        <f t="shared" si="402"/>
        <v>男</v>
      </c>
      <c r="D2033" s="9" t="s">
        <v>1191</v>
      </c>
      <c r="E2033" s="8"/>
    </row>
    <row r="2034" spans="1:5" ht="30" customHeight="1">
      <c r="A2034" s="8">
        <v>2032</v>
      </c>
      <c r="B2034" s="8" t="str">
        <f>"邓建光"</f>
        <v>邓建光</v>
      </c>
      <c r="C2034" s="8" t="str">
        <f t="shared" si="402"/>
        <v>男</v>
      </c>
      <c r="D2034" s="9" t="s">
        <v>1192</v>
      </c>
      <c r="E2034" s="8"/>
    </row>
    <row r="2035" spans="1:5" ht="30" customHeight="1">
      <c r="A2035" s="8">
        <v>2033</v>
      </c>
      <c r="B2035" s="8" t="str">
        <f>"朱洪基"</f>
        <v>朱洪基</v>
      </c>
      <c r="C2035" s="8" t="str">
        <f t="shared" si="402"/>
        <v>男</v>
      </c>
      <c r="D2035" s="9" t="s">
        <v>1192</v>
      </c>
      <c r="E2035" s="8"/>
    </row>
    <row r="2036" spans="1:5" ht="30" customHeight="1">
      <c r="A2036" s="8">
        <v>2034</v>
      </c>
      <c r="B2036" s="8" t="str">
        <f>"黎铭"</f>
        <v>黎铭</v>
      </c>
      <c r="C2036" s="8" t="str">
        <f t="shared" si="402"/>
        <v>男</v>
      </c>
      <c r="D2036" s="9" t="s">
        <v>487</v>
      </c>
      <c r="E2036" s="8"/>
    </row>
    <row r="2037" spans="1:5" ht="30" customHeight="1">
      <c r="A2037" s="8">
        <v>2035</v>
      </c>
      <c r="B2037" s="8" t="str">
        <f>"黄志文"</f>
        <v>黄志文</v>
      </c>
      <c r="C2037" s="8" t="str">
        <f t="shared" si="402"/>
        <v>男</v>
      </c>
      <c r="D2037" s="9" t="s">
        <v>1123</v>
      </c>
      <c r="E2037" s="8"/>
    </row>
    <row r="2038" spans="1:5" ht="30" customHeight="1">
      <c r="A2038" s="8">
        <v>2036</v>
      </c>
      <c r="B2038" s="8" t="str">
        <f>"黄丹丹"</f>
        <v>黄丹丹</v>
      </c>
      <c r="C2038" s="8" t="str">
        <f aca="true" t="shared" si="403" ref="C2038:C2042">"女"</f>
        <v>女</v>
      </c>
      <c r="D2038" s="9" t="s">
        <v>789</v>
      </c>
      <c r="E2038" s="8"/>
    </row>
    <row r="2039" spans="1:5" ht="30" customHeight="1">
      <c r="A2039" s="8">
        <v>2037</v>
      </c>
      <c r="B2039" s="8" t="str">
        <f>"黄朝德"</f>
        <v>黄朝德</v>
      </c>
      <c r="C2039" s="8" t="str">
        <f aca="true" t="shared" si="404" ref="C2039:C2044">"男"</f>
        <v>男</v>
      </c>
      <c r="D2039" s="9" t="s">
        <v>508</v>
      </c>
      <c r="E2039" s="8"/>
    </row>
    <row r="2040" spans="1:5" ht="30" customHeight="1">
      <c r="A2040" s="8">
        <v>2038</v>
      </c>
      <c r="B2040" s="8" t="str">
        <f>"黄添贻"</f>
        <v>黄添贻</v>
      </c>
      <c r="C2040" s="8" t="str">
        <f t="shared" si="403"/>
        <v>女</v>
      </c>
      <c r="D2040" s="9" t="s">
        <v>345</v>
      </c>
      <c r="E2040" s="8"/>
    </row>
    <row r="2041" spans="1:5" ht="30" customHeight="1">
      <c r="A2041" s="8">
        <v>2039</v>
      </c>
      <c r="B2041" s="8" t="str">
        <f>"黄学芳"</f>
        <v>黄学芳</v>
      </c>
      <c r="C2041" s="8" t="str">
        <f t="shared" si="403"/>
        <v>女</v>
      </c>
      <c r="D2041" s="9" t="s">
        <v>360</v>
      </c>
      <c r="E2041" s="8"/>
    </row>
    <row r="2042" spans="1:5" ht="30" customHeight="1">
      <c r="A2042" s="8">
        <v>2040</v>
      </c>
      <c r="B2042" s="8" t="str">
        <f>"蔡莹"</f>
        <v>蔡莹</v>
      </c>
      <c r="C2042" s="8" t="str">
        <f t="shared" si="403"/>
        <v>女</v>
      </c>
      <c r="D2042" s="9" t="s">
        <v>373</v>
      </c>
      <c r="E2042" s="8"/>
    </row>
    <row r="2043" spans="1:5" ht="30" customHeight="1">
      <c r="A2043" s="8">
        <v>2041</v>
      </c>
      <c r="B2043" s="8" t="str">
        <f>"高边"</f>
        <v>高边</v>
      </c>
      <c r="C2043" s="8" t="str">
        <f t="shared" si="404"/>
        <v>男</v>
      </c>
      <c r="D2043" s="9" t="s">
        <v>1164</v>
      </c>
      <c r="E2043" s="8"/>
    </row>
    <row r="2044" spans="1:5" ht="30" customHeight="1">
      <c r="A2044" s="8">
        <v>2042</v>
      </c>
      <c r="B2044" s="8" t="str">
        <f>"黄宇宝"</f>
        <v>黄宇宝</v>
      </c>
      <c r="C2044" s="8" t="str">
        <f t="shared" si="404"/>
        <v>男</v>
      </c>
      <c r="D2044" s="9" t="s">
        <v>405</v>
      </c>
      <c r="E2044" s="8"/>
    </row>
    <row r="2045" spans="1:5" ht="30" customHeight="1">
      <c r="A2045" s="8">
        <v>2043</v>
      </c>
      <c r="B2045" s="8" t="str">
        <f>"陈迷兰"</f>
        <v>陈迷兰</v>
      </c>
      <c r="C2045" s="8" t="str">
        <f aca="true" t="shared" si="405" ref="C2045:C2047">"女"</f>
        <v>女</v>
      </c>
      <c r="D2045" s="9" t="s">
        <v>1122</v>
      </c>
      <c r="E2045" s="8"/>
    </row>
    <row r="2046" spans="1:5" ht="30" customHeight="1">
      <c r="A2046" s="8">
        <v>2044</v>
      </c>
      <c r="B2046" s="8" t="str">
        <f>"钟玲玲"</f>
        <v>钟玲玲</v>
      </c>
      <c r="C2046" s="8" t="str">
        <f t="shared" si="405"/>
        <v>女</v>
      </c>
      <c r="D2046" s="9" t="s">
        <v>1010</v>
      </c>
      <c r="E2046" s="8"/>
    </row>
    <row r="2047" spans="1:5" ht="30" customHeight="1">
      <c r="A2047" s="8">
        <v>2045</v>
      </c>
      <c r="B2047" s="8" t="str">
        <f>"石佳佳"</f>
        <v>石佳佳</v>
      </c>
      <c r="C2047" s="8" t="str">
        <f t="shared" si="405"/>
        <v>女</v>
      </c>
      <c r="D2047" s="9" t="s">
        <v>1000</v>
      </c>
      <c r="E2047" s="8"/>
    </row>
    <row r="2048" spans="1:5" ht="30" customHeight="1">
      <c r="A2048" s="8">
        <v>2046</v>
      </c>
      <c r="B2048" s="8" t="str">
        <f>"黄俊"</f>
        <v>黄俊</v>
      </c>
      <c r="C2048" s="8" t="str">
        <f>"男"</f>
        <v>男</v>
      </c>
      <c r="D2048" s="9" t="s">
        <v>894</v>
      </c>
      <c r="E2048" s="8"/>
    </row>
    <row r="2049" spans="1:5" ht="30" customHeight="1">
      <c r="A2049" s="8">
        <v>2047</v>
      </c>
      <c r="B2049" s="8" t="str">
        <f>"蒋兰方"</f>
        <v>蒋兰方</v>
      </c>
      <c r="C2049" s="8" t="str">
        <f aca="true" t="shared" si="406" ref="C2049:C2051">"女"</f>
        <v>女</v>
      </c>
      <c r="D2049" s="9" t="s">
        <v>1048</v>
      </c>
      <c r="E2049" s="8"/>
    </row>
    <row r="2050" spans="1:5" ht="30" customHeight="1">
      <c r="A2050" s="8">
        <v>2048</v>
      </c>
      <c r="B2050" s="8" t="str">
        <f>"朱雨伶"</f>
        <v>朱雨伶</v>
      </c>
      <c r="C2050" s="8" t="str">
        <f t="shared" si="406"/>
        <v>女</v>
      </c>
      <c r="D2050" s="9" t="s">
        <v>345</v>
      </c>
      <c r="E2050" s="8"/>
    </row>
    <row r="2051" spans="1:5" ht="30" customHeight="1">
      <c r="A2051" s="8">
        <v>2049</v>
      </c>
      <c r="B2051" s="8" t="str">
        <f>"石嬏莹"</f>
        <v>石嬏莹</v>
      </c>
      <c r="C2051" s="8" t="str">
        <f t="shared" si="406"/>
        <v>女</v>
      </c>
      <c r="D2051" s="9" t="s">
        <v>1048</v>
      </c>
      <c r="E2051" s="8"/>
    </row>
    <row r="2052" spans="1:5" ht="30" customHeight="1">
      <c r="A2052" s="8">
        <v>2050</v>
      </c>
      <c r="B2052" s="8" t="str">
        <f>"朱扬江"</f>
        <v>朱扬江</v>
      </c>
      <c r="C2052" s="8" t="str">
        <f aca="true" t="shared" si="407" ref="C2052:C2056">"男"</f>
        <v>男</v>
      </c>
      <c r="D2052" s="9" t="s">
        <v>79</v>
      </c>
      <c r="E2052" s="8"/>
    </row>
    <row r="2053" spans="1:5" ht="30" customHeight="1">
      <c r="A2053" s="8">
        <v>2051</v>
      </c>
      <c r="B2053" s="8" t="str">
        <f>"吉晓亮"</f>
        <v>吉晓亮</v>
      </c>
      <c r="C2053" s="8" t="str">
        <f aca="true" t="shared" si="408" ref="C2053:C2058">"女"</f>
        <v>女</v>
      </c>
      <c r="D2053" s="9" t="s">
        <v>360</v>
      </c>
      <c r="E2053" s="8"/>
    </row>
    <row r="2054" spans="1:5" ht="30" customHeight="1">
      <c r="A2054" s="8">
        <v>2052</v>
      </c>
      <c r="B2054" s="8" t="str">
        <f>"黄慧颖"</f>
        <v>黄慧颖</v>
      </c>
      <c r="C2054" s="8" t="str">
        <f t="shared" si="408"/>
        <v>女</v>
      </c>
      <c r="D2054" s="9" t="s">
        <v>1193</v>
      </c>
      <c r="E2054" s="8"/>
    </row>
    <row r="2055" spans="1:5" ht="30" customHeight="1">
      <c r="A2055" s="8">
        <v>2053</v>
      </c>
      <c r="B2055" s="8" t="str">
        <f>"林奎"</f>
        <v>林奎</v>
      </c>
      <c r="C2055" s="8" t="str">
        <f t="shared" si="407"/>
        <v>男</v>
      </c>
      <c r="D2055" s="9" t="s">
        <v>189</v>
      </c>
      <c r="E2055" s="8"/>
    </row>
    <row r="2056" spans="1:5" ht="30" customHeight="1">
      <c r="A2056" s="8">
        <v>2054</v>
      </c>
      <c r="B2056" s="8" t="str">
        <f>"吉茁荣"</f>
        <v>吉茁荣</v>
      </c>
      <c r="C2056" s="8" t="str">
        <f t="shared" si="407"/>
        <v>男</v>
      </c>
      <c r="D2056" s="9" t="s">
        <v>501</v>
      </c>
      <c r="E2056" s="8"/>
    </row>
    <row r="2057" spans="1:5" ht="30" customHeight="1">
      <c r="A2057" s="8">
        <v>2055</v>
      </c>
      <c r="B2057" s="8" t="str">
        <f>"陈臧雯"</f>
        <v>陈臧雯</v>
      </c>
      <c r="C2057" s="8" t="str">
        <f t="shared" si="408"/>
        <v>女</v>
      </c>
      <c r="D2057" s="9" t="s">
        <v>776</v>
      </c>
      <c r="E2057" s="8"/>
    </row>
    <row r="2058" spans="1:5" ht="30" customHeight="1">
      <c r="A2058" s="8">
        <v>2056</v>
      </c>
      <c r="B2058" s="8" t="str">
        <f>"胡莹莹"</f>
        <v>胡莹莹</v>
      </c>
      <c r="C2058" s="8" t="str">
        <f t="shared" si="408"/>
        <v>女</v>
      </c>
      <c r="D2058" s="9" t="s">
        <v>665</v>
      </c>
      <c r="E2058" s="8"/>
    </row>
    <row r="2059" spans="1:5" ht="30" customHeight="1">
      <c r="A2059" s="8">
        <v>2057</v>
      </c>
      <c r="B2059" s="8" t="str">
        <f>"郑国"</f>
        <v>郑国</v>
      </c>
      <c r="C2059" s="8" t="str">
        <f aca="true" t="shared" si="409" ref="C2059:C2062">"男"</f>
        <v>男</v>
      </c>
      <c r="D2059" s="9" t="s">
        <v>767</v>
      </c>
      <c r="E2059" s="8"/>
    </row>
    <row r="2060" spans="1:5" ht="30" customHeight="1">
      <c r="A2060" s="8">
        <v>2058</v>
      </c>
      <c r="B2060" s="8" t="str">
        <f>"黄佳佳"</f>
        <v>黄佳佳</v>
      </c>
      <c r="C2060" s="8" t="str">
        <f aca="true" t="shared" si="410" ref="C2060:C2065">"女"</f>
        <v>女</v>
      </c>
      <c r="D2060" s="9" t="s">
        <v>306</v>
      </c>
      <c r="E2060" s="8"/>
    </row>
    <row r="2061" spans="1:5" ht="30" customHeight="1">
      <c r="A2061" s="8">
        <v>2059</v>
      </c>
      <c r="B2061" s="8" t="str">
        <f>"胡壮"</f>
        <v>胡壮</v>
      </c>
      <c r="C2061" s="8" t="str">
        <f t="shared" si="409"/>
        <v>男</v>
      </c>
      <c r="D2061" s="9" t="s">
        <v>868</v>
      </c>
      <c r="E2061" s="8"/>
    </row>
    <row r="2062" spans="1:5" ht="30" customHeight="1">
      <c r="A2062" s="8">
        <v>2060</v>
      </c>
      <c r="B2062" s="8" t="str">
        <f>"黄子健"</f>
        <v>黄子健</v>
      </c>
      <c r="C2062" s="8" t="str">
        <f t="shared" si="409"/>
        <v>男</v>
      </c>
      <c r="D2062" s="9" t="s">
        <v>767</v>
      </c>
      <c r="E2062" s="8"/>
    </row>
    <row r="2063" spans="1:5" ht="30" customHeight="1">
      <c r="A2063" s="8">
        <v>2061</v>
      </c>
      <c r="B2063" s="8" t="str">
        <f>"王丹妮"</f>
        <v>王丹妮</v>
      </c>
      <c r="C2063" s="8" t="str">
        <f t="shared" si="410"/>
        <v>女</v>
      </c>
      <c r="D2063" s="9" t="s">
        <v>1194</v>
      </c>
      <c r="E2063" s="8"/>
    </row>
    <row r="2064" spans="1:5" ht="30" customHeight="1">
      <c r="A2064" s="8">
        <v>2062</v>
      </c>
      <c r="B2064" s="8" t="str">
        <f>"覃思霖"</f>
        <v>覃思霖</v>
      </c>
      <c r="C2064" s="8" t="str">
        <f aca="true" t="shared" si="411" ref="C2064:C2067">"男"</f>
        <v>男</v>
      </c>
      <c r="D2064" s="9" t="s">
        <v>76</v>
      </c>
      <c r="E2064" s="8"/>
    </row>
    <row r="2065" spans="1:5" ht="30" customHeight="1">
      <c r="A2065" s="8">
        <v>2063</v>
      </c>
      <c r="B2065" s="8" t="str">
        <f>"刘银杏"</f>
        <v>刘银杏</v>
      </c>
      <c r="C2065" s="8" t="str">
        <f t="shared" si="410"/>
        <v>女</v>
      </c>
      <c r="D2065" s="9" t="s">
        <v>1195</v>
      </c>
      <c r="E2065" s="8"/>
    </row>
    <row r="2066" spans="1:5" ht="30" customHeight="1">
      <c r="A2066" s="8">
        <v>2064</v>
      </c>
      <c r="B2066" s="8" t="str">
        <f>"曾庆贺"</f>
        <v>曾庆贺</v>
      </c>
      <c r="C2066" s="8" t="str">
        <f t="shared" si="411"/>
        <v>男</v>
      </c>
      <c r="D2066" s="9" t="s">
        <v>76</v>
      </c>
      <c r="E2066" s="8"/>
    </row>
    <row r="2067" spans="1:5" ht="30" customHeight="1">
      <c r="A2067" s="8">
        <v>2065</v>
      </c>
      <c r="B2067" s="8" t="str">
        <f>"李巍巍"</f>
        <v>李巍巍</v>
      </c>
      <c r="C2067" s="8" t="str">
        <f t="shared" si="411"/>
        <v>男</v>
      </c>
      <c r="D2067" s="9" t="s">
        <v>1196</v>
      </c>
      <c r="E2067" s="8"/>
    </row>
    <row r="2068" spans="1:5" ht="30" customHeight="1">
      <c r="A2068" s="8">
        <v>2066</v>
      </c>
      <c r="B2068" s="8" t="str">
        <f>"陈兰萍"</f>
        <v>陈兰萍</v>
      </c>
      <c r="C2068" s="8" t="str">
        <f aca="true" t="shared" si="412" ref="C2068:C2076">"女"</f>
        <v>女</v>
      </c>
      <c r="D2068" s="9" t="s">
        <v>1197</v>
      </c>
      <c r="E2068" s="8"/>
    </row>
    <row r="2069" spans="1:5" ht="30" customHeight="1">
      <c r="A2069" s="8">
        <v>2067</v>
      </c>
      <c r="B2069" s="8" t="str">
        <f>"陈景论"</f>
        <v>陈景论</v>
      </c>
      <c r="C2069" s="8" t="str">
        <f aca="true" t="shared" si="413" ref="C2069:C2072">"男"</f>
        <v>男</v>
      </c>
      <c r="D2069" s="9" t="s">
        <v>889</v>
      </c>
      <c r="E2069" s="8"/>
    </row>
    <row r="2070" spans="1:5" ht="30" customHeight="1">
      <c r="A2070" s="8">
        <v>2068</v>
      </c>
      <c r="B2070" s="8" t="str">
        <f>"张叶倍"</f>
        <v>张叶倍</v>
      </c>
      <c r="C2070" s="8" t="str">
        <f t="shared" si="412"/>
        <v>女</v>
      </c>
      <c r="D2070" s="9" t="s">
        <v>180</v>
      </c>
      <c r="E2070" s="8"/>
    </row>
    <row r="2071" spans="1:5" ht="30" customHeight="1">
      <c r="A2071" s="8">
        <v>2069</v>
      </c>
      <c r="B2071" s="8" t="str">
        <f>"高鑫"</f>
        <v>高鑫</v>
      </c>
      <c r="C2071" s="8" t="str">
        <f t="shared" si="413"/>
        <v>男</v>
      </c>
      <c r="D2071" s="9" t="s">
        <v>1168</v>
      </c>
      <c r="E2071" s="8"/>
    </row>
    <row r="2072" spans="1:5" ht="30" customHeight="1">
      <c r="A2072" s="8">
        <v>2070</v>
      </c>
      <c r="B2072" s="8" t="str">
        <f>"王向瑜"</f>
        <v>王向瑜</v>
      </c>
      <c r="C2072" s="8" t="str">
        <f t="shared" si="413"/>
        <v>男</v>
      </c>
      <c r="D2072" s="9" t="s">
        <v>1198</v>
      </c>
      <c r="E2072" s="8"/>
    </row>
    <row r="2073" spans="1:5" ht="30" customHeight="1">
      <c r="A2073" s="8">
        <v>2071</v>
      </c>
      <c r="B2073" s="8" t="str">
        <f>"欧静"</f>
        <v>欧静</v>
      </c>
      <c r="C2073" s="8" t="str">
        <f t="shared" si="412"/>
        <v>女</v>
      </c>
      <c r="D2073" s="9" t="s">
        <v>345</v>
      </c>
      <c r="E2073" s="8"/>
    </row>
    <row r="2074" spans="1:5" ht="30" customHeight="1">
      <c r="A2074" s="8">
        <v>2072</v>
      </c>
      <c r="B2074" s="8" t="str">
        <f>"吉蝶梅"</f>
        <v>吉蝶梅</v>
      </c>
      <c r="C2074" s="8" t="str">
        <f t="shared" si="412"/>
        <v>女</v>
      </c>
      <c r="D2074" s="9" t="s">
        <v>167</v>
      </c>
      <c r="E2074" s="8"/>
    </row>
    <row r="2075" spans="1:5" ht="30" customHeight="1">
      <c r="A2075" s="8">
        <v>2073</v>
      </c>
      <c r="B2075" s="8" t="str">
        <f>"黄静"</f>
        <v>黄静</v>
      </c>
      <c r="C2075" s="8" t="str">
        <f t="shared" si="412"/>
        <v>女</v>
      </c>
      <c r="D2075" s="9" t="s">
        <v>251</v>
      </c>
      <c r="E2075" s="8"/>
    </row>
    <row r="2076" spans="1:5" ht="30" customHeight="1">
      <c r="A2076" s="8">
        <v>2074</v>
      </c>
      <c r="B2076" s="8" t="str">
        <f>"王汝超"</f>
        <v>王汝超</v>
      </c>
      <c r="C2076" s="8" t="str">
        <f t="shared" si="412"/>
        <v>女</v>
      </c>
      <c r="D2076" s="9" t="s">
        <v>1199</v>
      </c>
      <c r="E2076" s="8"/>
    </row>
    <row r="2077" spans="1:5" ht="30" customHeight="1">
      <c r="A2077" s="8">
        <v>2075</v>
      </c>
      <c r="B2077" s="8" t="str">
        <f>"胡茂兴"</f>
        <v>胡茂兴</v>
      </c>
      <c r="C2077" s="8" t="str">
        <f aca="true" t="shared" si="414" ref="C2077:C2083">"男"</f>
        <v>男</v>
      </c>
      <c r="D2077" s="9" t="s">
        <v>779</v>
      </c>
      <c r="E2077" s="8"/>
    </row>
    <row r="2078" spans="1:5" ht="30" customHeight="1">
      <c r="A2078" s="8">
        <v>2076</v>
      </c>
      <c r="B2078" s="8" t="str">
        <f>"吴乔敏"</f>
        <v>吴乔敏</v>
      </c>
      <c r="C2078" s="8" t="str">
        <f aca="true" t="shared" si="415" ref="C2078:C2081">"女"</f>
        <v>女</v>
      </c>
      <c r="D2078" s="9" t="s">
        <v>306</v>
      </c>
      <c r="E2078" s="8"/>
    </row>
    <row r="2079" spans="1:5" ht="30" customHeight="1">
      <c r="A2079" s="8">
        <v>2077</v>
      </c>
      <c r="B2079" s="8" t="str">
        <f>"卓文伟"</f>
        <v>卓文伟</v>
      </c>
      <c r="C2079" s="8" t="str">
        <f t="shared" si="414"/>
        <v>男</v>
      </c>
      <c r="D2079" s="9" t="s">
        <v>367</v>
      </c>
      <c r="E2079" s="8"/>
    </row>
    <row r="2080" spans="1:5" ht="30" customHeight="1">
      <c r="A2080" s="8">
        <v>2078</v>
      </c>
      <c r="B2080" s="8" t="str">
        <f>"王妹"</f>
        <v>王妹</v>
      </c>
      <c r="C2080" s="8" t="str">
        <f t="shared" si="415"/>
        <v>女</v>
      </c>
      <c r="D2080" s="9" t="s">
        <v>178</v>
      </c>
      <c r="E2080" s="8"/>
    </row>
    <row r="2081" spans="1:5" ht="30" customHeight="1">
      <c r="A2081" s="8">
        <v>2079</v>
      </c>
      <c r="B2081" s="8" t="str">
        <f>"蓝翠"</f>
        <v>蓝翠</v>
      </c>
      <c r="C2081" s="8" t="str">
        <f t="shared" si="415"/>
        <v>女</v>
      </c>
      <c r="D2081" s="9" t="s">
        <v>57</v>
      </c>
      <c r="E2081" s="8"/>
    </row>
    <row r="2082" spans="1:5" ht="30" customHeight="1">
      <c r="A2082" s="8">
        <v>2080</v>
      </c>
      <c r="B2082" s="8" t="str">
        <f>"吴伟峰"</f>
        <v>吴伟峰</v>
      </c>
      <c r="C2082" s="8" t="str">
        <f t="shared" si="414"/>
        <v>男</v>
      </c>
      <c r="D2082" s="9" t="s">
        <v>230</v>
      </c>
      <c r="E2082" s="8"/>
    </row>
    <row r="2083" spans="1:5" ht="30" customHeight="1">
      <c r="A2083" s="8">
        <v>2081</v>
      </c>
      <c r="B2083" s="8" t="str">
        <f>"陈智涛"</f>
        <v>陈智涛</v>
      </c>
      <c r="C2083" s="8" t="str">
        <f t="shared" si="414"/>
        <v>男</v>
      </c>
      <c r="D2083" s="9" t="s">
        <v>1200</v>
      </c>
      <c r="E2083" s="8"/>
    </row>
    <row r="2084" spans="1:5" ht="30" customHeight="1">
      <c r="A2084" s="8">
        <v>2082</v>
      </c>
      <c r="B2084" s="8" t="str">
        <f>"吉晓桃"</f>
        <v>吉晓桃</v>
      </c>
      <c r="C2084" s="8" t="str">
        <f aca="true" t="shared" si="416" ref="C2084:C2088">"女"</f>
        <v>女</v>
      </c>
      <c r="D2084" s="9" t="s">
        <v>373</v>
      </c>
      <c r="E2084" s="8"/>
    </row>
    <row r="2085" spans="1:5" ht="30" customHeight="1">
      <c r="A2085" s="8">
        <v>2083</v>
      </c>
      <c r="B2085" s="8" t="str">
        <f>"陈梅"</f>
        <v>陈梅</v>
      </c>
      <c r="C2085" s="8" t="str">
        <f t="shared" si="416"/>
        <v>女</v>
      </c>
      <c r="D2085" s="9" t="s">
        <v>712</v>
      </c>
      <c r="E2085" s="8"/>
    </row>
    <row r="2086" spans="1:5" ht="30" customHeight="1">
      <c r="A2086" s="8">
        <v>2084</v>
      </c>
      <c r="B2086" s="8" t="str">
        <f>"王晓虹"</f>
        <v>王晓虹</v>
      </c>
      <c r="C2086" s="8" t="str">
        <f t="shared" si="416"/>
        <v>女</v>
      </c>
      <c r="D2086" s="9" t="s">
        <v>989</v>
      </c>
      <c r="E2086" s="8"/>
    </row>
    <row r="2087" spans="1:5" ht="30" customHeight="1">
      <c r="A2087" s="8">
        <v>2085</v>
      </c>
      <c r="B2087" s="8" t="str">
        <f>"黄冬影"</f>
        <v>黄冬影</v>
      </c>
      <c r="C2087" s="8" t="str">
        <f t="shared" si="416"/>
        <v>女</v>
      </c>
      <c r="D2087" s="9" t="s">
        <v>1201</v>
      </c>
      <c r="E2087" s="8"/>
    </row>
    <row r="2088" spans="1:5" ht="30" customHeight="1">
      <c r="A2088" s="8">
        <v>2086</v>
      </c>
      <c r="B2088" s="8" t="str">
        <f>"黄冬梅"</f>
        <v>黄冬梅</v>
      </c>
      <c r="C2088" s="8" t="str">
        <f t="shared" si="416"/>
        <v>女</v>
      </c>
      <c r="D2088" s="9" t="s">
        <v>531</v>
      </c>
      <c r="E2088" s="8"/>
    </row>
    <row r="2089" spans="1:5" ht="30" customHeight="1">
      <c r="A2089" s="8">
        <v>2087</v>
      </c>
      <c r="B2089" s="8" t="str">
        <f>"谭健英"</f>
        <v>谭健英</v>
      </c>
      <c r="C2089" s="8" t="str">
        <f>"男"</f>
        <v>男</v>
      </c>
      <c r="D2089" s="9" t="s">
        <v>739</v>
      </c>
      <c r="E2089" s="8"/>
    </row>
    <row r="2090" spans="1:5" ht="30" customHeight="1">
      <c r="A2090" s="8">
        <v>2088</v>
      </c>
      <c r="B2090" s="8" t="str">
        <f>"胡美蝶"</f>
        <v>胡美蝶</v>
      </c>
      <c r="C2090" s="8" t="str">
        <f aca="true" t="shared" si="417" ref="C2090:C2096">"女"</f>
        <v>女</v>
      </c>
      <c r="D2090" s="9" t="s">
        <v>665</v>
      </c>
      <c r="E2090" s="8"/>
    </row>
    <row r="2091" spans="1:5" ht="30" customHeight="1">
      <c r="A2091" s="8">
        <v>2089</v>
      </c>
      <c r="B2091" s="8" t="str">
        <f>"李艳艳"</f>
        <v>李艳艳</v>
      </c>
      <c r="C2091" s="8" t="str">
        <f t="shared" si="417"/>
        <v>女</v>
      </c>
      <c r="D2091" s="9" t="s">
        <v>1170</v>
      </c>
      <c r="E2091" s="8"/>
    </row>
    <row r="2092" spans="1:5" ht="30" customHeight="1">
      <c r="A2092" s="8">
        <v>2090</v>
      </c>
      <c r="B2092" s="8" t="str">
        <f>"黄思晴"</f>
        <v>黄思晴</v>
      </c>
      <c r="C2092" s="8" t="str">
        <f t="shared" si="417"/>
        <v>女</v>
      </c>
      <c r="D2092" s="9" t="s">
        <v>426</v>
      </c>
      <c r="E2092" s="8"/>
    </row>
    <row r="2093" spans="1:5" ht="30" customHeight="1">
      <c r="A2093" s="8">
        <v>2091</v>
      </c>
      <c r="B2093" s="8" t="str">
        <f>"蓝青"</f>
        <v>蓝青</v>
      </c>
      <c r="C2093" s="8" t="str">
        <f t="shared" si="417"/>
        <v>女</v>
      </c>
      <c r="D2093" s="9" t="s">
        <v>581</v>
      </c>
      <c r="E2093" s="8"/>
    </row>
    <row r="2094" spans="1:5" ht="30" customHeight="1">
      <c r="A2094" s="8">
        <v>2092</v>
      </c>
      <c r="B2094" s="8" t="str">
        <f>"黄小环"</f>
        <v>黄小环</v>
      </c>
      <c r="C2094" s="8" t="str">
        <f t="shared" si="417"/>
        <v>女</v>
      </c>
      <c r="D2094" s="9" t="s">
        <v>816</v>
      </c>
      <c r="E2094" s="8"/>
    </row>
    <row r="2095" spans="1:5" ht="30" customHeight="1">
      <c r="A2095" s="8">
        <v>2093</v>
      </c>
      <c r="B2095" s="8" t="str">
        <f>"王芳梅"</f>
        <v>王芳梅</v>
      </c>
      <c r="C2095" s="8" t="str">
        <f t="shared" si="417"/>
        <v>女</v>
      </c>
      <c r="D2095" s="9" t="s">
        <v>774</v>
      </c>
      <c r="E2095" s="8"/>
    </row>
    <row r="2096" spans="1:5" ht="30" customHeight="1">
      <c r="A2096" s="8">
        <v>2094</v>
      </c>
      <c r="B2096" s="8" t="str">
        <f>"陈金叶"</f>
        <v>陈金叶</v>
      </c>
      <c r="C2096" s="8" t="str">
        <f t="shared" si="417"/>
        <v>女</v>
      </c>
      <c r="D2096" s="9" t="s">
        <v>306</v>
      </c>
      <c r="E2096" s="8"/>
    </row>
    <row r="2097" spans="1:5" ht="30" customHeight="1">
      <c r="A2097" s="8">
        <v>2095</v>
      </c>
      <c r="B2097" s="8" t="str">
        <f>"黄成华"</f>
        <v>黄成华</v>
      </c>
      <c r="C2097" s="8" t="str">
        <f aca="true" t="shared" si="418" ref="C2097:C2101">"男"</f>
        <v>男</v>
      </c>
      <c r="D2097" s="9" t="s">
        <v>1123</v>
      </c>
      <c r="E2097" s="8"/>
    </row>
    <row r="2098" spans="1:5" ht="30" customHeight="1">
      <c r="A2098" s="8">
        <v>2096</v>
      </c>
      <c r="B2098" s="8" t="str">
        <f>"吴福龙"</f>
        <v>吴福龙</v>
      </c>
      <c r="C2098" s="8" t="str">
        <f t="shared" si="418"/>
        <v>男</v>
      </c>
      <c r="D2098" s="9" t="s">
        <v>892</v>
      </c>
      <c r="E2098" s="8"/>
    </row>
    <row r="2099" spans="1:5" ht="30" customHeight="1">
      <c r="A2099" s="8">
        <v>2097</v>
      </c>
      <c r="B2099" s="8" t="str">
        <f>"蒋亚清"</f>
        <v>蒋亚清</v>
      </c>
      <c r="C2099" s="8" t="str">
        <f t="shared" si="418"/>
        <v>男</v>
      </c>
      <c r="D2099" s="9" t="s">
        <v>1202</v>
      </c>
      <c r="E2099" s="8"/>
    </row>
    <row r="2100" spans="1:5" ht="30" customHeight="1">
      <c r="A2100" s="8">
        <v>2098</v>
      </c>
      <c r="B2100" s="8" t="str">
        <f>"王康瑛"</f>
        <v>王康瑛</v>
      </c>
      <c r="C2100" s="8" t="str">
        <f t="shared" si="418"/>
        <v>男</v>
      </c>
      <c r="D2100" s="9" t="s">
        <v>415</v>
      </c>
      <c r="E2100" s="8"/>
    </row>
    <row r="2101" spans="1:5" ht="30" customHeight="1">
      <c r="A2101" s="8">
        <v>2099</v>
      </c>
      <c r="B2101" s="8" t="str">
        <f>"王海腾"</f>
        <v>王海腾</v>
      </c>
      <c r="C2101" s="8" t="str">
        <f t="shared" si="418"/>
        <v>男</v>
      </c>
      <c r="D2101" s="9" t="s">
        <v>1203</v>
      </c>
      <c r="E2101" s="8"/>
    </row>
    <row r="2102" spans="1:5" ht="30" customHeight="1">
      <c r="A2102" s="8">
        <v>2100</v>
      </c>
      <c r="B2102" s="8" t="str">
        <f>"梁定群"</f>
        <v>梁定群</v>
      </c>
      <c r="C2102" s="8" t="str">
        <f aca="true" t="shared" si="419" ref="C2102:C2111">"女"</f>
        <v>女</v>
      </c>
      <c r="D2102" s="9" t="s">
        <v>1096</v>
      </c>
      <c r="E2102" s="8"/>
    </row>
    <row r="2103" spans="1:5" ht="30" customHeight="1">
      <c r="A2103" s="8">
        <v>2101</v>
      </c>
      <c r="B2103" s="8" t="str">
        <f>"卓子妮"</f>
        <v>卓子妮</v>
      </c>
      <c r="C2103" s="8" t="str">
        <f t="shared" si="419"/>
        <v>女</v>
      </c>
      <c r="D2103" s="9" t="s">
        <v>213</v>
      </c>
      <c r="E2103" s="8"/>
    </row>
    <row r="2104" spans="1:5" ht="30" customHeight="1">
      <c r="A2104" s="8">
        <v>2102</v>
      </c>
      <c r="B2104" s="8" t="str">
        <f>"王晓薇"</f>
        <v>王晓薇</v>
      </c>
      <c r="C2104" s="8" t="str">
        <f t="shared" si="419"/>
        <v>女</v>
      </c>
      <c r="D2104" s="9" t="s">
        <v>66</v>
      </c>
      <c r="E2104" s="8"/>
    </row>
    <row r="2105" spans="1:5" ht="30" customHeight="1">
      <c r="A2105" s="8">
        <v>2103</v>
      </c>
      <c r="B2105" s="8" t="str">
        <f>"谭晓菁"</f>
        <v>谭晓菁</v>
      </c>
      <c r="C2105" s="8" t="str">
        <f t="shared" si="419"/>
        <v>女</v>
      </c>
      <c r="D2105" s="9" t="s">
        <v>753</v>
      </c>
      <c r="E2105" s="8"/>
    </row>
    <row r="2106" spans="1:5" ht="30" customHeight="1">
      <c r="A2106" s="8">
        <v>2104</v>
      </c>
      <c r="B2106" s="8" t="str">
        <f>"高翠婷"</f>
        <v>高翠婷</v>
      </c>
      <c r="C2106" s="8" t="str">
        <f t="shared" si="419"/>
        <v>女</v>
      </c>
      <c r="D2106" s="9" t="s">
        <v>781</v>
      </c>
      <c r="E2106" s="8"/>
    </row>
    <row r="2107" spans="1:5" ht="30" customHeight="1">
      <c r="A2107" s="8">
        <v>2105</v>
      </c>
      <c r="B2107" s="8" t="str">
        <f>"黄腾微"</f>
        <v>黄腾微</v>
      </c>
      <c r="C2107" s="8" t="str">
        <f t="shared" si="419"/>
        <v>女</v>
      </c>
      <c r="D2107" s="9" t="s">
        <v>1199</v>
      </c>
      <c r="E2107" s="8"/>
    </row>
    <row r="2108" spans="1:5" ht="30" customHeight="1">
      <c r="A2108" s="8">
        <v>2106</v>
      </c>
      <c r="B2108" s="8" t="str">
        <f>"陈俏莹"</f>
        <v>陈俏莹</v>
      </c>
      <c r="C2108" s="8" t="str">
        <f t="shared" si="419"/>
        <v>女</v>
      </c>
      <c r="D2108" s="9" t="s">
        <v>799</v>
      </c>
      <c r="E2108" s="8"/>
    </row>
    <row r="2109" spans="1:5" ht="30" customHeight="1">
      <c r="A2109" s="8">
        <v>2107</v>
      </c>
      <c r="B2109" s="8" t="str">
        <f>"李秀珍"</f>
        <v>李秀珍</v>
      </c>
      <c r="C2109" s="8" t="str">
        <f t="shared" si="419"/>
        <v>女</v>
      </c>
      <c r="D2109" s="9" t="s">
        <v>57</v>
      </c>
      <c r="E2109" s="8"/>
    </row>
    <row r="2110" spans="1:5" ht="30" customHeight="1">
      <c r="A2110" s="8">
        <v>2108</v>
      </c>
      <c r="B2110" s="8" t="str">
        <f>"王凡"</f>
        <v>王凡</v>
      </c>
      <c r="C2110" s="8" t="str">
        <f t="shared" si="419"/>
        <v>女</v>
      </c>
      <c r="D2110" s="9" t="s">
        <v>68</v>
      </c>
      <c r="E2110" s="8"/>
    </row>
    <row r="2111" spans="1:5" ht="30" customHeight="1">
      <c r="A2111" s="8">
        <v>2109</v>
      </c>
      <c r="B2111" s="8" t="str">
        <f>"吉友恋"</f>
        <v>吉友恋</v>
      </c>
      <c r="C2111" s="8" t="str">
        <f t="shared" si="419"/>
        <v>女</v>
      </c>
      <c r="D2111" s="9" t="s">
        <v>97</v>
      </c>
      <c r="E2111" s="8"/>
    </row>
    <row r="2112" spans="1:5" ht="30" customHeight="1">
      <c r="A2112" s="8">
        <v>2110</v>
      </c>
      <c r="B2112" s="8" t="str">
        <f>"高伟"</f>
        <v>高伟</v>
      </c>
      <c r="C2112" s="8" t="str">
        <f>"男"</f>
        <v>男</v>
      </c>
      <c r="D2112" s="9" t="s">
        <v>810</v>
      </c>
      <c r="E2112" s="8"/>
    </row>
    <row r="2113" spans="1:5" ht="30" customHeight="1">
      <c r="A2113" s="8">
        <v>2111</v>
      </c>
      <c r="B2113" s="8" t="str">
        <f>"王吉豪"</f>
        <v>王吉豪</v>
      </c>
      <c r="C2113" s="8" t="str">
        <f>"男"</f>
        <v>男</v>
      </c>
      <c r="D2113" s="9" t="s">
        <v>501</v>
      </c>
      <c r="E2113" s="8"/>
    </row>
    <row r="2114" spans="1:5" ht="30" customHeight="1">
      <c r="A2114" s="8">
        <v>2112</v>
      </c>
      <c r="B2114" s="8" t="str">
        <f>"陈丹云"</f>
        <v>陈丹云</v>
      </c>
      <c r="C2114" s="8" t="str">
        <f aca="true" t="shared" si="420" ref="C2114:C2122">"女"</f>
        <v>女</v>
      </c>
      <c r="D2114" s="9" t="s">
        <v>1155</v>
      </c>
      <c r="E2114" s="8"/>
    </row>
    <row r="2115" spans="1:5" ht="30" customHeight="1">
      <c r="A2115" s="8">
        <v>2113</v>
      </c>
      <c r="B2115" s="8" t="str">
        <f>"陈雪菲"</f>
        <v>陈雪菲</v>
      </c>
      <c r="C2115" s="8" t="str">
        <f t="shared" si="420"/>
        <v>女</v>
      </c>
      <c r="D2115" s="9" t="s">
        <v>1127</v>
      </c>
      <c r="E2115" s="8"/>
    </row>
    <row r="2116" spans="1:5" ht="30" customHeight="1">
      <c r="A2116" s="8">
        <v>2114</v>
      </c>
      <c r="B2116" s="8" t="str">
        <f>"张静"</f>
        <v>张静</v>
      </c>
      <c r="C2116" s="8" t="str">
        <f t="shared" si="420"/>
        <v>女</v>
      </c>
      <c r="D2116" s="9" t="s">
        <v>445</v>
      </c>
      <c r="E2116" s="8"/>
    </row>
    <row r="2117" spans="1:5" ht="30" customHeight="1">
      <c r="A2117" s="8">
        <v>2115</v>
      </c>
      <c r="B2117" s="8" t="str">
        <f>"朱丽菲"</f>
        <v>朱丽菲</v>
      </c>
      <c r="C2117" s="8" t="str">
        <f t="shared" si="420"/>
        <v>女</v>
      </c>
      <c r="D2117" s="9" t="s">
        <v>397</v>
      </c>
      <c r="E2117" s="8"/>
    </row>
    <row r="2118" spans="1:5" ht="30" customHeight="1">
      <c r="A2118" s="8">
        <v>2116</v>
      </c>
      <c r="B2118" s="8" t="str">
        <f>"陈雅"</f>
        <v>陈雅</v>
      </c>
      <c r="C2118" s="8" t="str">
        <f t="shared" si="420"/>
        <v>女</v>
      </c>
      <c r="D2118" s="9" t="s">
        <v>306</v>
      </c>
      <c r="E2118" s="8"/>
    </row>
    <row r="2119" spans="1:5" ht="30" customHeight="1">
      <c r="A2119" s="8">
        <v>2117</v>
      </c>
      <c r="B2119" s="8" t="str">
        <f>"王声"</f>
        <v>王声</v>
      </c>
      <c r="C2119" s="8" t="str">
        <f t="shared" si="420"/>
        <v>女</v>
      </c>
      <c r="D2119" s="9" t="s">
        <v>1204</v>
      </c>
      <c r="E2119" s="8"/>
    </row>
    <row r="2120" spans="1:5" ht="30" customHeight="1">
      <c r="A2120" s="8">
        <v>2118</v>
      </c>
      <c r="B2120" s="8" t="str">
        <f>"董海花"</f>
        <v>董海花</v>
      </c>
      <c r="C2120" s="8" t="str">
        <f t="shared" si="420"/>
        <v>女</v>
      </c>
      <c r="D2120" s="9" t="s">
        <v>178</v>
      </c>
      <c r="E2120" s="8"/>
    </row>
    <row r="2121" spans="1:5" ht="30" customHeight="1">
      <c r="A2121" s="8">
        <v>2119</v>
      </c>
      <c r="B2121" s="8" t="str">
        <f>"高小花"</f>
        <v>高小花</v>
      </c>
      <c r="C2121" s="8" t="str">
        <f t="shared" si="420"/>
        <v>女</v>
      </c>
      <c r="D2121" s="9" t="s">
        <v>901</v>
      </c>
      <c r="E2121" s="8"/>
    </row>
    <row r="2122" spans="1:5" ht="30" customHeight="1">
      <c r="A2122" s="8">
        <v>2120</v>
      </c>
      <c r="B2122" s="8" t="str">
        <f>"黄丹颖"</f>
        <v>黄丹颖</v>
      </c>
      <c r="C2122" s="8" t="str">
        <f t="shared" si="420"/>
        <v>女</v>
      </c>
      <c r="D2122" s="9" t="s">
        <v>793</v>
      </c>
      <c r="E2122" s="8"/>
    </row>
    <row r="2123" spans="1:5" ht="30" customHeight="1">
      <c r="A2123" s="8">
        <v>2121</v>
      </c>
      <c r="B2123" s="8" t="str">
        <f>"石杰"</f>
        <v>石杰</v>
      </c>
      <c r="C2123" s="8" t="str">
        <f aca="true" t="shared" si="421" ref="C2123:C2129">"男"</f>
        <v>男</v>
      </c>
      <c r="D2123" s="9" t="s">
        <v>1205</v>
      </c>
      <c r="E2123" s="8"/>
    </row>
    <row r="2124" spans="1:5" ht="30" customHeight="1">
      <c r="A2124" s="8">
        <v>2122</v>
      </c>
      <c r="B2124" s="8" t="str">
        <f>"吴俊瑜"</f>
        <v>吴俊瑜</v>
      </c>
      <c r="C2124" s="8" t="str">
        <f aca="true" t="shared" si="422" ref="C2124:C2127">"女"</f>
        <v>女</v>
      </c>
      <c r="D2124" s="9" t="s">
        <v>15</v>
      </c>
      <c r="E2124" s="8"/>
    </row>
    <row r="2125" spans="1:5" ht="30" customHeight="1">
      <c r="A2125" s="8">
        <v>2123</v>
      </c>
      <c r="B2125" s="8" t="str">
        <f>"林祥森"</f>
        <v>林祥森</v>
      </c>
      <c r="C2125" s="8" t="str">
        <f t="shared" si="421"/>
        <v>男</v>
      </c>
      <c r="D2125" s="9" t="s">
        <v>727</v>
      </c>
      <c r="E2125" s="8"/>
    </row>
    <row r="2126" spans="1:5" ht="30" customHeight="1">
      <c r="A2126" s="8">
        <v>2124</v>
      </c>
      <c r="B2126" s="8" t="str">
        <f>"林婷"</f>
        <v>林婷</v>
      </c>
      <c r="C2126" s="8" t="str">
        <f t="shared" si="422"/>
        <v>女</v>
      </c>
      <c r="D2126" s="9" t="s">
        <v>210</v>
      </c>
      <c r="E2126" s="8"/>
    </row>
    <row r="2127" spans="1:5" ht="30" customHeight="1">
      <c r="A2127" s="8">
        <v>2125</v>
      </c>
      <c r="B2127" s="8" t="str">
        <f>"曹莉"</f>
        <v>曹莉</v>
      </c>
      <c r="C2127" s="8" t="str">
        <f t="shared" si="422"/>
        <v>女</v>
      </c>
      <c r="D2127" s="9" t="s">
        <v>426</v>
      </c>
      <c r="E2127" s="8"/>
    </row>
    <row r="2128" spans="1:5" ht="30" customHeight="1">
      <c r="A2128" s="8">
        <v>2126</v>
      </c>
      <c r="B2128" s="8" t="str">
        <f>"谢佳明"</f>
        <v>谢佳明</v>
      </c>
      <c r="C2128" s="8" t="str">
        <f t="shared" si="421"/>
        <v>男</v>
      </c>
      <c r="D2128" s="9" t="s">
        <v>1182</v>
      </c>
      <c r="E2128" s="8"/>
    </row>
    <row r="2129" spans="1:5" ht="30" customHeight="1">
      <c r="A2129" s="8">
        <v>2127</v>
      </c>
      <c r="B2129" s="8" t="str">
        <f>"黄校杯"</f>
        <v>黄校杯</v>
      </c>
      <c r="C2129" s="8" t="str">
        <f t="shared" si="421"/>
        <v>男</v>
      </c>
      <c r="D2129" s="9" t="s">
        <v>1206</v>
      </c>
      <c r="E2129" s="8"/>
    </row>
    <row r="2130" spans="1:5" ht="30" customHeight="1">
      <c r="A2130" s="8">
        <v>2128</v>
      </c>
      <c r="B2130" s="8" t="str">
        <f>"杨贞"</f>
        <v>杨贞</v>
      </c>
      <c r="C2130" s="8" t="str">
        <f>"女"</f>
        <v>女</v>
      </c>
      <c r="D2130" s="9" t="s">
        <v>876</v>
      </c>
      <c r="E2130" s="8"/>
    </row>
    <row r="2131" spans="1:5" ht="30" customHeight="1">
      <c r="A2131" s="8">
        <v>2129</v>
      </c>
      <c r="B2131" s="8" t="str">
        <f>"陈泰懿"</f>
        <v>陈泰懿</v>
      </c>
      <c r="C2131" s="8" t="str">
        <f aca="true" t="shared" si="423" ref="C2131:C2137">"男"</f>
        <v>男</v>
      </c>
      <c r="D2131" s="9" t="s">
        <v>405</v>
      </c>
      <c r="E2131" s="8"/>
    </row>
    <row r="2132" spans="1:5" ht="30" customHeight="1">
      <c r="A2132" s="8">
        <v>2130</v>
      </c>
      <c r="B2132" s="8" t="str">
        <f>"盘楚萍"</f>
        <v>盘楚萍</v>
      </c>
      <c r="C2132" s="8" t="str">
        <f>"女"</f>
        <v>女</v>
      </c>
      <c r="D2132" s="9" t="s">
        <v>1207</v>
      </c>
      <c r="E2132" s="8"/>
    </row>
    <row r="2133" spans="1:5" ht="30" customHeight="1">
      <c r="A2133" s="8">
        <v>2131</v>
      </c>
      <c r="B2133" s="8" t="str">
        <f>"邓世才"</f>
        <v>邓世才</v>
      </c>
      <c r="C2133" s="8" t="str">
        <f t="shared" si="423"/>
        <v>男</v>
      </c>
      <c r="D2133" s="9" t="s">
        <v>855</v>
      </c>
      <c r="E2133" s="8"/>
    </row>
    <row r="2134" spans="1:5" ht="30" customHeight="1">
      <c r="A2134" s="8">
        <v>2132</v>
      </c>
      <c r="B2134" s="8" t="str">
        <f>"陈旺达"</f>
        <v>陈旺达</v>
      </c>
      <c r="C2134" s="8" t="str">
        <f t="shared" si="423"/>
        <v>男</v>
      </c>
      <c r="D2134" s="9" t="s">
        <v>1208</v>
      </c>
      <c r="E2134" s="8"/>
    </row>
    <row r="2135" spans="1:5" ht="30" customHeight="1">
      <c r="A2135" s="8">
        <v>2133</v>
      </c>
      <c r="B2135" s="8" t="str">
        <f>"李振宇"</f>
        <v>李振宇</v>
      </c>
      <c r="C2135" s="8" t="str">
        <f t="shared" si="423"/>
        <v>男</v>
      </c>
      <c r="D2135" s="9" t="s">
        <v>1202</v>
      </c>
      <c r="E2135" s="8"/>
    </row>
    <row r="2136" spans="1:5" ht="30" customHeight="1">
      <c r="A2136" s="8">
        <v>2134</v>
      </c>
      <c r="B2136" s="8" t="str">
        <f>"黄坤豪"</f>
        <v>黄坤豪</v>
      </c>
      <c r="C2136" s="8" t="str">
        <f t="shared" si="423"/>
        <v>男</v>
      </c>
      <c r="D2136" s="9" t="s">
        <v>1121</v>
      </c>
      <c r="E2136" s="8"/>
    </row>
    <row r="2137" spans="1:5" ht="30" customHeight="1">
      <c r="A2137" s="8">
        <v>2135</v>
      </c>
      <c r="B2137" s="8" t="str">
        <f>"王良升"</f>
        <v>王良升</v>
      </c>
      <c r="C2137" s="8" t="str">
        <f t="shared" si="423"/>
        <v>男</v>
      </c>
      <c r="D2137" s="9" t="s">
        <v>917</v>
      </c>
      <c r="E2137" s="8"/>
    </row>
    <row r="2138" spans="1:5" ht="30" customHeight="1">
      <c r="A2138" s="8">
        <v>2136</v>
      </c>
      <c r="B2138" s="8" t="str">
        <f>"黄嘉嘉"</f>
        <v>黄嘉嘉</v>
      </c>
      <c r="C2138" s="8" t="str">
        <f>"女"</f>
        <v>女</v>
      </c>
      <c r="D2138" s="9" t="s">
        <v>857</v>
      </c>
      <c r="E2138" s="8"/>
    </row>
    <row r="2139" spans="1:5" ht="30" customHeight="1">
      <c r="A2139" s="8">
        <v>2137</v>
      </c>
      <c r="B2139" s="8" t="str">
        <f>"黄舒杰"</f>
        <v>黄舒杰</v>
      </c>
      <c r="C2139" s="8" t="str">
        <f>"男"</f>
        <v>男</v>
      </c>
      <c r="D2139" s="9" t="s">
        <v>91</v>
      </c>
      <c r="E2139" s="8"/>
    </row>
    <row r="2140" spans="1:5" ht="30" customHeight="1">
      <c r="A2140" s="8">
        <v>2138</v>
      </c>
      <c r="B2140" s="8" t="str">
        <f>"石紫艳"</f>
        <v>石紫艳</v>
      </c>
      <c r="C2140" s="8" t="str">
        <f aca="true" t="shared" si="424" ref="C2140:C2145">"女"</f>
        <v>女</v>
      </c>
      <c r="D2140" s="9" t="s">
        <v>1204</v>
      </c>
      <c r="E2140" s="8"/>
    </row>
    <row r="2141" spans="1:5" ht="30" customHeight="1">
      <c r="A2141" s="8">
        <v>2139</v>
      </c>
      <c r="B2141" s="8" t="str">
        <f>"吉美净"</f>
        <v>吉美净</v>
      </c>
      <c r="C2141" s="8" t="str">
        <f t="shared" si="424"/>
        <v>女</v>
      </c>
      <c r="D2141" s="9" t="s">
        <v>781</v>
      </c>
      <c r="E2141" s="8"/>
    </row>
    <row r="2142" spans="1:5" ht="30" customHeight="1">
      <c r="A2142" s="8">
        <v>2140</v>
      </c>
      <c r="B2142" s="8" t="str">
        <f>"盆阿连"</f>
        <v>盆阿连</v>
      </c>
      <c r="C2142" s="8" t="str">
        <f t="shared" si="424"/>
        <v>女</v>
      </c>
      <c r="D2142" s="9" t="s">
        <v>1209</v>
      </c>
      <c r="E2142" s="8"/>
    </row>
    <row r="2143" spans="1:5" ht="30" customHeight="1">
      <c r="A2143" s="8">
        <v>2141</v>
      </c>
      <c r="B2143" s="8" t="str">
        <f>"黄雅"</f>
        <v>黄雅</v>
      </c>
      <c r="C2143" s="8" t="str">
        <f t="shared" si="424"/>
        <v>女</v>
      </c>
      <c r="D2143" s="9" t="s">
        <v>477</v>
      </c>
      <c r="E2143" s="8"/>
    </row>
    <row r="2144" spans="1:5" ht="30" customHeight="1">
      <c r="A2144" s="8">
        <v>2142</v>
      </c>
      <c r="B2144" s="8" t="str">
        <f>"左安妮"</f>
        <v>左安妮</v>
      </c>
      <c r="C2144" s="8" t="str">
        <f t="shared" si="424"/>
        <v>女</v>
      </c>
      <c r="D2144" s="9" t="s">
        <v>393</v>
      </c>
      <c r="E2144" s="8"/>
    </row>
    <row r="2145" spans="1:5" ht="30" customHeight="1">
      <c r="A2145" s="8">
        <v>2143</v>
      </c>
      <c r="B2145" s="8" t="str">
        <f>"陈梦思"</f>
        <v>陈梦思</v>
      </c>
      <c r="C2145" s="8" t="str">
        <f t="shared" si="424"/>
        <v>女</v>
      </c>
      <c r="D2145" s="9" t="s">
        <v>97</v>
      </c>
      <c r="E2145" s="8"/>
    </row>
    <row r="2146" spans="1:5" ht="30" customHeight="1">
      <c r="A2146" s="8">
        <v>2144</v>
      </c>
      <c r="B2146" s="8" t="str">
        <f>"陈俊"</f>
        <v>陈俊</v>
      </c>
      <c r="C2146" s="8" t="str">
        <f>"男"</f>
        <v>男</v>
      </c>
      <c r="D2146" s="9" t="s">
        <v>767</v>
      </c>
      <c r="E2146" s="8"/>
    </row>
    <row r="2147" spans="1:5" ht="30" customHeight="1">
      <c r="A2147" s="8">
        <v>2145</v>
      </c>
      <c r="B2147" s="8" t="str">
        <f>"吉秀怡"</f>
        <v>吉秀怡</v>
      </c>
      <c r="C2147" s="8" t="str">
        <f aca="true" t="shared" si="425" ref="C2147:C2150">"女"</f>
        <v>女</v>
      </c>
      <c r="D2147" s="9" t="s">
        <v>306</v>
      </c>
      <c r="E2147" s="8"/>
    </row>
    <row r="2148" spans="1:5" ht="30" customHeight="1">
      <c r="A2148" s="8">
        <v>2146</v>
      </c>
      <c r="B2148" s="8" t="str">
        <f>"黄黎慧"</f>
        <v>黄黎慧</v>
      </c>
      <c r="C2148" s="8" t="str">
        <f t="shared" si="425"/>
        <v>女</v>
      </c>
      <c r="D2148" s="9" t="s">
        <v>406</v>
      </c>
      <c r="E2148" s="8"/>
    </row>
    <row r="2149" spans="1:5" ht="30" customHeight="1">
      <c r="A2149" s="8">
        <v>2147</v>
      </c>
      <c r="B2149" s="8" t="str">
        <f>"黄阿妹"</f>
        <v>黄阿妹</v>
      </c>
      <c r="C2149" s="8" t="str">
        <f t="shared" si="425"/>
        <v>女</v>
      </c>
      <c r="D2149" s="9" t="s">
        <v>1044</v>
      </c>
      <c r="E2149" s="8"/>
    </row>
    <row r="2150" spans="1:5" ht="30" customHeight="1">
      <c r="A2150" s="8">
        <v>2148</v>
      </c>
      <c r="B2150" s="8" t="str">
        <f>"高心怡"</f>
        <v>高心怡</v>
      </c>
      <c r="C2150" s="8" t="str">
        <f t="shared" si="425"/>
        <v>女</v>
      </c>
      <c r="D2150" s="9" t="s">
        <v>167</v>
      </c>
      <c r="E2150" s="8"/>
    </row>
    <row r="2151" spans="1:5" ht="30" customHeight="1">
      <c r="A2151" s="8">
        <v>2149</v>
      </c>
      <c r="B2151" s="8" t="str">
        <f>"王凌翔"</f>
        <v>王凌翔</v>
      </c>
      <c r="C2151" s="8" t="str">
        <f aca="true" t="shared" si="426" ref="C2151:C2155">"男"</f>
        <v>男</v>
      </c>
      <c r="D2151" s="9" t="s">
        <v>1210</v>
      </c>
      <c r="E2151" s="8"/>
    </row>
    <row r="2152" spans="1:5" ht="30" customHeight="1">
      <c r="A2152" s="8">
        <v>2150</v>
      </c>
      <c r="B2152" s="8" t="str">
        <f>"高舒茜"</f>
        <v>高舒茜</v>
      </c>
      <c r="C2152" s="8" t="str">
        <f aca="true" t="shared" si="427" ref="C2152:C2156">"女"</f>
        <v>女</v>
      </c>
      <c r="D2152" s="9" t="s">
        <v>756</v>
      </c>
      <c r="E2152" s="8"/>
    </row>
    <row r="2153" spans="1:5" ht="30" customHeight="1">
      <c r="A2153" s="8">
        <v>2151</v>
      </c>
      <c r="B2153" s="8" t="str">
        <f>"吉造"</f>
        <v>吉造</v>
      </c>
      <c r="C2153" s="8" t="str">
        <f t="shared" si="426"/>
        <v>男</v>
      </c>
      <c r="D2153" s="9" t="s">
        <v>1211</v>
      </c>
      <c r="E2153" s="8"/>
    </row>
    <row r="2154" spans="1:5" ht="30" customHeight="1">
      <c r="A2154" s="8">
        <v>2152</v>
      </c>
      <c r="B2154" s="8" t="str">
        <f>"吴静"</f>
        <v>吴静</v>
      </c>
      <c r="C2154" s="8" t="str">
        <f t="shared" si="427"/>
        <v>女</v>
      </c>
      <c r="D2154" s="9" t="s">
        <v>373</v>
      </c>
      <c r="E2154" s="8"/>
    </row>
    <row r="2155" spans="1:5" ht="30" customHeight="1">
      <c r="A2155" s="8">
        <v>2153</v>
      </c>
      <c r="B2155" s="8" t="str">
        <f>"杨建"</f>
        <v>杨建</v>
      </c>
      <c r="C2155" s="8" t="str">
        <f t="shared" si="426"/>
        <v>男</v>
      </c>
      <c r="D2155" s="9" t="s">
        <v>349</v>
      </c>
      <c r="E2155" s="8"/>
    </row>
    <row r="2156" spans="1:5" ht="30" customHeight="1">
      <c r="A2156" s="8">
        <v>2154</v>
      </c>
      <c r="B2156" s="8" t="str">
        <f>"李小芳"</f>
        <v>李小芳</v>
      </c>
      <c r="C2156" s="8" t="str">
        <f t="shared" si="427"/>
        <v>女</v>
      </c>
      <c r="D2156" s="9" t="s">
        <v>1212</v>
      </c>
      <c r="E2156" s="8"/>
    </row>
    <row r="2157" spans="1:5" ht="30" customHeight="1">
      <c r="A2157" s="8">
        <v>2155</v>
      </c>
      <c r="B2157" s="8" t="str">
        <f>"陈捷"</f>
        <v>陈捷</v>
      </c>
      <c r="C2157" s="8" t="str">
        <f aca="true" t="shared" si="428" ref="C2157:C2162">"男"</f>
        <v>男</v>
      </c>
      <c r="D2157" s="9" t="s">
        <v>36</v>
      </c>
      <c r="E2157" s="8"/>
    </row>
    <row r="2158" spans="1:5" ht="30" customHeight="1">
      <c r="A2158" s="8">
        <v>2156</v>
      </c>
      <c r="B2158" s="8" t="str">
        <f>"朱成"</f>
        <v>朱成</v>
      </c>
      <c r="C2158" s="8" t="str">
        <f t="shared" si="428"/>
        <v>男</v>
      </c>
      <c r="D2158" s="9" t="s">
        <v>1213</v>
      </c>
      <c r="E2158" s="8"/>
    </row>
    <row r="2159" spans="1:5" ht="30" customHeight="1">
      <c r="A2159" s="8">
        <v>2157</v>
      </c>
      <c r="B2159" s="8" t="str">
        <f>"黄雪寒"</f>
        <v>黄雪寒</v>
      </c>
      <c r="C2159" s="8" t="str">
        <f aca="true" t="shared" si="429" ref="C2159:C2164">"女"</f>
        <v>女</v>
      </c>
      <c r="D2159" s="9" t="s">
        <v>180</v>
      </c>
      <c r="E2159" s="8"/>
    </row>
    <row r="2160" spans="1:5" ht="30" customHeight="1">
      <c r="A2160" s="8">
        <v>2158</v>
      </c>
      <c r="B2160" s="8" t="str">
        <f>"陈婷婷 "</f>
        <v>陈婷婷 </v>
      </c>
      <c r="C2160" s="8" t="str">
        <f t="shared" si="429"/>
        <v>女</v>
      </c>
      <c r="D2160" s="9" t="s">
        <v>1214</v>
      </c>
      <c r="E2160" s="8"/>
    </row>
    <row r="2161" spans="1:5" ht="30" customHeight="1">
      <c r="A2161" s="8">
        <v>2159</v>
      </c>
      <c r="B2161" s="8" t="str">
        <f>"陈阳宝"</f>
        <v>陈阳宝</v>
      </c>
      <c r="C2161" s="8" t="str">
        <f t="shared" si="428"/>
        <v>男</v>
      </c>
      <c r="D2161" s="9" t="s">
        <v>1215</v>
      </c>
      <c r="E2161" s="8"/>
    </row>
    <row r="2162" spans="1:5" ht="30" customHeight="1">
      <c r="A2162" s="8">
        <v>2160</v>
      </c>
      <c r="B2162" s="8" t="str">
        <f>"黄孝斌"</f>
        <v>黄孝斌</v>
      </c>
      <c r="C2162" s="8" t="str">
        <f t="shared" si="428"/>
        <v>男</v>
      </c>
      <c r="D2162" s="9" t="s">
        <v>1118</v>
      </c>
      <c r="E2162" s="8"/>
    </row>
    <row r="2163" spans="1:5" ht="30" customHeight="1">
      <c r="A2163" s="8">
        <v>2161</v>
      </c>
      <c r="B2163" s="8" t="str">
        <f>"吴谊"</f>
        <v>吴谊</v>
      </c>
      <c r="C2163" s="8" t="str">
        <f t="shared" si="429"/>
        <v>女</v>
      </c>
      <c r="D2163" s="9" t="s">
        <v>574</v>
      </c>
      <c r="E2163" s="8"/>
    </row>
    <row r="2164" spans="1:5" ht="30" customHeight="1">
      <c r="A2164" s="8">
        <v>2162</v>
      </c>
      <c r="B2164" s="8" t="str">
        <f>"黄秋婷"</f>
        <v>黄秋婷</v>
      </c>
      <c r="C2164" s="8" t="str">
        <f t="shared" si="429"/>
        <v>女</v>
      </c>
      <c r="D2164" s="9" t="s">
        <v>1199</v>
      </c>
      <c r="E2164" s="8"/>
    </row>
    <row r="2165" spans="1:5" ht="30" customHeight="1">
      <c r="A2165" s="8">
        <v>2163</v>
      </c>
      <c r="B2165" s="8" t="str">
        <f>"李彬"</f>
        <v>李彬</v>
      </c>
      <c r="C2165" s="8" t="str">
        <f aca="true" t="shared" si="430" ref="C2165:C2171">"男"</f>
        <v>男</v>
      </c>
      <c r="D2165" s="9" t="s">
        <v>1216</v>
      </c>
      <c r="E2165" s="8"/>
    </row>
    <row r="2166" spans="1:5" ht="30" customHeight="1">
      <c r="A2166" s="8">
        <v>2164</v>
      </c>
      <c r="B2166" s="8" t="str">
        <f>"黄昌非"</f>
        <v>黄昌非</v>
      </c>
      <c r="C2166" s="8" t="str">
        <f t="shared" si="430"/>
        <v>男</v>
      </c>
      <c r="D2166" s="9" t="s">
        <v>1125</v>
      </c>
      <c r="E2166" s="8"/>
    </row>
    <row r="2167" spans="1:5" ht="30" customHeight="1">
      <c r="A2167" s="8">
        <v>2165</v>
      </c>
      <c r="B2167" s="8" t="str">
        <f>"黄天红"</f>
        <v>黄天红</v>
      </c>
      <c r="C2167" s="8" t="str">
        <f aca="true" t="shared" si="431" ref="C2167:C2169">"女"</f>
        <v>女</v>
      </c>
      <c r="D2167" s="9" t="s">
        <v>759</v>
      </c>
      <c r="E2167" s="8"/>
    </row>
    <row r="2168" spans="1:5" ht="30" customHeight="1">
      <c r="A2168" s="8">
        <v>2166</v>
      </c>
      <c r="B2168" s="8" t="str">
        <f>"周一娆"</f>
        <v>周一娆</v>
      </c>
      <c r="C2168" s="8" t="str">
        <f t="shared" si="431"/>
        <v>女</v>
      </c>
      <c r="D2168" s="9" t="s">
        <v>1217</v>
      </c>
      <c r="E2168" s="8"/>
    </row>
    <row r="2169" spans="1:5" ht="30" customHeight="1">
      <c r="A2169" s="8">
        <v>2167</v>
      </c>
      <c r="B2169" s="8" t="str">
        <f>"邓雯夏"</f>
        <v>邓雯夏</v>
      </c>
      <c r="C2169" s="8" t="str">
        <f t="shared" si="431"/>
        <v>女</v>
      </c>
      <c r="D2169" s="9" t="s">
        <v>851</v>
      </c>
      <c r="E2169" s="8"/>
    </row>
    <row r="2170" spans="1:5" ht="30" customHeight="1">
      <c r="A2170" s="8">
        <v>2168</v>
      </c>
      <c r="B2170" s="8" t="str">
        <f>"洪权"</f>
        <v>洪权</v>
      </c>
      <c r="C2170" s="8" t="str">
        <f t="shared" si="430"/>
        <v>男</v>
      </c>
      <c r="D2170" s="9" t="s">
        <v>580</v>
      </c>
      <c r="E2170" s="8"/>
    </row>
    <row r="2171" spans="1:5" ht="30" customHeight="1">
      <c r="A2171" s="8">
        <v>2169</v>
      </c>
      <c r="B2171" s="8" t="str">
        <f>"邢永泽"</f>
        <v>邢永泽</v>
      </c>
      <c r="C2171" s="8" t="str">
        <f t="shared" si="430"/>
        <v>男</v>
      </c>
      <c r="D2171" s="9" t="s">
        <v>836</v>
      </c>
      <c r="E2171" s="8"/>
    </row>
    <row r="2172" spans="1:5" ht="30" customHeight="1">
      <c r="A2172" s="8">
        <v>2170</v>
      </c>
      <c r="B2172" s="8" t="str">
        <f>"卓成懋"</f>
        <v>卓成懋</v>
      </c>
      <c r="C2172" s="8" t="str">
        <f>"女"</f>
        <v>女</v>
      </c>
      <c r="D2172" s="9" t="s">
        <v>1218</v>
      </c>
      <c r="E2172" s="8"/>
    </row>
    <row r="2173" spans="1:5" ht="30" customHeight="1">
      <c r="A2173" s="8">
        <v>2171</v>
      </c>
      <c r="B2173" s="8" t="str">
        <f>"黎道远"</f>
        <v>黎道远</v>
      </c>
      <c r="C2173" s="8" t="str">
        <f aca="true" t="shared" si="432" ref="C2173:C2175">"男"</f>
        <v>男</v>
      </c>
      <c r="D2173" s="9" t="s">
        <v>415</v>
      </c>
      <c r="E2173" s="8"/>
    </row>
    <row r="2174" spans="1:5" ht="30" customHeight="1">
      <c r="A2174" s="8">
        <v>2172</v>
      </c>
      <c r="B2174" s="8" t="str">
        <f>"肖奇炆"</f>
        <v>肖奇炆</v>
      </c>
      <c r="C2174" s="8" t="str">
        <f t="shared" si="432"/>
        <v>男</v>
      </c>
      <c r="D2174" s="9" t="s">
        <v>1219</v>
      </c>
      <c r="E2174" s="8"/>
    </row>
    <row r="2175" spans="1:5" ht="30" customHeight="1">
      <c r="A2175" s="8">
        <v>2173</v>
      </c>
      <c r="B2175" s="8" t="str">
        <f>"李秉森"</f>
        <v>李秉森</v>
      </c>
      <c r="C2175" s="8" t="str">
        <f t="shared" si="432"/>
        <v>男</v>
      </c>
      <c r="D2175" s="9" t="s">
        <v>722</v>
      </c>
      <c r="E2175" s="8"/>
    </row>
    <row r="2176" spans="1:5" ht="30" customHeight="1">
      <c r="A2176" s="8">
        <v>2174</v>
      </c>
      <c r="B2176" s="8" t="str">
        <f>"莫方文"</f>
        <v>莫方文</v>
      </c>
      <c r="C2176" s="8" t="str">
        <f aca="true" t="shared" si="433" ref="C2176:C2181">"女"</f>
        <v>女</v>
      </c>
      <c r="D2176" s="9" t="s">
        <v>1220</v>
      </c>
      <c r="E2176" s="8"/>
    </row>
    <row r="2177" spans="1:5" ht="30" customHeight="1">
      <c r="A2177" s="8">
        <v>2175</v>
      </c>
      <c r="B2177" s="8" t="str">
        <f>"符昱耿"</f>
        <v>符昱耿</v>
      </c>
      <c r="C2177" s="8" t="str">
        <f aca="true" t="shared" si="434" ref="C2177:C2184">"男"</f>
        <v>男</v>
      </c>
      <c r="D2177" s="9" t="s">
        <v>1221</v>
      </c>
      <c r="E2177" s="8"/>
    </row>
    <row r="2178" spans="1:5" ht="30" customHeight="1">
      <c r="A2178" s="8">
        <v>2176</v>
      </c>
      <c r="B2178" s="8" t="str">
        <f>"张祯烽"</f>
        <v>张祯烽</v>
      </c>
      <c r="C2178" s="8" t="str">
        <f t="shared" si="434"/>
        <v>男</v>
      </c>
      <c r="D2178" s="9" t="s">
        <v>1222</v>
      </c>
      <c r="E2178" s="8"/>
    </row>
    <row r="2179" spans="1:5" ht="30" customHeight="1">
      <c r="A2179" s="8">
        <v>2177</v>
      </c>
      <c r="B2179" s="8" t="str">
        <f>"张淑贞"</f>
        <v>张淑贞</v>
      </c>
      <c r="C2179" s="8" t="str">
        <f t="shared" si="433"/>
        <v>女</v>
      </c>
      <c r="D2179" s="9" t="s">
        <v>1223</v>
      </c>
      <c r="E2179" s="8"/>
    </row>
    <row r="2180" spans="1:5" ht="30" customHeight="1">
      <c r="A2180" s="8">
        <v>2178</v>
      </c>
      <c r="B2180" s="8" t="str">
        <f>"谢水梅"</f>
        <v>谢水梅</v>
      </c>
      <c r="C2180" s="8" t="str">
        <f t="shared" si="433"/>
        <v>女</v>
      </c>
      <c r="D2180" s="9" t="s">
        <v>1224</v>
      </c>
      <c r="E2180" s="8"/>
    </row>
    <row r="2181" spans="1:5" ht="30" customHeight="1">
      <c r="A2181" s="8">
        <v>2179</v>
      </c>
      <c r="B2181" s="8" t="str">
        <f>"肖庆林"</f>
        <v>肖庆林</v>
      </c>
      <c r="C2181" s="8" t="str">
        <f t="shared" si="433"/>
        <v>女</v>
      </c>
      <c r="D2181" s="9" t="s">
        <v>373</v>
      </c>
      <c r="E2181" s="8"/>
    </row>
    <row r="2182" spans="1:5" ht="30" customHeight="1">
      <c r="A2182" s="8">
        <v>2180</v>
      </c>
      <c r="B2182" s="8" t="str">
        <f>"李志伟"</f>
        <v>李志伟</v>
      </c>
      <c r="C2182" s="8" t="str">
        <f t="shared" si="434"/>
        <v>男</v>
      </c>
      <c r="D2182" s="9" t="s">
        <v>1225</v>
      </c>
      <c r="E2182" s="8"/>
    </row>
    <row r="2183" spans="1:5" ht="30" customHeight="1">
      <c r="A2183" s="8">
        <v>2181</v>
      </c>
      <c r="B2183" s="8" t="str">
        <f>"肖俊志"</f>
        <v>肖俊志</v>
      </c>
      <c r="C2183" s="8" t="str">
        <f t="shared" si="434"/>
        <v>男</v>
      </c>
      <c r="D2183" s="9" t="s">
        <v>367</v>
      </c>
      <c r="E2183" s="8"/>
    </row>
    <row r="2184" spans="1:5" ht="30" customHeight="1">
      <c r="A2184" s="8">
        <v>2182</v>
      </c>
      <c r="B2184" s="8" t="str">
        <f>"邢增智"</f>
        <v>邢增智</v>
      </c>
      <c r="C2184" s="8" t="str">
        <f t="shared" si="434"/>
        <v>男</v>
      </c>
      <c r="D2184" s="9" t="s">
        <v>508</v>
      </c>
      <c r="E2184" s="8"/>
    </row>
    <row r="2185" spans="1:5" ht="30" customHeight="1">
      <c r="A2185" s="8">
        <v>2183</v>
      </c>
      <c r="B2185" s="8" t="str">
        <f>"李妍"</f>
        <v>李妍</v>
      </c>
      <c r="C2185" s="8" t="str">
        <f aca="true" t="shared" si="435" ref="C2185:C2191">"女"</f>
        <v>女</v>
      </c>
      <c r="D2185" s="9" t="s">
        <v>393</v>
      </c>
      <c r="E2185" s="8"/>
    </row>
    <row r="2186" spans="1:5" ht="30" customHeight="1">
      <c r="A2186" s="8">
        <v>2184</v>
      </c>
      <c r="B2186" s="8" t="str">
        <f>"唐小娜"</f>
        <v>唐小娜</v>
      </c>
      <c r="C2186" s="8" t="str">
        <f t="shared" si="435"/>
        <v>女</v>
      </c>
      <c r="D2186" s="9" t="s">
        <v>426</v>
      </c>
      <c r="E2186" s="8"/>
    </row>
    <row r="2187" spans="1:5" ht="30" customHeight="1">
      <c r="A2187" s="8">
        <v>2185</v>
      </c>
      <c r="B2187" s="8" t="str">
        <f>"王双兴"</f>
        <v>王双兴</v>
      </c>
      <c r="C2187" s="8" t="str">
        <f aca="true" t="shared" si="436" ref="C2187:C2192">"男"</f>
        <v>男</v>
      </c>
      <c r="D2187" s="9" t="s">
        <v>265</v>
      </c>
      <c r="E2187" s="8"/>
    </row>
    <row r="2188" spans="1:5" ht="30" customHeight="1">
      <c r="A2188" s="8">
        <v>2186</v>
      </c>
      <c r="B2188" s="8" t="str">
        <f>"吴晓亮"</f>
        <v>吴晓亮</v>
      </c>
      <c r="C2188" s="8" t="str">
        <f t="shared" si="436"/>
        <v>男</v>
      </c>
      <c r="D2188" s="9" t="s">
        <v>265</v>
      </c>
      <c r="E2188" s="8"/>
    </row>
    <row r="2189" spans="1:5" ht="30" customHeight="1">
      <c r="A2189" s="8">
        <v>2187</v>
      </c>
      <c r="B2189" s="8" t="str">
        <f>"林茜茜"</f>
        <v>林茜茜</v>
      </c>
      <c r="C2189" s="8" t="str">
        <f t="shared" si="435"/>
        <v>女</v>
      </c>
      <c r="D2189" s="9" t="s">
        <v>106</v>
      </c>
      <c r="E2189" s="8"/>
    </row>
    <row r="2190" spans="1:5" ht="30" customHeight="1">
      <c r="A2190" s="8">
        <v>2188</v>
      </c>
      <c r="B2190" s="8" t="str">
        <f>"黄金影"</f>
        <v>黄金影</v>
      </c>
      <c r="C2190" s="8" t="str">
        <f t="shared" si="435"/>
        <v>女</v>
      </c>
      <c r="D2190" s="9" t="s">
        <v>345</v>
      </c>
      <c r="E2190" s="8"/>
    </row>
    <row r="2191" spans="1:5" ht="30" customHeight="1">
      <c r="A2191" s="8">
        <v>2189</v>
      </c>
      <c r="B2191" s="8" t="str">
        <f>"李龙婷"</f>
        <v>李龙婷</v>
      </c>
      <c r="C2191" s="8" t="str">
        <f t="shared" si="435"/>
        <v>女</v>
      </c>
      <c r="D2191" s="9" t="s">
        <v>1135</v>
      </c>
      <c r="E2191" s="8"/>
    </row>
    <row r="2192" spans="1:5" ht="30" customHeight="1">
      <c r="A2192" s="8">
        <v>2190</v>
      </c>
      <c r="B2192" s="8" t="str">
        <f>"熊才云"</f>
        <v>熊才云</v>
      </c>
      <c r="C2192" s="8" t="str">
        <f t="shared" si="436"/>
        <v>男</v>
      </c>
      <c r="D2192" s="9" t="s">
        <v>1226</v>
      </c>
      <c r="E2192" s="8"/>
    </row>
    <row r="2193" spans="1:5" ht="30" customHeight="1">
      <c r="A2193" s="8">
        <v>2191</v>
      </c>
      <c r="B2193" s="8" t="str">
        <f>"黄舒嫚"</f>
        <v>黄舒嫚</v>
      </c>
      <c r="C2193" s="8" t="str">
        <f aca="true" t="shared" si="437" ref="C2193:C2199">"女"</f>
        <v>女</v>
      </c>
      <c r="D2193" s="9" t="s">
        <v>193</v>
      </c>
      <c r="E2193" s="8"/>
    </row>
    <row r="2194" spans="1:5" ht="30" customHeight="1">
      <c r="A2194" s="8">
        <v>2192</v>
      </c>
      <c r="B2194" s="8" t="str">
        <f>"邹怡珍"</f>
        <v>邹怡珍</v>
      </c>
      <c r="C2194" s="8" t="str">
        <f t="shared" si="437"/>
        <v>女</v>
      </c>
      <c r="D2194" s="9" t="s">
        <v>1227</v>
      </c>
      <c r="E2194" s="8"/>
    </row>
    <row r="2195" spans="1:5" ht="30" customHeight="1">
      <c r="A2195" s="8">
        <v>2193</v>
      </c>
      <c r="B2195" s="8" t="str">
        <f>"禤达云"</f>
        <v>禤达云</v>
      </c>
      <c r="C2195" s="8" t="str">
        <f t="shared" si="437"/>
        <v>女</v>
      </c>
      <c r="D2195" s="9" t="s">
        <v>1170</v>
      </c>
      <c r="E2195" s="8"/>
    </row>
    <row r="2196" spans="1:5" ht="30" customHeight="1">
      <c r="A2196" s="8">
        <v>2194</v>
      </c>
      <c r="B2196" s="8" t="str">
        <f>"杜佳娟"</f>
        <v>杜佳娟</v>
      </c>
      <c r="C2196" s="8" t="str">
        <f t="shared" si="437"/>
        <v>女</v>
      </c>
      <c r="D2196" s="9" t="s">
        <v>1228</v>
      </c>
      <c r="E2196" s="8"/>
    </row>
    <row r="2197" spans="1:5" ht="30" customHeight="1">
      <c r="A2197" s="8">
        <v>2195</v>
      </c>
      <c r="B2197" s="8" t="str">
        <f>"薛钰莹"</f>
        <v>薛钰莹</v>
      </c>
      <c r="C2197" s="8" t="str">
        <f t="shared" si="437"/>
        <v>女</v>
      </c>
      <c r="D2197" s="9" t="s">
        <v>15</v>
      </c>
      <c r="E2197" s="8"/>
    </row>
    <row r="2198" spans="1:5" ht="30" customHeight="1">
      <c r="A2198" s="8">
        <v>2196</v>
      </c>
      <c r="B2198" s="8" t="str">
        <f>"陈碧"</f>
        <v>陈碧</v>
      </c>
      <c r="C2198" s="8" t="str">
        <f t="shared" si="437"/>
        <v>女</v>
      </c>
      <c r="D2198" s="9" t="s">
        <v>406</v>
      </c>
      <c r="E2198" s="8"/>
    </row>
    <row r="2199" spans="1:5" ht="30" customHeight="1">
      <c r="A2199" s="8">
        <v>2197</v>
      </c>
      <c r="B2199" s="8" t="str">
        <f>"林钰惜"</f>
        <v>林钰惜</v>
      </c>
      <c r="C2199" s="8" t="str">
        <f t="shared" si="437"/>
        <v>女</v>
      </c>
      <c r="D2199" s="9" t="s">
        <v>747</v>
      </c>
      <c r="E2199" s="8"/>
    </row>
    <row r="2200" spans="1:5" ht="30" customHeight="1">
      <c r="A2200" s="8">
        <v>2198</v>
      </c>
      <c r="B2200" s="8" t="str">
        <f>"韦良宗"</f>
        <v>韦良宗</v>
      </c>
      <c r="C2200" s="8" t="str">
        <f aca="true" t="shared" si="438" ref="C2200:C2204">"男"</f>
        <v>男</v>
      </c>
      <c r="D2200" s="9" t="s">
        <v>36</v>
      </c>
      <c r="E2200" s="8"/>
    </row>
    <row r="2201" spans="1:5" ht="30" customHeight="1">
      <c r="A2201" s="8">
        <v>2199</v>
      </c>
      <c r="B2201" s="8" t="str">
        <f>"卢有宏"</f>
        <v>卢有宏</v>
      </c>
      <c r="C2201" s="8" t="str">
        <f t="shared" si="438"/>
        <v>男</v>
      </c>
      <c r="D2201" s="9" t="s">
        <v>767</v>
      </c>
      <c r="E2201" s="8"/>
    </row>
    <row r="2202" spans="1:5" ht="30" customHeight="1">
      <c r="A2202" s="8">
        <v>2200</v>
      </c>
      <c r="B2202" s="8" t="str">
        <f>"林献程"</f>
        <v>林献程</v>
      </c>
      <c r="C2202" s="8" t="str">
        <f t="shared" si="438"/>
        <v>男</v>
      </c>
      <c r="D2202" s="9" t="s">
        <v>861</v>
      </c>
      <c r="E2202" s="8"/>
    </row>
    <row r="2203" spans="1:5" ht="30" customHeight="1">
      <c r="A2203" s="8">
        <v>2201</v>
      </c>
      <c r="B2203" s="8" t="str">
        <f>"谭金华"</f>
        <v>谭金华</v>
      </c>
      <c r="C2203" s="8" t="str">
        <f t="shared" si="438"/>
        <v>男</v>
      </c>
      <c r="D2203" s="9" t="s">
        <v>770</v>
      </c>
      <c r="E2203" s="8"/>
    </row>
    <row r="2204" spans="1:5" ht="30" customHeight="1">
      <c r="A2204" s="8">
        <v>2202</v>
      </c>
      <c r="B2204" s="8" t="str">
        <f>"宋邦国"</f>
        <v>宋邦国</v>
      </c>
      <c r="C2204" s="8" t="str">
        <f t="shared" si="438"/>
        <v>男</v>
      </c>
      <c r="D2204" s="9" t="s">
        <v>1229</v>
      </c>
      <c r="E2204" s="8"/>
    </row>
    <row r="2205" spans="1:5" ht="30" customHeight="1">
      <c r="A2205" s="8">
        <v>2203</v>
      </c>
      <c r="B2205" s="8" t="str">
        <f>"李纹"</f>
        <v>李纹</v>
      </c>
      <c r="C2205" s="8" t="str">
        <f aca="true" t="shared" si="439" ref="C2205:C2209">"女"</f>
        <v>女</v>
      </c>
      <c r="D2205" s="9" t="s">
        <v>697</v>
      </c>
      <c r="E2205" s="8"/>
    </row>
    <row r="2206" spans="1:5" ht="30" customHeight="1">
      <c r="A2206" s="8">
        <v>2204</v>
      </c>
      <c r="B2206" s="8" t="str">
        <f>"黄天烁"</f>
        <v>黄天烁</v>
      </c>
      <c r="C2206" s="8" t="str">
        <f aca="true" t="shared" si="440" ref="C2206:C2212">"男"</f>
        <v>男</v>
      </c>
      <c r="D2206" s="9" t="s">
        <v>1219</v>
      </c>
      <c r="E2206" s="8"/>
    </row>
    <row r="2207" spans="1:5" ht="30" customHeight="1">
      <c r="A2207" s="8">
        <v>2205</v>
      </c>
      <c r="B2207" s="8" t="str">
        <f>"黄裕"</f>
        <v>黄裕</v>
      </c>
      <c r="C2207" s="8" t="str">
        <f t="shared" si="440"/>
        <v>男</v>
      </c>
      <c r="D2207" s="9" t="s">
        <v>727</v>
      </c>
      <c r="E2207" s="8"/>
    </row>
    <row r="2208" spans="1:5" ht="30" customHeight="1">
      <c r="A2208" s="8">
        <v>2206</v>
      </c>
      <c r="B2208" s="8" t="str">
        <f>"蒙黎明"</f>
        <v>蒙黎明</v>
      </c>
      <c r="C2208" s="8" t="str">
        <f t="shared" si="439"/>
        <v>女</v>
      </c>
      <c r="D2208" s="9" t="s">
        <v>1230</v>
      </c>
      <c r="E2208" s="8"/>
    </row>
    <row r="2209" spans="1:5" ht="30" customHeight="1">
      <c r="A2209" s="8">
        <v>2207</v>
      </c>
      <c r="B2209" s="8" t="str">
        <f>"王英云"</f>
        <v>王英云</v>
      </c>
      <c r="C2209" s="8" t="str">
        <f t="shared" si="439"/>
        <v>女</v>
      </c>
      <c r="D2209" s="9" t="s">
        <v>52</v>
      </c>
      <c r="E2209" s="8"/>
    </row>
    <row r="2210" spans="1:5" ht="30" customHeight="1">
      <c r="A2210" s="8">
        <v>2208</v>
      </c>
      <c r="B2210" s="8" t="str">
        <f>"黎伟伟"</f>
        <v>黎伟伟</v>
      </c>
      <c r="C2210" s="8" t="str">
        <f t="shared" si="440"/>
        <v>男</v>
      </c>
      <c r="D2210" s="9" t="s">
        <v>407</v>
      </c>
      <c r="E2210" s="8"/>
    </row>
    <row r="2211" spans="1:5" ht="30" customHeight="1">
      <c r="A2211" s="8">
        <v>2209</v>
      </c>
      <c r="B2211" s="8" t="str">
        <f>"程智厚"</f>
        <v>程智厚</v>
      </c>
      <c r="C2211" s="8" t="str">
        <f t="shared" si="440"/>
        <v>男</v>
      </c>
      <c r="D2211" s="9" t="s">
        <v>780</v>
      </c>
      <c r="E2211" s="8"/>
    </row>
    <row r="2212" spans="1:5" ht="30" customHeight="1">
      <c r="A2212" s="8">
        <v>2210</v>
      </c>
      <c r="B2212" s="8" t="str">
        <f>"张德智"</f>
        <v>张德智</v>
      </c>
      <c r="C2212" s="8" t="str">
        <f t="shared" si="440"/>
        <v>男</v>
      </c>
      <c r="D2212" s="9" t="s">
        <v>336</v>
      </c>
      <c r="E2212" s="8"/>
    </row>
    <row r="2213" spans="1:5" ht="30" customHeight="1">
      <c r="A2213" s="8">
        <v>2211</v>
      </c>
      <c r="B2213" s="8" t="str">
        <f>"黎莉云"</f>
        <v>黎莉云</v>
      </c>
      <c r="C2213" s="8" t="str">
        <f aca="true" t="shared" si="441" ref="C2213:C2218">"女"</f>
        <v>女</v>
      </c>
      <c r="D2213" s="9" t="s">
        <v>1231</v>
      </c>
      <c r="E2213" s="8"/>
    </row>
    <row r="2214" spans="1:5" ht="30" customHeight="1">
      <c r="A2214" s="8">
        <v>2212</v>
      </c>
      <c r="B2214" s="8" t="str">
        <f>"邹尚武"</f>
        <v>邹尚武</v>
      </c>
      <c r="C2214" s="8" t="str">
        <f>"男"</f>
        <v>男</v>
      </c>
      <c r="D2214" s="9" t="s">
        <v>1232</v>
      </c>
      <c r="E2214" s="8"/>
    </row>
    <row r="2215" spans="1:5" ht="30" customHeight="1">
      <c r="A2215" s="8">
        <v>2213</v>
      </c>
      <c r="B2215" s="8" t="str">
        <f>"李宝莲"</f>
        <v>李宝莲</v>
      </c>
      <c r="C2215" s="8" t="str">
        <f t="shared" si="441"/>
        <v>女</v>
      </c>
      <c r="D2215" s="9" t="s">
        <v>15</v>
      </c>
      <c r="E2215" s="8"/>
    </row>
    <row r="2216" spans="1:5" ht="30" customHeight="1">
      <c r="A2216" s="8">
        <v>2214</v>
      </c>
      <c r="B2216" s="8" t="str">
        <f>"曾艾莹"</f>
        <v>曾艾莹</v>
      </c>
      <c r="C2216" s="8" t="str">
        <f t="shared" si="441"/>
        <v>女</v>
      </c>
      <c r="D2216" s="9" t="s">
        <v>725</v>
      </c>
      <c r="E2216" s="8"/>
    </row>
    <row r="2217" spans="1:5" ht="30" customHeight="1">
      <c r="A2217" s="8">
        <v>2215</v>
      </c>
      <c r="B2217" s="8" t="str">
        <f>"杨莹"</f>
        <v>杨莹</v>
      </c>
      <c r="C2217" s="8" t="str">
        <f t="shared" si="441"/>
        <v>女</v>
      </c>
      <c r="D2217" s="9" t="s">
        <v>459</v>
      </c>
      <c r="E2217" s="8"/>
    </row>
    <row r="2218" spans="1:5" ht="30" customHeight="1">
      <c r="A2218" s="8">
        <v>2216</v>
      </c>
      <c r="B2218" s="8" t="str">
        <f>"曾春媚"</f>
        <v>曾春媚</v>
      </c>
      <c r="C2218" s="8" t="str">
        <f t="shared" si="441"/>
        <v>女</v>
      </c>
      <c r="D2218" s="9" t="s">
        <v>306</v>
      </c>
      <c r="E2218" s="8"/>
    </row>
    <row r="2219" spans="1:5" ht="30" customHeight="1">
      <c r="A2219" s="8">
        <v>2217</v>
      </c>
      <c r="B2219" s="8" t="str">
        <f>"王运曦"</f>
        <v>王运曦</v>
      </c>
      <c r="C2219" s="8" t="str">
        <f aca="true" t="shared" si="442" ref="C2219:C2222">"男"</f>
        <v>男</v>
      </c>
      <c r="D2219" s="9" t="s">
        <v>405</v>
      </c>
      <c r="E2219" s="8"/>
    </row>
    <row r="2220" spans="1:5" ht="30" customHeight="1">
      <c r="A2220" s="8">
        <v>2218</v>
      </c>
      <c r="B2220" s="8" t="str">
        <f>"黄天丁"</f>
        <v>黄天丁</v>
      </c>
      <c r="C2220" s="8" t="str">
        <f t="shared" si="442"/>
        <v>男</v>
      </c>
      <c r="D2220" s="9" t="s">
        <v>1233</v>
      </c>
      <c r="E2220" s="8"/>
    </row>
    <row r="2221" spans="1:5" ht="30" customHeight="1">
      <c r="A2221" s="8">
        <v>2219</v>
      </c>
      <c r="B2221" s="8" t="str">
        <f>"李华超"</f>
        <v>李华超</v>
      </c>
      <c r="C2221" s="8" t="str">
        <f t="shared" si="442"/>
        <v>男</v>
      </c>
      <c r="D2221" s="9" t="s">
        <v>1233</v>
      </c>
      <c r="E2221" s="8"/>
    </row>
    <row r="2222" spans="1:5" ht="30" customHeight="1">
      <c r="A2222" s="8">
        <v>2220</v>
      </c>
      <c r="B2222" s="8" t="str">
        <f>"陈建宇"</f>
        <v>陈建宇</v>
      </c>
      <c r="C2222" s="8" t="str">
        <f t="shared" si="442"/>
        <v>男</v>
      </c>
      <c r="D2222" s="9" t="s">
        <v>36</v>
      </c>
      <c r="E2222" s="8"/>
    </row>
    <row r="2223" spans="1:5" ht="30" customHeight="1">
      <c r="A2223" s="8">
        <v>2221</v>
      </c>
      <c r="B2223" s="8" t="str">
        <f>"张秋梅"</f>
        <v>张秋梅</v>
      </c>
      <c r="C2223" s="8" t="str">
        <f aca="true" t="shared" si="443" ref="C2223:C2228">"女"</f>
        <v>女</v>
      </c>
      <c r="D2223" s="9" t="s">
        <v>1234</v>
      </c>
      <c r="E2223" s="8"/>
    </row>
    <row r="2224" spans="1:5" ht="30" customHeight="1">
      <c r="A2224" s="8">
        <v>2222</v>
      </c>
      <c r="B2224" s="8" t="str">
        <f>"吴小影"</f>
        <v>吴小影</v>
      </c>
      <c r="C2224" s="8" t="str">
        <f t="shared" si="443"/>
        <v>女</v>
      </c>
      <c r="D2224" s="9" t="s">
        <v>1235</v>
      </c>
      <c r="E2224" s="8"/>
    </row>
    <row r="2225" spans="1:5" ht="30" customHeight="1">
      <c r="A2225" s="8">
        <v>2223</v>
      </c>
      <c r="B2225" s="8" t="str">
        <f>"王艺斯"</f>
        <v>王艺斯</v>
      </c>
      <c r="C2225" s="8" t="str">
        <f>"男"</f>
        <v>男</v>
      </c>
      <c r="D2225" s="9" t="s">
        <v>631</v>
      </c>
      <c r="E2225" s="8"/>
    </row>
    <row r="2226" spans="1:5" ht="30" customHeight="1">
      <c r="A2226" s="8">
        <v>2224</v>
      </c>
      <c r="B2226" s="8" t="str">
        <f>"陈晓诗"</f>
        <v>陈晓诗</v>
      </c>
      <c r="C2226" s="8" t="str">
        <f t="shared" si="443"/>
        <v>女</v>
      </c>
      <c r="D2226" s="9" t="s">
        <v>745</v>
      </c>
      <c r="E2226" s="8"/>
    </row>
    <row r="2227" spans="1:5" ht="30" customHeight="1">
      <c r="A2227" s="8">
        <v>2225</v>
      </c>
      <c r="B2227" s="8" t="str">
        <f>"梁希"</f>
        <v>梁希</v>
      </c>
      <c r="C2227" s="8" t="str">
        <f t="shared" si="443"/>
        <v>女</v>
      </c>
      <c r="D2227" s="9" t="s">
        <v>1236</v>
      </c>
      <c r="E2227" s="8"/>
    </row>
    <row r="2228" spans="1:5" ht="30" customHeight="1">
      <c r="A2228" s="8">
        <v>2226</v>
      </c>
      <c r="B2228" s="8" t="str">
        <f>"杜琳艺"</f>
        <v>杜琳艺</v>
      </c>
      <c r="C2228" s="8" t="str">
        <f t="shared" si="443"/>
        <v>女</v>
      </c>
      <c r="D2228" s="9" t="s">
        <v>747</v>
      </c>
      <c r="E2228" s="8"/>
    </row>
    <row r="2229" spans="1:5" ht="30" customHeight="1">
      <c r="A2229" s="8">
        <v>2227</v>
      </c>
      <c r="B2229" s="8" t="str">
        <f>"刘辉"</f>
        <v>刘辉</v>
      </c>
      <c r="C2229" s="8" t="str">
        <f aca="true" t="shared" si="444" ref="C2229:C2233">"男"</f>
        <v>男</v>
      </c>
      <c r="D2229" s="9" t="s">
        <v>1237</v>
      </c>
      <c r="E2229" s="8"/>
    </row>
    <row r="2230" spans="1:5" ht="30" customHeight="1">
      <c r="A2230" s="8">
        <v>2228</v>
      </c>
      <c r="B2230" s="8" t="str">
        <f>"王丽"</f>
        <v>王丽</v>
      </c>
      <c r="C2230" s="8" t="str">
        <f aca="true" t="shared" si="445" ref="C2230:C2236">"女"</f>
        <v>女</v>
      </c>
      <c r="D2230" s="9" t="s">
        <v>319</v>
      </c>
      <c r="E2230" s="8"/>
    </row>
    <row r="2231" spans="1:5" ht="30" customHeight="1">
      <c r="A2231" s="8">
        <v>2229</v>
      </c>
      <c r="B2231" s="8" t="str">
        <f>"林芯"</f>
        <v>林芯</v>
      </c>
      <c r="C2231" s="8" t="str">
        <f t="shared" si="445"/>
        <v>女</v>
      </c>
      <c r="D2231" s="9" t="s">
        <v>756</v>
      </c>
      <c r="E2231" s="8"/>
    </row>
    <row r="2232" spans="1:5" ht="30" customHeight="1">
      <c r="A2232" s="8">
        <v>2230</v>
      </c>
      <c r="B2232" s="8" t="str">
        <f>"容进强"</f>
        <v>容进强</v>
      </c>
      <c r="C2232" s="8" t="str">
        <f t="shared" si="444"/>
        <v>男</v>
      </c>
      <c r="D2232" s="9" t="s">
        <v>1238</v>
      </c>
      <c r="E2232" s="8"/>
    </row>
    <row r="2233" spans="1:5" ht="30" customHeight="1">
      <c r="A2233" s="8">
        <v>2231</v>
      </c>
      <c r="B2233" s="8" t="str">
        <f>"陈广秀"</f>
        <v>陈广秀</v>
      </c>
      <c r="C2233" s="8" t="str">
        <f t="shared" si="444"/>
        <v>男</v>
      </c>
      <c r="D2233" s="9" t="s">
        <v>760</v>
      </c>
      <c r="E2233" s="8"/>
    </row>
    <row r="2234" spans="1:5" ht="30" customHeight="1">
      <c r="A2234" s="8">
        <v>2232</v>
      </c>
      <c r="B2234" s="8" t="str">
        <f>"吕慧"</f>
        <v>吕慧</v>
      </c>
      <c r="C2234" s="8" t="str">
        <f t="shared" si="445"/>
        <v>女</v>
      </c>
      <c r="D2234" s="9" t="s">
        <v>353</v>
      </c>
      <c r="E2234" s="8"/>
    </row>
    <row r="2235" spans="1:5" ht="30" customHeight="1">
      <c r="A2235" s="8">
        <v>2233</v>
      </c>
      <c r="B2235" s="8" t="str">
        <f>"姚颖"</f>
        <v>姚颖</v>
      </c>
      <c r="C2235" s="8" t="str">
        <f t="shared" si="445"/>
        <v>女</v>
      </c>
      <c r="D2235" s="9" t="s">
        <v>206</v>
      </c>
      <c r="E2235" s="8"/>
    </row>
    <row r="2236" spans="1:5" ht="30" customHeight="1">
      <c r="A2236" s="8">
        <v>2234</v>
      </c>
      <c r="B2236" s="8" t="str">
        <f>"姚文鑫"</f>
        <v>姚文鑫</v>
      </c>
      <c r="C2236" s="8" t="str">
        <f t="shared" si="445"/>
        <v>女</v>
      </c>
      <c r="D2236" s="9" t="s">
        <v>53</v>
      </c>
      <c r="E2236" s="8"/>
    </row>
    <row r="2237" spans="1:5" ht="30" customHeight="1">
      <c r="A2237" s="8">
        <v>2235</v>
      </c>
      <c r="B2237" s="8" t="str">
        <f>"刘诗远"</f>
        <v>刘诗远</v>
      </c>
      <c r="C2237" s="8" t="str">
        <f>"男"</f>
        <v>男</v>
      </c>
      <c r="D2237" s="9" t="s">
        <v>1239</v>
      </c>
      <c r="E2237" s="8"/>
    </row>
    <row r="2238" spans="1:5" ht="30" customHeight="1">
      <c r="A2238" s="8">
        <v>2236</v>
      </c>
      <c r="B2238" s="8" t="str">
        <f>"吉才洁"</f>
        <v>吉才洁</v>
      </c>
      <c r="C2238" s="8" t="str">
        <f aca="true" t="shared" si="446" ref="C2238:C2240">"女"</f>
        <v>女</v>
      </c>
      <c r="D2238" s="9" t="s">
        <v>783</v>
      </c>
      <c r="E2238" s="8"/>
    </row>
    <row r="2239" spans="1:5" ht="30" customHeight="1">
      <c r="A2239" s="8">
        <v>2237</v>
      </c>
      <c r="B2239" s="8" t="str">
        <f>"欧阳琳"</f>
        <v>欧阳琳</v>
      </c>
      <c r="C2239" s="8" t="str">
        <f t="shared" si="446"/>
        <v>女</v>
      </c>
      <c r="D2239" s="9" t="s">
        <v>725</v>
      </c>
      <c r="E2239" s="8"/>
    </row>
    <row r="2240" spans="1:5" ht="30" customHeight="1">
      <c r="A2240" s="8">
        <v>2238</v>
      </c>
      <c r="B2240" s="8" t="str">
        <f>"邝丹"</f>
        <v>邝丹</v>
      </c>
      <c r="C2240" s="8" t="str">
        <f t="shared" si="446"/>
        <v>女</v>
      </c>
      <c r="D2240" s="9" t="s">
        <v>105</v>
      </c>
      <c r="E2240" s="8"/>
    </row>
    <row r="2241" spans="1:5" ht="30" customHeight="1">
      <c r="A2241" s="8">
        <v>2239</v>
      </c>
      <c r="B2241" s="8" t="str">
        <f>"李海鑫"</f>
        <v>李海鑫</v>
      </c>
      <c r="C2241" s="8" t="str">
        <f aca="true" t="shared" si="447" ref="C2241:C2245">"男"</f>
        <v>男</v>
      </c>
      <c r="D2241" s="9" t="s">
        <v>1233</v>
      </c>
      <c r="E2241" s="8"/>
    </row>
    <row r="2242" spans="1:5" ht="30" customHeight="1">
      <c r="A2242" s="8">
        <v>2240</v>
      </c>
      <c r="B2242" s="8" t="str">
        <f>"黄芳暖"</f>
        <v>黄芳暖</v>
      </c>
      <c r="C2242" s="8" t="str">
        <f aca="true" t="shared" si="448" ref="C2242:C2248">"女"</f>
        <v>女</v>
      </c>
      <c r="D2242" s="9" t="s">
        <v>348</v>
      </c>
      <c r="E2242" s="8"/>
    </row>
    <row r="2243" spans="1:5" ht="30" customHeight="1">
      <c r="A2243" s="8">
        <v>2241</v>
      </c>
      <c r="B2243" s="8" t="str">
        <f>"刘宏"</f>
        <v>刘宏</v>
      </c>
      <c r="C2243" s="8" t="str">
        <f t="shared" si="447"/>
        <v>男</v>
      </c>
      <c r="D2243" s="9" t="s">
        <v>780</v>
      </c>
      <c r="E2243" s="8"/>
    </row>
    <row r="2244" spans="1:5" ht="30" customHeight="1">
      <c r="A2244" s="8">
        <v>2242</v>
      </c>
      <c r="B2244" s="8" t="str">
        <f>"岑静思"</f>
        <v>岑静思</v>
      </c>
      <c r="C2244" s="8" t="str">
        <f t="shared" si="448"/>
        <v>女</v>
      </c>
      <c r="D2244" s="9" t="s">
        <v>750</v>
      </c>
      <c r="E2244" s="8"/>
    </row>
    <row r="2245" spans="1:5" ht="30" customHeight="1">
      <c r="A2245" s="8">
        <v>2243</v>
      </c>
      <c r="B2245" s="8" t="str">
        <f>"胡雄杰"</f>
        <v>胡雄杰</v>
      </c>
      <c r="C2245" s="8" t="str">
        <f t="shared" si="447"/>
        <v>男</v>
      </c>
      <c r="D2245" s="9" t="s">
        <v>767</v>
      </c>
      <c r="E2245" s="8"/>
    </row>
    <row r="2246" spans="1:5" ht="30" customHeight="1">
      <c r="A2246" s="8">
        <v>2244</v>
      </c>
      <c r="B2246" s="8" t="str">
        <f>"罗慢云"</f>
        <v>罗慢云</v>
      </c>
      <c r="C2246" s="8" t="str">
        <f t="shared" si="448"/>
        <v>女</v>
      </c>
      <c r="D2246" s="9" t="s">
        <v>723</v>
      </c>
      <c r="E2246" s="8"/>
    </row>
    <row r="2247" spans="1:5" ht="30" customHeight="1">
      <c r="A2247" s="8">
        <v>2245</v>
      </c>
      <c r="B2247" s="8" t="str">
        <f>"苏娜"</f>
        <v>苏娜</v>
      </c>
      <c r="C2247" s="8" t="str">
        <f t="shared" si="448"/>
        <v>女</v>
      </c>
      <c r="D2247" s="9" t="s">
        <v>106</v>
      </c>
      <c r="E2247" s="8"/>
    </row>
    <row r="2248" spans="1:5" ht="30" customHeight="1">
      <c r="A2248" s="8">
        <v>2246</v>
      </c>
      <c r="B2248" s="8" t="str">
        <f>"吉桃桃"</f>
        <v>吉桃桃</v>
      </c>
      <c r="C2248" s="8" t="str">
        <f t="shared" si="448"/>
        <v>女</v>
      </c>
      <c r="D2248" s="9" t="s">
        <v>324</v>
      </c>
      <c r="E2248" s="8"/>
    </row>
    <row r="2249" spans="1:5" ht="30" customHeight="1">
      <c r="A2249" s="8">
        <v>2247</v>
      </c>
      <c r="B2249" s="8" t="str">
        <f>"曾繁炜"</f>
        <v>曾繁炜</v>
      </c>
      <c r="C2249" s="8" t="str">
        <f aca="true" t="shared" si="449" ref="C2249:C2254">"男"</f>
        <v>男</v>
      </c>
      <c r="D2249" s="9" t="s">
        <v>714</v>
      </c>
      <c r="E2249" s="8"/>
    </row>
    <row r="2250" spans="1:5" ht="30" customHeight="1">
      <c r="A2250" s="8">
        <v>2248</v>
      </c>
      <c r="B2250" s="8" t="str">
        <f>"李芷嫣"</f>
        <v>李芷嫣</v>
      </c>
      <c r="C2250" s="8" t="str">
        <f aca="true" t="shared" si="450" ref="C2250:C2256">"女"</f>
        <v>女</v>
      </c>
      <c r="D2250" s="9" t="s">
        <v>183</v>
      </c>
      <c r="E2250" s="8"/>
    </row>
    <row r="2251" spans="1:5" ht="30" customHeight="1">
      <c r="A2251" s="8">
        <v>2249</v>
      </c>
      <c r="B2251" s="8" t="str">
        <f>"李丽"</f>
        <v>李丽</v>
      </c>
      <c r="C2251" s="8" t="str">
        <f t="shared" si="450"/>
        <v>女</v>
      </c>
      <c r="D2251" s="9" t="s">
        <v>697</v>
      </c>
      <c r="E2251" s="8"/>
    </row>
    <row r="2252" spans="1:5" ht="30" customHeight="1">
      <c r="A2252" s="8">
        <v>2250</v>
      </c>
      <c r="B2252" s="8" t="str">
        <f>"陈运涛"</f>
        <v>陈运涛</v>
      </c>
      <c r="C2252" s="8" t="str">
        <f t="shared" si="449"/>
        <v>男</v>
      </c>
      <c r="D2252" s="9" t="s">
        <v>1240</v>
      </c>
      <c r="E2252" s="8"/>
    </row>
    <row r="2253" spans="1:5" ht="30" customHeight="1">
      <c r="A2253" s="8">
        <v>2251</v>
      </c>
      <c r="B2253" s="8" t="str">
        <f>"王勇"</f>
        <v>王勇</v>
      </c>
      <c r="C2253" s="8" t="str">
        <f t="shared" si="449"/>
        <v>男</v>
      </c>
      <c r="D2253" s="9" t="s">
        <v>1084</v>
      </c>
      <c r="E2253" s="8"/>
    </row>
    <row r="2254" spans="1:5" ht="30" customHeight="1">
      <c r="A2254" s="8">
        <v>2252</v>
      </c>
      <c r="B2254" s="8" t="str">
        <f>"罗天祺"</f>
        <v>罗天祺</v>
      </c>
      <c r="C2254" s="8" t="str">
        <f t="shared" si="449"/>
        <v>男</v>
      </c>
      <c r="D2254" s="9" t="s">
        <v>1233</v>
      </c>
      <c r="E2254" s="8"/>
    </row>
    <row r="2255" spans="1:5" ht="30" customHeight="1">
      <c r="A2255" s="8">
        <v>2253</v>
      </c>
      <c r="B2255" s="8" t="str">
        <f>"王杨玉"</f>
        <v>王杨玉</v>
      </c>
      <c r="C2255" s="8" t="str">
        <f t="shared" si="450"/>
        <v>女</v>
      </c>
      <c r="D2255" s="9" t="s">
        <v>180</v>
      </c>
      <c r="E2255" s="8"/>
    </row>
    <row r="2256" spans="1:5" ht="30" customHeight="1">
      <c r="A2256" s="8">
        <v>2254</v>
      </c>
      <c r="B2256" s="8" t="str">
        <f>"刘莉"</f>
        <v>刘莉</v>
      </c>
      <c r="C2256" s="8" t="str">
        <f t="shared" si="450"/>
        <v>女</v>
      </c>
      <c r="D2256" s="9" t="s">
        <v>755</v>
      </c>
      <c r="E2256" s="8"/>
    </row>
    <row r="2257" spans="1:5" ht="30" customHeight="1">
      <c r="A2257" s="8">
        <v>2255</v>
      </c>
      <c r="B2257" s="8" t="str">
        <f>"黄彬洵"</f>
        <v>黄彬洵</v>
      </c>
      <c r="C2257" s="8" t="str">
        <f aca="true" t="shared" si="451" ref="C2257:C2259">"男"</f>
        <v>男</v>
      </c>
      <c r="D2257" s="9" t="s">
        <v>1241</v>
      </c>
      <c r="E2257" s="8"/>
    </row>
    <row r="2258" spans="1:5" ht="30" customHeight="1">
      <c r="A2258" s="8">
        <v>2256</v>
      </c>
      <c r="B2258" s="8" t="str">
        <f>"杨用林"</f>
        <v>杨用林</v>
      </c>
      <c r="C2258" s="8" t="str">
        <f t="shared" si="451"/>
        <v>男</v>
      </c>
      <c r="D2258" s="9" t="s">
        <v>1130</v>
      </c>
      <c r="E2258" s="8"/>
    </row>
    <row r="2259" spans="1:5" ht="30" customHeight="1">
      <c r="A2259" s="8">
        <v>2257</v>
      </c>
      <c r="B2259" s="8" t="str">
        <f>"林健"</f>
        <v>林健</v>
      </c>
      <c r="C2259" s="8" t="str">
        <f t="shared" si="451"/>
        <v>男</v>
      </c>
      <c r="D2259" s="9" t="s">
        <v>1219</v>
      </c>
      <c r="E2259" s="8"/>
    </row>
    <row r="2260" spans="1:5" ht="30" customHeight="1">
      <c r="A2260" s="8">
        <v>2258</v>
      </c>
      <c r="B2260" s="8" t="str">
        <f>"杜敏"</f>
        <v>杜敏</v>
      </c>
      <c r="C2260" s="8" t="str">
        <f aca="true" t="shared" si="452" ref="C2260:C2263">"女"</f>
        <v>女</v>
      </c>
      <c r="D2260" s="9" t="s">
        <v>162</v>
      </c>
      <c r="E2260" s="8"/>
    </row>
    <row r="2261" spans="1:5" ht="30" customHeight="1">
      <c r="A2261" s="8">
        <v>2259</v>
      </c>
      <c r="B2261" s="8" t="str">
        <f>"周健"</f>
        <v>周健</v>
      </c>
      <c r="C2261" s="8" t="str">
        <f aca="true" t="shared" si="453" ref="C2261:C2265">"男"</f>
        <v>男</v>
      </c>
      <c r="D2261" s="9" t="s">
        <v>266</v>
      </c>
      <c r="E2261" s="8"/>
    </row>
    <row r="2262" spans="1:5" ht="30" customHeight="1">
      <c r="A2262" s="8">
        <v>2260</v>
      </c>
      <c r="B2262" s="8" t="str">
        <f>"苏立珊"</f>
        <v>苏立珊</v>
      </c>
      <c r="C2262" s="8" t="str">
        <f t="shared" si="452"/>
        <v>女</v>
      </c>
      <c r="D2262" s="9" t="s">
        <v>1122</v>
      </c>
      <c r="E2262" s="8"/>
    </row>
    <row r="2263" spans="1:5" ht="30" customHeight="1">
      <c r="A2263" s="8">
        <v>2261</v>
      </c>
      <c r="B2263" s="8" t="str">
        <f>"李姗"</f>
        <v>李姗</v>
      </c>
      <c r="C2263" s="8" t="str">
        <f t="shared" si="452"/>
        <v>女</v>
      </c>
      <c r="D2263" s="9" t="s">
        <v>206</v>
      </c>
      <c r="E2263" s="8"/>
    </row>
    <row r="2264" spans="1:5" ht="30" customHeight="1">
      <c r="A2264" s="8">
        <v>2262</v>
      </c>
      <c r="B2264" s="8" t="str">
        <f>"黄兴"</f>
        <v>黄兴</v>
      </c>
      <c r="C2264" s="8" t="str">
        <f t="shared" si="453"/>
        <v>男</v>
      </c>
      <c r="D2264" s="9" t="s">
        <v>1119</v>
      </c>
      <c r="E2264" s="8"/>
    </row>
    <row r="2265" spans="1:5" ht="30" customHeight="1">
      <c r="A2265" s="8">
        <v>2263</v>
      </c>
      <c r="B2265" s="8" t="str">
        <f>"胡东清"</f>
        <v>胡东清</v>
      </c>
      <c r="C2265" s="8" t="str">
        <f t="shared" si="453"/>
        <v>男</v>
      </c>
      <c r="D2265" s="9" t="s">
        <v>752</v>
      </c>
      <c r="E2265" s="8"/>
    </row>
    <row r="2266" spans="1:5" ht="30" customHeight="1">
      <c r="A2266" s="8">
        <v>2264</v>
      </c>
      <c r="B2266" s="8" t="str">
        <f>"李敏"</f>
        <v>李敏</v>
      </c>
      <c r="C2266" s="8" t="str">
        <f>"女"</f>
        <v>女</v>
      </c>
      <c r="D2266" s="9" t="s">
        <v>745</v>
      </c>
      <c r="E2266" s="8"/>
    </row>
    <row r="2267" spans="1:5" ht="30" customHeight="1">
      <c r="A2267" s="8">
        <v>2265</v>
      </c>
      <c r="B2267" s="8" t="str">
        <f>"蒙磊"</f>
        <v>蒙磊</v>
      </c>
      <c r="C2267" s="8" t="str">
        <f aca="true" t="shared" si="454" ref="C2267:C2271">"男"</f>
        <v>男</v>
      </c>
      <c r="D2267" s="9" t="s">
        <v>731</v>
      </c>
      <c r="E2267" s="8"/>
    </row>
    <row r="2268" spans="1:5" ht="30" customHeight="1">
      <c r="A2268" s="8">
        <v>2266</v>
      </c>
      <c r="B2268" s="8" t="str">
        <f>"周瑶"</f>
        <v>周瑶</v>
      </c>
      <c r="C2268" s="8" t="str">
        <f aca="true" t="shared" si="455" ref="C2268:C2273">"女"</f>
        <v>女</v>
      </c>
      <c r="D2268" s="9" t="s">
        <v>306</v>
      </c>
      <c r="E2268" s="8"/>
    </row>
    <row r="2269" spans="1:5" ht="30" customHeight="1">
      <c r="A2269" s="8">
        <v>2267</v>
      </c>
      <c r="B2269" s="8" t="str">
        <f>"郭泽亮"</f>
        <v>郭泽亮</v>
      </c>
      <c r="C2269" s="8" t="str">
        <f t="shared" si="454"/>
        <v>男</v>
      </c>
      <c r="D2269" s="9" t="s">
        <v>855</v>
      </c>
      <c r="E2269" s="8"/>
    </row>
    <row r="2270" spans="1:5" ht="30" customHeight="1">
      <c r="A2270" s="8">
        <v>2268</v>
      </c>
      <c r="B2270" s="8" t="str">
        <f>"刘楠"</f>
        <v>刘楠</v>
      </c>
      <c r="C2270" s="8" t="str">
        <f t="shared" si="454"/>
        <v>男</v>
      </c>
      <c r="D2270" s="9" t="s">
        <v>1242</v>
      </c>
      <c r="E2270" s="8"/>
    </row>
    <row r="2271" spans="1:5" ht="30" customHeight="1">
      <c r="A2271" s="8">
        <v>2269</v>
      </c>
      <c r="B2271" s="8" t="str">
        <f>"邝祥罡"</f>
        <v>邝祥罡</v>
      </c>
      <c r="C2271" s="8" t="str">
        <f t="shared" si="454"/>
        <v>男</v>
      </c>
      <c r="D2271" s="9" t="s">
        <v>760</v>
      </c>
      <c r="E2271" s="8"/>
    </row>
    <row r="2272" spans="1:5" ht="30" customHeight="1">
      <c r="A2272" s="8">
        <v>2270</v>
      </c>
      <c r="B2272" s="8" t="str">
        <f>"冯香君"</f>
        <v>冯香君</v>
      </c>
      <c r="C2272" s="8" t="str">
        <f t="shared" si="455"/>
        <v>女</v>
      </c>
      <c r="D2272" s="9" t="s">
        <v>406</v>
      </c>
      <c r="E2272" s="8"/>
    </row>
    <row r="2273" spans="1:5" ht="30" customHeight="1">
      <c r="A2273" s="8">
        <v>2271</v>
      </c>
      <c r="B2273" s="8" t="str">
        <f>"谢怡"</f>
        <v>谢怡</v>
      </c>
      <c r="C2273" s="8" t="str">
        <f t="shared" si="455"/>
        <v>女</v>
      </c>
      <c r="D2273" s="9" t="s">
        <v>1243</v>
      </c>
      <c r="E2273" s="8"/>
    </row>
    <row r="2274" spans="1:5" ht="30" customHeight="1">
      <c r="A2274" s="8">
        <v>2272</v>
      </c>
      <c r="B2274" s="8" t="str">
        <f>"林泽伟"</f>
        <v>林泽伟</v>
      </c>
      <c r="C2274" s="8" t="str">
        <f aca="true" t="shared" si="456" ref="C2274:C2278">"男"</f>
        <v>男</v>
      </c>
      <c r="D2274" s="9" t="s">
        <v>1244</v>
      </c>
      <c r="E2274" s="8"/>
    </row>
    <row r="2275" spans="1:5" ht="30" customHeight="1">
      <c r="A2275" s="8">
        <v>2273</v>
      </c>
      <c r="B2275" s="8" t="str">
        <f>"林文泽"</f>
        <v>林文泽</v>
      </c>
      <c r="C2275" s="8" t="str">
        <f t="shared" si="456"/>
        <v>男</v>
      </c>
      <c r="D2275" s="9" t="s">
        <v>802</v>
      </c>
      <c r="E2275" s="8"/>
    </row>
    <row r="2276" spans="1:5" ht="30" customHeight="1">
      <c r="A2276" s="8">
        <v>2274</v>
      </c>
      <c r="B2276" s="8" t="str">
        <f>"韩一骁"</f>
        <v>韩一骁</v>
      </c>
      <c r="C2276" s="8" t="str">
        <f t="shared" si="456"/>
        <v>男</v>
      </c>
      <c r="D2276" s="9" t="s">
        <v>79</v>
      </c>
      <c r="E2276" s="8"/>
    </row>
    <row r="2277" spans="1:5" ht="30" customHeight="1">
      <c r="A2277" s="8">
        <v>2275</v>
      </c>
      <c r="B2277" s="8" t="str">
        <f>"郑宏昌"</f>
        <v>郑宏昌</v>
      </c>
      <c r="C2277" s="8" t="str">
        <f t="shared" si="456"/>
        <v>男</v>
      </c>
      <c r="D2277" s="9" t="s">
        <v>1245</v>
      </c>
      <c r="E2277" s="8"/>
    </row>
    <row r="2278" spans="1:5" ht="30" customHeight="1">
      <c r="A2278" s="8">
        <v>2276</v>
      </c>
      <c r="B2278" s="8" t="str">
        <f>"符丰昌"</f>
        <v>符丰昌</v>
      </c>
      <c r="C2278" s="8" t="str">
        <f t="shared" si="456"/>
        <v>男</v>
      </c>
      <c r="D2278" s="9" t="s">
        <v>1246</v>
      </c>
      <c r="E2278" s="8"/>
    </row>
    <row r="2279" spans="1:5" ht="30" customHeight="1">
      <c r="A2279" s="8">
        <v>2277</v>
      </c>
      <c r="B2279" s="8" t="str">
        <f>"王妍"</f>
        <v>王妍</v>
      </c>
      <c r="C2279" s="8" t="str">
        <f aca="true" t="shared" si="457" ref="C2279:C2286">"女"</f>
        <v>女</v>
      </c>
      <c r="D2279" s="9" t="s">
        <v>239</v>
      </c>
      <c r="E2279" s="8"/>
    </row>
    <row r="2280" spans="1:5" ht="30" customHeight="1">
      <c r="A2280" s="8">
        <v>2278</v>
      </c>
      <c r="B2280" s="8" t="str">
        <f>"符传钊"</f>
        <v>符传钊</v>
      </c>
      <c r="C2280" s="8" t="str">
        <f aca="true" t="shared" si="458" ref="C2280:C2283">"男"</f>
        <v>男</v>
      </c>
      <c r="D2280" s="9" t="s">
        <v>501</v>
      </c>
      <c r="E2280" s="8"/>
    </row>
    <row r="2281" spans="1:5" ht="30" customHeight="1">
      <c r="A2281" s="8">
        <v>2279</v>
      </c>
      <c r="B2281" s="8" t="str">
        <f>"吴清宙"</f>
        <v>吴清宙</v>
      </c>
      <c r="C2281" s="8" t="str">
        <f t="shared" si="458"/>
        <v>男</v>
      </c>
      <c r="D2281" s="9" t="s">
        <v>349</v>
      </c>
      <c r="E2281" s="8"/>
    </row>
    <row r="2282" spans="1:5" ht="30" customHeight="1">
      <c r="A2282" s="8">
        <v>2280</v>
      </c>
      <c r="B2282" s="8" t="str">
        <f>"谢春莉"</f>
        <v>谢春莉</v>
      </c>
      <c r="C2282" s="8" t="str">
        <f t="shared" si="457"/>
        <v>女</v>
      </c>
      <c r="D2282" s="9" t="s">
        <v>353</v>
      </c>
      <c r="E2282" s="8"/>
    </row>
    <row r="2283" spans="1:5" ht="30" customHeight="1">
      <c r="A2283" s="8">
        <v>2281</v>
      </c>
      <c r="B2283" s="8" t="str">
        <f>"王道金"</f>
        <v>王道金</v>
      </c>
      <c r="C2283" s="8" t="str">
        <f t="shared" si="458"/>
        <v>男</v>
      </c>
      <c r="D2283" s="9" t="s">
        <v>382</v>
      </c>
      <c r="E2283" s="8"/>
    </row>
    <row r="2284" spans="1:5" ht="30" customHeight="1">
      <c r="A2284" s="8">
        <v>2282</v>
      </c>
      <c r="B2284" s="8" t="str">
        <f>"吴莹"</f>
        <v>吴莹</v>
      </c>
      <c r="C2284" s="8" t="str">
        <f t="shared" si="457"/>
        <v>女</v>
      </c>
      <c r="D2284" s="9" t="s">
        <v>373</v>
      </c>
      <c r="E2284" s="8"/>
    </row>
    <row r="2285" spans="1:5" ht="30" customHeight="1">
      <c r="A2285" s="8">
        <v>2283</v>
      </c>
      <c r="B2285" s="8" t="str">
        <f>"徐海萍"</f>
        <v>徐海萍</v>
      </c>
      <c r="C2285" s="8" t="str">
        <f t="shared" si="457"/>
        <v>女</v>
      </c>
      <c r="D2285" s="9" t="s">
        <v>1247</v>
      </c>
      <c r="E2285" s="8"/>
    </row>
    <row r="2286" spans="1:5" ht="30" customHeight="1">
      <c r="A2286" s="8">
        <v>2284</v>
      </c>
      <c r="B2286" s="8" t="str">
        <f>"黄晓雯"</f>
        <v>黄晓雯</v>
      </c>
      <c r="C2286" s="8" t="str">
        <f t="shared" si="457"/>
        <v>女</v>
      </c>
      <c r="D2286" s="9" t="s">
        <v>723</v>
      </c>
      <c r="E2286" s="8"/>
    </row>
    <row r="2287" spans="1:5" ht="30" customHeight="1">
      <c r="A2287" s="8">
        <v>2285</v>
      </c>
      <c r="B2287" s="8" t="str">
        <f>"文秀山"</f>
        <v>文秀山</v>
      </c>
      <c r="C2287" s="8" t="str">
        <f aca="true" t="shared" si="459" ref="C2287:C2291">"男"</f>
        <v>男</v>
      </c>
      <c r="D2287" s="9" t="s">
        <v>501</v>
      </c>
      <c r="E2287" s="8"/>
    </row>
    <row r="2288" spans="1:5" ht="30" customHeight="1">
      <c r="A2288" s="8">
        <v>2286</v>
      </c>
      <c r="B2288" s="8" t="str">
        <f>"吴淑一"</f>
        <v>吴淑一</v>
      </c>
      <c r="C2288" s="8" t="str">
        <f>"女"</f>
        <v>女</v>
      </c>
      <c r="D2288" s="9" t="s">
        <v>306</v>
      </c>
      <c r="E2288" s="8"/>
    </row>
    <row r="2289" spans="1:5" ht="30" customHeight="1">
      <c r="A2289" s="8">
        <v>2287</v>
      </c>
      <c r="B2289" s="8" t="str">
        <f>"黄少欢"</f>
        <v>黄少欢</v>
      </c>
      <c r="C2289" s="8" t="str">
        <f>"女"</f>
        <v>女</v>
      </c>
      <c r="D2289" s="9" t="s">
        <v>167</v>
      </c>
      <c r="E2289" s="8"/>
    </row>
    <row r="2290" spans="1:5" ht="30" customHeight="1">
      <c r="A2290" s="8">
        <v>2288</v>
      </c>
      <c r="B2290" s="8" t="str">
        <f>"林盛"</f>
        <v>林盛</v>
      </c>
      <c r="C2290" s="8" t="str">
        <f t="shared" si="459"/>
        <v>男</v>
      </c>
      <c r="D2290" s="9" t="s">
        <v>1118</v>
      </c>
      <c r="E2290" s="8"/>
    </row>
    <row r="2291" spans="1:5" ht="30" customHeight="1">
      <c r="A2291" s="8">
        <v>2289</v>
      </c>
      <c r="B2291" s="8" t="str">
        <f>"邱李宝"</f>
        <v>邱李宝</v>
      </c>
      <c r="C2291" s="8" t="str">
        <f t="shared" si="459"/>
        <v>男</v>
      </c>
      <c r="D2291" s="9" t="s">
        <v>1215</v>
      </c>
      <c r="E2291" s="8"/>
    </row>
    <row r="2292" spans="1:5" ht="30" customHeight="1">
      <c r="A2292" s="8">
        <v>2290</v>
      </c>
      <c r="B2292" s="8" t="str">
        <f>"罗璇晖"</f>
        <v>罗璇晖</v>
      </c>
      <c r="C2292" s="8" t="str">
        <f aca="true" t="shared" si="460" ref="C2292:C2297">"女"</f>
        <v>女</v>
      </c>
      <c r="D2292" s="9" t="s">
        <v>44</v>
      </c>
      <c r="E2292" s="8"/>
    </row>
    <row r="2293" spans="1:5" ht="30" customHeight="1">
      <c r="A2293" s="8">
        <v>2291</v>
      </c>
      <c r="B2293" s="8" t="str">
        <f>"胡霞"</f>
        <v>胡霞</v>
      </c>
      <c r="C2293" s="8" t="str">
        <f t="shared" si="460"/>
        <v>女</v>
      </c>
      <c r="D2293" s="9" t="s">
        <v>40</v>
      </c>
      <c r="E2293" s="8"/>
    </row>
    <row r="2294" spans="1:5" ht="30" customHeight="1">
      <c r="A2294" s="8">
        <v>2292</v>
      </c>
      <c r="B2294" s="8" t="str">
        <f>"翁菜穗"</f>
        <v>翁菜穗</v>
      </c>
      <c r="C2294" s="8" t="str">
        <f t="shared" si="460"/>
        <v>女</v>
      </c>
      <c r="D2294" s="9" t="s">
        <v>193</v>
      </c>
      <c r="E2294" s="8"/>
    </row>
    <row r="2295" spans="1:5" ht="30" customHeight="1">
      <c r="A2295" s="8">
        <v>2293</v>
      </c>
      <c r="B2295" s="8" t="str">
        <f>"赵一鸣"</f>
        <v>赵一鸣</v>
      </c>
      <c r="C2295" s="8" t="str">
        <f t="shared" si="460"/>
        <v>女</v>
      </c>
      <c r="D2295" s="9" t="s">
        <v>742</v>
      </c>
      <c r="E2295" s="8"/>
    </row>
    <row r="2296" spans="1:5" ht="30" customHeight="1">
      <c r="A2296" s="8">
        <v>2294</v>
      </c>
      <c r="B2296" s="8" t="str">
        <f>"罗丹"</f>
        <v>罗丹</v>
      </c>
      <c r="C2296" s="8" t="str">
        <f t="shared" si="460"/>
        <v>女</v>
      </c>
      <c r="D2296" s="9" t="s">
        <v>1230</v>
      </c>
      <c r="E2296" s="8"/>
    </row>
    <row r="2297" spans="1:5" ht="30" customHeight="1">
      <c r="A2297" s="8">
        <v>2295</v>
      </c>
      <c r="B2297" s="8" t="str">
        <f>"徐娅娜"</f>
        <v>徐娅娜</v>
      </c>
      <c r="C2297" s="8" t="str">
        <f t="shared" si="460"/>
        <v>女</v>
      </c>
      <c r="D2297" s="9" t="s">
        <v>1248</v>
      </c>
      <c r="E2297" s="8"/>
    </row>
    <row r="2298" spans="1:5" ht="30" customHeight="1">
      <c r="A2298" s="8">
        <v>2296</v>
      </c>
      <c r="B2298" s="8" t="str">
        <f>"朱厚驰"</f>
        <v>朱厚驰</v>
      </c>
      <c r="C2298" s="8" t="str">
        <f aca="true" t="shared" si="461" ref="C2298:C2301">"男"</f>
        <v>男</v>
      </c>
      <c r="D2298" s="9" t="s">
        <v>767</v>
      </c>
      <c r="E2298" s="8"/>
    </row>
    <row r="2299" spans="1:5" ht="30" customHeight="1">
      <c r="A2299" s="8">
        <v>2297</v>
      </c>
      <c r="B2299" s="8" t="str">
        <f>"陈晓玲"</f>
        <v>陈晓玲</v>
      </c>
      <c r="C2299" s="8" t="str">
        <f aca="true" t="shared" si="462" ref="C2299:C2303">"女"</f>
        <v>女</v>
      </c>
      <c r="D2299" s="9" t="s">
        <v>750</v>
      </c>
      <c r="E2299" s="8"/>
    </row>
    <row r="2300" spans="1:5" ht="30" customHeight="1">
      <c r="A2300" s="8">
        <v>2298</v>
      </c>
      <c r="B2300" s="8" t="str">
        <f>"杨志"</f>
        <v>杨志</v>
      </c>
      <c r="C2300" s="8" t="str">
        <f t="shared" si="461"/>
        <v>男</v>
      </c>
      <c r="D2300" s="9" t="s">
        <v>1179</v>
      </c>
      <c r="E2300" s="8"/>
    </row>
    <row r="2301" spans="1:5" ht="30" customHeight="1">
      <c r="A2301" s="8">
        <v>2299</v>
      </c>
      <c r="B2301" s="8" t="str">
        <f>"黄警望"</f>
        <v>黄警望</v>
      </c>
      <c r="C2301" s="8" t="str">
        <f t="shared" si="461"/>
        <v>男</v>
      </c>
      <c r="D2301" s="9" t="s">
        <v>76</v>
      </c>
      <c r="E2301" s="8"/>
    </row>
    <row r="2302" spans="1:5" ht="30" customHeight="1">
      <c r="A2302" s="8">
        <v>2300</v>
      </c>
      <c r="B2302" s="8" t="str">
        <f>"罗兰珊"</f>
        <v>罗兰珊</v>
      </c>
      <c r="C2302" s="8" t="str">
        <f t="shared" si="462"/>
        <v>女</v>
      </c>
      <c r="D2302" s="9" t="s">
        <v>1108</v>
      </c>
      <c r="E2302" s="8"/>
    </row>
    <row r="2303" spans="1:5" ht="30" customHeight="1">
      <c r="A2303" s="8">
        <v>2301</v>
      </c>
      <c r="B2303" s="8" t="str">
        <f>"陈婉瑜"</f>
        <v>陈婉瑜</v>
      </c>
      <c r="C2303" s="8" t="str">
        <f t="shared" si="462"/>
        <v>女</v>
      </c>
      <c r="D2303" s="9" t="s">
        <v>373</v>
      </c>
      <c r="E2303" s="8"/>
    </row>
    <row r="2304" spans="1:5" ht="30" customHeight="1">
      <c r="A2304" s="8">
        <v>2302</v>
      </c>
      <c r="B2304" s="8" t="str">
        <f>"欧鑫"</f>
        <v>欧鑫</v>
      </c>
      <c r="C2304" s="8" t="str">
        <f aca="true" t="shared" si="463" ref="C2304:C2308">"男"</f>
        <v>男</v>
      </c>
      <c r="D2304" s="9" t="s">
        <v>424</v>
      </c>
      <c r="E2304" s="8"/>
    </row>
    <row r="2305" spans="1:5" ht="30" customHeight="1">
      <c r="A2305" s="8">
        <v>2303</v>
      </c>
      <c r="B2305" s="8" t="str">
        <f>"梁凤青"</f>
        <v>梁凤青</v>
      </c>
      <c r="C2305" s="8" t="str">
        <f aca="true" t="shared" si="464" ref="C2305:C2309">"女"</f>
        <v>女</v>
      </c>
      <c r="D2305" s="9" t="s">
        <v>313</v>
      </c>
      <c r="E2305" s="8"/>
    </row>
    <row r="2306" spans="1:5" ht="30" customHeight="1">
      <c r="A2306" s="8">
        <v>2304</v>
      </c>
      <c r="B2306" s="8" t="str">
        <f>"王婷"</f>
        <v>王婷</v>
      </c>
      <c r="C2306" s="8" t="str">
        <f t="shared" si="464"/>
        <v>女</v>
      </c>
      <c r="D2306" s="9" t="s">
        <v>66</v>
      </c>
      <c r="E2306" s="8"/>
    </row>
    <row r="2307" spans="1:5" ht="30" customHeight="1">
      <c r="A2307" s="8">
        <v>2305</v>
      </c>
      <c r="B2307" s="8" t="str">
        <f>"高帆"</f>
        <v>高帆</v>
      </c>
      <c r="C2307" s="8" t="str">
        <f t="shared" si="463"/>
        <v>男</v>
      </c>
      <c r="D2307" s="9" t="s">
        <v>1139</v>
      </c>
      <c r="E2307" s="8"/>
    </row>
    <row r="2308" spans="1:5" ht="30" customHeight="1">
      <c r="A2308" s="8">
        <v>2306</v>
      </c>
      <c r="B2308" s="8" t="str">
        <f>"郑有斌"</f>
        <v>郑有斌</v>
      </c>
      <c r="C2308" s="8" t="str">
        <f t="shared" si="463"/>
        <v>男</v>
      </c>
      <c r="D2308" s="9" t="s">
        <v>349</v>
      </c>
      <c r="E2308" s="8"/>
    </row>
    <row r="2309" spans="1:5" ht="30" customHeight="1">
      <c r="A2309" s="8">
        <v>2307</v>
      </c>
      <c r="B2309" s="8" t="str">
        <f>"吴蕾"</f>
        <v>吴蕾</v>
      </c>
      <c r="C2309" s="8" t="str">
        <f t="shared" si="464"/>
        <v>女</v>
      </c>
      <c r="D2309" s="9" t="s">
        <v>239</v>
      </c>
      <c r="E2309" s="8"/>
    </row>
    <row r="2310" spans="1:5" ht="30" customHeight="1">
      <c r="A2310" s="8">
        <v>2308</v>
      </c>
      <c r="B2310" s="8" t="str">
        <f>"朱圣冠"</f>
        <v>朱圣冠</v>
      </c>
      <c r="C2310" s="8" t="str">
        <f aca="true" t="shared" si="465" ref="C2310:C2318">"男"</f>
        <v>男</v>
      </c>
      <c r="D2310" s="9" t="s">
        <v>760</v>
      </c>
      <c r="E2310" s="8"/>
    </row>
    <row r="2311" spans="1:5" ht="30" customHeight="1">
      <c r="A2311" s="8">
        <v>2309</v>
      </c>
      <c r="B2311" s="8" t="str">
        <f>"王昌雄"</f>
        <v>王昌雄</v>
      </c>
      <c r="C2311" s="8" t="str">
        <f t="shared" si="465"/>
        <v>男</v>
      </c>
      <c r="D2311" s="9" t="s">
        <v>1249</v>
      </c>
      <c r="E2311" s="8"/>
    </row>
    <row r="2312" spans="1:5" ht="30" customHeight="1">
      <c r="A2312" s="8">
        <v>2310</v>
      </c>
      <c r="B2312" s="8" t="str">
        <f>"郑燕萍"</f>
        <v>郑燕萍</v>
      </c>
      <c r="C2312" s="8" t="str">
        <f>"女"</f>
        <v>女</v>
      </c>
      <c r="D2312" s="9" t="s">
        <v>1250</v>
      </c>
      <c r="E2312" s="8"/>
    </row>
    <row r="2313" spans="1:5" ht="30" customHeight="1">
      <c r="A2313" s="8">
        <v>2311</v>
      </c>
      <c r="B2313" s="8" t="str">
        <f>"杨晓君"</f>
        <v>杨晓君</v>
      </c>
      <c r="C2313" s="8" t="str">
        <f>"女"</f>
        <v>女</v>
      </c>
      <c r="D2313" s="9" t="s">
        <v>239</v>
      </c>
      <c r="E2313" s="8"/>
    </row>
    <row r="2314" spans="1:5" ht="30" customHeight="1">
      <c r="A2314" s="8">
        <v>2312</v>
      </c>
      <c r="B2314" s="8" t="str">
        <f>"徐荣龙"</f>
        <v>徐荣龙</v>
      </c>
      <c r="C2314" s="8" t="str">
        <f t="shared" si="465"/>
        <v>男</v>
      </c>
      <c r="D2314" s="9" t="s">
        <v>471</v>
      </c>
      <c r="E2314" s="8"/>
    </row>
    <row r="2315" spans="1:5" ht="30" customHeight="1">
      <c r="A2315" s="8">
        <v>2313</v>
      </c>
      <c r="B2315" s="8" t="str">
        <f>"陈润杰"</f>
        <v>陈润杰</v>
      </c>
      <c r="C2315" s="8" t="str">
        <f t="shared" si="465"/>
        <v>男</v>
      </c>
      <c r="D2315" s="9" t="s">
        <v>680</v>
      </c>
      <c r="E2315" s="8"/>
    </row>
    <row r="2316" spans="1:5" ht="30" customHeight="1">
      <c r="A2316" s="8">
        <v>2314</v>
      </c>
      <c r="B2316" s="8" t="str">
        <f>"杜金柱"</f>
        <v>杜金柱</v>
      </c>
      <c r="C2316" s="8" t="str">
        <f t="shared" si="465"/>
        <v>男</v>
      </c>
      <c r="D2316" s="9" t="s">
        <v>36</v>
      </c>
      <c r="E2316" s="8"/>
    </row>
    <row r="2317" spans="1:5" ht="30" customHeight="1">
      <c r="A2317" s="8">
        <v>2315</v>
      </c>
      <c r="B2317" s="8" t="str">
        <f>"李振宁"</f>
        <v>李振宁</v>
      </c>
      <c r="C2317" s="8" t="str">
        <f t="shared" si="465"/>
        <v>男</v>
      </c>
      <c r="D2317" s="9" t="s">
        <v>408</v>
      </c>
      <c r="E2317" s="8"/>
    </row>
    <row r="2318" spans="1:5" ht="30" customHeight="1">
      <c r="A2318" s="8">
        <v>2316</v>
      </c>
      <c r="B2318" s="8" t="str">
        <f>"陈小彬"</f>
        <v>陈小彬</v>
      </c>
      <c r="C2318" s="8" t="str">
        <f t="shared" si="465"/>
        <v>男</v>
      </c>
      <c r="D2318" s="9" t="s">
        <v>1251</v>
      </c>
      <c r="E2318" s="8"/>
    </row>
    <row r="2319" spans="1:5" ht="30" customHeight="1">
      <c r="A2319" s="8">
        <v>2317</v>
      </c>
      <c r="B2319" s="8" t="str">
        <f>"吴思琪"</f>
        <v>吴思琪</v>
      </c>
      <c r="C2319" s="8" t="str">
        <f aca="true" t="shared" si="466" ref="C2319:C2321">"女"</f>
        <v>女</v>
      </c>
      <c r="D2319" s="9" t="s">
        <v>139</v>
      </c>
      <c r="E2319" s="8"/>
    </row>
    <row r="2320" spans="1:5" ht="30" customHeight="1">
      <c r="A2320" s="8">
        <v>2318</v>
      </c>
      <c r="B2320" s="8" t="str">
        <f>"黄彩情"</f>
        <v>黄彩情</v>
      </c>
      <c r="C2320" s="8" t="str">
        <f t="shared" si="466"/>
        <v>女</v>
      </c>
      <c r="D2320" s="9" t="s">
        <v>719</v>
      </c>
      <c r="E2320" s="8"/>
    </row>
    <row r="2321" spans="1:5" ht="30" customHeight="1">
      <c r="A2321" s="8">
        <v>2319</v>
      </c>
      <c r="B2321" s="8" t="str">
        <f>"符田秋"</f>
        <v>符田秋</v>
      </c>
      <c r="C2321" s="8" t="str">
        <f t="shared" si="466"/>
        <v>女</v>
      </c>
      <c r="D2321" s="9" t="s">
        <v>426</v>
      </c>
      <c r="E2321" s="8"/>
    </row>
    <row r="2322" spans="1:5" ht="30" customHeight="1">
      <c r="A2322" s="8">
        <v>2320</v>
      </c>
      <c r="B2322" s="8" t="str">
        <f>"张洋源"</f>
        <v>张洋源</v>
      </c>
      <c r="C2322" s="8" t="str">
        <f aca="true" t="shared" si="467" ref="C2322:C2324">"男"</f>
        <v>男</v>
      </c>
      <c r="D2322" s="9" t="s">
        <v>1252</v>
      </c>
      <c r="E2322" s="8"/>
    </row>
    <row r="2323" spans="1:5" ht="30" customHeight="1">
      <c r="A2323" s="8">
        <v>2321</v>
      </c>
      <c r="B2323" s="8" t="str">
        <f>"吉才鹏"</f>
        <v>吉才鹏</v>
      </c>
      <c r="C2323" s="8" t="str">
        <f t="shared" si="467"/>
        <v>男</v>
      </c>
      <c r="D2323" s="9" t="s">
        <v>1253</v>
      </c>
      <c r="E2323" s="8"/>
    </row>
    <row r="2324" spans="1:5" ht="30" customHeight="1">
      <c r="A2324" s="8">
        <v>2322</v>
      </c>
      <c r="B2324" s="8" t="str">
        <f>"李业存"</f>
        <v>李业存</v>
      </c>
      <c r="C2324" s="8" t="str">
        <f t="shared" si="467"/>
        <v>男</v>
      </c>
      <c r="D2324" s="9" t="s">
        <v>1254</v>
      </c>
      <c r="E2324" s="8"/>
    </row>
    <row r="2325" spans="1:5" ht="30" customHeight="1">
      <c r="A2325" s="8">
        <v>2323</v>
      </c>
      <c r="B2325" s="8" t="str">
        <f>"陈碧"</f>
        <v>陈碧</v>
      </c>
      <c r="C2325" s="8" t="str">
        <f>"女"</f>
        <v>女</v>
      </c>
      <c r="D2325" s="9" t="s">
        <v>345</v>
      </c>
      <c r="E2325" s="8"/>
    </row>
  </sheetData>
  <sheetProtection/>
  <mergeCells count="1">
    <mergeCell ref="A1:E1"/>
  </mergeCells>
  <printOptions horizontalCentered="1"/>
  <pageMargins left="0.75" right="0.75" top="1" bottom="1" header="0.5" footer="0.5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Cerf-volant</cp:lastModifiedBy>
  <dcterms:created xsi:type="dcterms:W3CDTF">2021-05-17T06:06:31Z</dcterms:created>
  <dcterms:modified xsi:type="dcterms:W3CDTF">2021-05-18T07:43:48Z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117E59D86785437FB64EA87E64E81C2D</vt:lpwstr>
  </property>
  <property fmtid="{D5CDD505-2E9C-101B-9397-08002B2CF9AE}" pid="4" name="KSOProductBuildV">
    <vt:lpwstr>2052-10.8.0.5603</vt:lpwstr>
  </property>
</Properties>
</file>