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关于招聘35名工作人员派至东方市行政审批服务局" sheetId="1" r:id="rId1"/>
  </sheets>
  <definedNames/>
  <calcPr fullCalcOnLoad="1"/>
</workbook>
</file>

<file path=xl/sharedStrings.xml><?xml version="1.0" encoding="utf-8"?>
<sst xmlns="http://schemas.openxmlformats.org/spreadsheetml/2006/main" count="1645" uniqueCount="8">
  <si>
    <t>序号</t>
  </si>
  <si>
    <t>报考号</t>
  </si>
  <si>
    <t>报考岗位</t>
  </si>
  <si>
    <t>姓名</t>
  </si>
  <si>
    <t>性别</t>
  </si>
  <si>
    <t>0101_政务综窗和审批辅助人员</t>
  </si>
  <si>
    <t>0102_安保人员</t>
  </si>
  <si>
    <t>0103_保洁人员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</si>
</sst>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1"/>
  <sheetViews>
    <sheetView tabSelected="1" workbookViewId="0" topLeftCell="A1">
      <selection activeCell="P4" sqref="P4"/>
    </sheetView>
  </sheetViews>
  <sheetFormatPr defaultColWidth="9.00390625" defaultRowHeight="30" customHeight="1"/>
  <cols>
    <col min="1" max="1" width="9.00390625" style="2" customWidth="1"/>
    <col min="2" max="2" width="26.00390625" style="2" customWidth="1"/>
    <col min="3" max="3" width="28.8515625" style="2" customWidth="1"/>
    <col min="4" max="4" width="13.421875" style="2" customWidth="1"/>
    <col min="5" max="5" width="11.421875" style="2" customWidth="1"/>
    <col min="6" max="16384" width="9.00390625" style="2" customWidth="1"/>
  </cols>
  <sheetData>
    <row r="1" spans="1:5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0" customHeight="1">
      <c r="A2" s="4">
        <v>1</v>
      </c>
      <c r="B2" s="4" t="str">
        <f>"2872202103230901164544"</f>
        <v>2872202103230901164544</v>
      </c>
      <c r="C2" s="4" t="s">
        <v>5</v>
      </c>
      <c r="D2" s="4" t="str">
        <f>"吴祖章"</f>
        <v>吴祖章</v>
      </c>
      <c r="E2" s="4" t="str">
        <f>"男"</f>
        <v>男</v>
      </c>
    </row>
    <row r="3" spans="1:5" ht="30" customHeight="1">
      <c r="A3" s="4">
        <v>2</v>
      </c>
      <c r="B3" s="4" t="str">
        <f>"2872202103230901364546"</f>
        <v>2872202103230901364546</v>
      </c>
      <c r="C3" s="4" t="s">
        <v>5</v>
      </c>
      <c r="D3" s="4" t="str">
        <f>"苏利巧"</f>
        <v>苏利巧</v>
      </c>
      <c r="E3" s="4" t="str">
        <f>"男"</f>
        <v>男</v>
      </c>
    </row>
    <row r="4" spans="1:5" ht="30" customHeight="1">
      <c r="A4" s="4">
        <v>3</v>
      </c>
      <c r="B4" s="4" t="str">
        <f>"2872202103230901414548"</f>
        <v>2872202103230901414548</v>
      </c>
      <c r="C4" s="4" t="s">
        <v>5</v>
      </c>
      <c r="D4" s="4" t="str">
        <f>"洪凌美"</f>
        <v>洪凌美</v>
      </c>
      <c r="E4" s="4" t="str">
        <f aca="true" t="shared" si="0" ref="E4:E9">"女"</f>
        <v>女</v>
      </c>
    </row>
    <row r="5" spans="1:5" ht="30" customHeight="1">
      <c r="A5" s="4">
        <v>4</v>
      </c>
      <c r="B5" s="4" t="str">
        <f>"2872202103230901454549"</f>
        <v>2872202103230901454549</v>
      </c>
      <c r="C5" s="4" t="s">
        <v>5</v>
      </c>
      <c r="D5" s="4" t="str">
        <f>"王广怀"</f>
        <v>王广怀</v>
      </c>
      <c r="E5" s="4" t="str">
        <f>"男"</f>
        <v>男</v>
      </c>
    </row>
    <row r="6" spans="1:5" ht="30" customHeight="1">
      <c r="A6" s="4">
        <v>5</v>
      </c>
      <c r="B6" s="4" t="str">
        <f>"2872202103230902054550"</f>
        <v>2872202103230902054550</v>
      </c>
      <c r="C6" s="4" t="s">
        <v>5</v>
      </c>
      <c r="D6" s="4" t="str">
        <f>"文金丹"</f>
        <v>文金丹</v>
      </c>
      <c r="E6" s="4" t="str">
        <f t="shared" si="0"/>
        <v>女</v>
      </c>
    </row>
    <row r="7" spans="1:5" ht="30" customHeight="1">
      <c r="A7" s="4">
        <v>6</v>
      </c>
      <c r="B7" s="4" t="str">
        <f>"2872202103230902564555"</f>
        <v>2872202103230902564555</v>
      </c>
      <c r="C7" s="4" t="s">
        <v>5</v>
      </c>
      <c r="D7" s="4" t="str">
        <f>"周圣鑫"</f>
        <v>周圣鑫</v>
      </c>
      <c r="E7" s="4" t="str">
        <f t="shared" si="0"/>
        <v>女</v>
      </c>
    </row>
    <row r="8" spans="1:5" ht="30" customHeight="1">
      <c r="A8" s="4">
        <v>7</v>
      </c>
      <c r="B8" s="4" t="str">
        <f>"2872202103230903214557"</f>
        <v>2872202103230903214557</v>
      </c>
      <c r="C8" s="4" t="s">
        <v>5</v>
      </c>
      <c r="D8" s="4" t="str">
        <f>"李金妹"</f>
        <v>李金妹</v>
      </c>
      <c r="E8" s="4" t="str">
        <f t="shared" si="0"/>
        <v>女</v>
      </c>
    </row>
    <row r="9" spans="1:5" ht="30" customHeight="1">
      <c r="A9" s="4">
        <v>8</v>
      </c>
      <c r="B9" s="4" t="str">
        <f>"2872202103230903284558"</f>
        <v>2872202103230903284558</v>
      </c>
      <c r="C9" s="4" t="s">
        <v>5</v>
      </c>
      <c r="D9" s="4" t="str">
        <f>"王永蓝"</f>
        <v>王永蓝</v>
      </c>
      <c r="E9" s="4" t="str">
        <f t="shared" si="0"/>
        <v>女</v>
      </c>
    </row>
    <row r="10" spans="1:5" ht="30" customHeight="1">
      <c r="A10" s="4">
        <v>9</v>
      </c>
      <c r="B10" s="4" t="str">
        <f>"2872202103230903474559"</f>
        <v>2872202103230903474559</v>
      </c>
      <c r="C10" s="4" t="s">
        <v>5</v>
      </c>
      <c r="D10" s="4" t="str">
        <f>"王明亮"</f>
        <v>王明亮</v>
      </c>
      <c r="E10" s="4" t="str">
        <f>"男"</f>
        <v>男</v>
      </c>
    </row>
    <row r="11" spans="1:5" ht="30" customHeight="1">
      <c r="A11" s="4">
        <v>10</v>
      </c>
      <c r="B11" s="4" t="str">
        <f>"2872202103230904164561"</f>
        <v>2872202103230904164561</v>
      </c>
      <c r="C11" s="4" t="s">
        <v>5</v>
      </c>
      <c r="D11" s="4" t="str">
        <f>"梁小凤"</f>
        <v>梁小凤</v>
      </c>
      <c r="E11" s="4" t="str">
        <f aca="true" t="shared" si="1" ref="E11:E16">"女"</f>
        <v>女</v>
      </c>
    </row>
    <row r="12" spans="1:5" ht="30" customHeight="1">
      <c r="A12" s="4">
        <v>11</v>
      </c>
      <c r="B12" s="4" t="str">
        <f>"2872202103230904234563"</f>
        <v>2872202103230904234563</v>
      </c>
      <c r="C12" s="4" t="s">
        <v>5</v>
      </c>
      <c r="D12" s="4" t="str">
        <f>"林资杰"</f>
        <v>林资杰</v>
      </c>
      <c r="E12" s="4" t="str">
        <f>"男"</f>
        <v>男</v>
      </c>
    </row>
    <row r="13" spans="1:5" ht="30" customHeight="1">
      <c r="A13" s="4">
        <v>12</v>
      </c>
      <c r="B13" s="4" t="str">
        <f>"2872202103230904294565"</f>
        <v>2872202103230904294565</v>
      </c>
      <c r="C13" s="4" t="s">
        <v>5</v>
      </c>
      <c r="D13" s="4" t="str">
        <f>"卢钟飞"</f>
        <v>卢钟飞</v>
      </c>
      <c r="E13" s="4" t="str">
        <f t="shared" si="1"/>
        <v>女</v>
      </c>
    </row>
    <row r="14" spans="1:5" ht="30" customHeight="1">
      <c r="A14" s="4">
        <v>13</v>
      </c>
      <c r="B14" s="4" t="str">
        <f>"2872202103230904514566"</f>
        <v>2872202103230904514566</v>
      </c>
      <c r="C14" s="4" t="s">
        <v>5</v>
      </c>
      <c r="D14" s="4" t="str">
        <f>"吴婷婷"</f>
        <v>吴婷婷</v>
      </c>
      <c r="E14" s="4" t="str">
        <f t="shared" si="1"/>
        <v>女</v>
      </c>
    </row>
    <row r="15" spans="1:5" ht="30" customHeight="1">
      <c r="A15" s="4">
        <v>14</v>
      </c>
      <c r="B15" s="4" t="str">
        <f>"2872202103230904564567"</f>
        <v>2872202103230904564567</v>
      </c>
      <c r="C15" s="4" t="s">
        <v>5</v>
      </c>
      <c r="D15" s="4" t="str">
        <f>"关雪婷"</f>
        <v>关雪婷</v>
      </c>
      <c r="E15" s="4" t="str">
        <f t="shared" si="1"/>
        <v>女</v>
      </c>
    </row>
    <row r="16" spans="1:5" ht="30" customHeight="1">
      <c r="A16" s="4">
        <v>15</v>
      </c>
      <c r="B16" s="4" t="str">
        <f>"2872202103230905244568"</f>
        <v>2872202103230905244568</v>
      </c>
      <c r="C16" s="4" t="s">
        <v>5</v>
      </c>
      <c r="D16" s="4" t="str">
        <f>"陈清婷"</f>
        <v>陈清婷</v>
      </c>
      <c r="E16" s="4" t="str">
        <f t="shared" si="1"/>
        <v>女</v>
      </c>
    </row>
    <row r="17" spans="1:5" ht="30" customHeight="1">
      <c r="A17" s="4">
        <v>16</v>
      </c>
      <c r="B17" s="4" t="str">
        <f>"2872202103230907414574"</f>
        <v>2872202103230907414574</v>
      </c>
      <c r="C17" s="4" t="s">
        <v>5</v>
      </c>
      <c r="D17" s="4" t="str">
        <f>"陈磊"</f>
        <v>陈磊</v>
      </c>
      <c r="E17" s="4" t="str">
        <f>"男"</f>
        <v>男</v>
      </c>
    </row>
    <row r="18" spans="1:5" ht="30" customHeight="1">
      <c r="A18" s="4">
        <v>17</v>
      </c>
      <c r="B18" s="4" t="str">
        <f>"2872202103230907434575"</f>
        <v>2872202103230907434575</v>
      </c>
      <c r="C18" s="4" t="s">
        <v>5</v>
      </c>
      <c r="D18" s="4" t="str">
        <f>"梁珠"</f>
        <v>梁珠</v>
      </c>
      <c r="E18" s="4" t="str">
        <f aca="true" t="shared" si="2" ref="E18:E20">"女"</f>
        <v>女</v>
      </c>
    </row>
    <row r="19" spans="1:5" ht="30" customHeight="1">
      <c r="A19" s="4">
        <v>18</v>
      </c>
      <c r="B19" s="4" t="str">
        <f>"2872202103230907564577"</f>
        <v>2872202103230907564577</v>
      </c>
      <c r="C19" s="4" t="s">
        <v>5</v>
      </c>
      <c r="D19" s="4" t="str">
        <f>"朱奕霞"</f>
        <v>朱奕霞</v>
      </c>
      <c r="E19" s="4" t="str">
        <f t="shared" si="2"/>
        <v>女</v>
      </c>
    </row>
    <row r="20" spans="1:5" ht="30" customHeight="1">
      <c r="A20" s="4">
        <v>19</v>
      </c>
      <c r="B20" s="4" t="str">
        <f>"2872202103230907594578"</f>
        <v>2872202103230907594578</v>
      </c>
      <c r="C20" s="4" t="s">
        <v>5</v>
      </c>
      <c r="D20" s="4" t="str">
        <f>"汤加燕"</f>
        <v>汤加燕</v>
      </c>
      <c r="E20" s="4" t="str">
        <f t="shared" si="2"/>
        <v>女</v>
      </c>
    </row>
    <row r="21" spans="1:5" ht="30" customHeight="1">
      <c r="A21" s="4">
        <v>20</v>
      </c>
      <c r="B21" s="4" t="str">
        <f>"2872202103230908154579"</f>
        <v>2872202103230908154579</v>
      </c>
      <c r="C21" s="4" t="s">
        <v>5</v>
      </c>
      <c r="D21" s="4" t="str">
        <f>"陈迪潇"</f>
        <v>陈迪潇</v>
      </c>
      <c r="E21" s="4" t="str">
        <f aca="true" t="shared" si="3" ref="E21:E26">"男"</f>
        <v>男</v>
      </c>
    </row>
    <row r="22" spans="1:5" ht="30" customHeight="1">
      <c r="A22" s="4">
        <v>21</v>
      </c>
      <c r="B22" s="4" t="str">
        <f>"2872202103230908214580"</f>
        <v>2872202103230908214580</v>
      </c>
      <c r="C22" s="4" t="s">
        <v>5</v>
      </c>
      <c r="D22" s="4" t="str">
        <f>"文瑞淼"</f>
        <v>文瑞淼</v>
      </c>
      <c r="E22" s="4" t="str">
        <f aca="true" t="shared" si="4" ref="E22:E25">"女"</f>
        <v>女</v>
      </c>
    </row>
    <row r="23" spans="1:5" ht="30" customHeight="1">
      <c r="A23" s="4">
        <v>22</v>
      </c>
      <c r="B23" s="4" t="str">
        <f>"2872202103230908354581"</f>
        <v>2872202103230908354581</v>
      </c>
      <c r="C23" s="4" t="s">
        <v>5</v>
      </c>
      <c r="D23" s="4" t="str">
        <f>"符海霞"</f>
        <v>符海霞</v>
      </c>
      <c r="E23" s="4" t="str">
        <f t="shared" si="4"/>
        <v>女</v>
      </c>
    </row>
    <row r="24" spans="1:5" ht="30" customHeight="1">
      <c r="A24" s="4">
        <v>23</v>
      </c>
      <c r="B24" s="4" t="str">
        <f>"2872202103230909384584"</f>
        <v>2872202103230909384584</v>
      </c>
      <c r="C24" s="4" t="s">
        <v>5</v>
      </c>
      <c r="D24" s="4" t="str">
        <f>"符以全"</f>
        <v>符以全</v>
      </c>
      <c r="E24" s="4" t="str">
        <f t="shared" si="3"/>
        <v>男</v>
      </c>
    </row>
    <row r="25" spans="1:5" ht="30" customHeight="1">
      <c r="A25" s="4">
        <v>24</v>
      </c>
      <c r="B25" s="4" t="str">
        <f>"2872202103230909504585"</f>
        <v>2872202103230909504585</v>
      </c>
      <c r="C25" s="4" t="s">
        <v>5</v>
      </c>
      <c r="D25" s="4" t="str">
        <f>"符启燕"</f>
        <v>符启燕</v>
      </c>
      <c r="E25" s="4" t="str">
        <f t="shared" si="4"/>
        <v>女</v>
      </c>
    </row>
    <row r="26" spans="1:5" ht="30" customHeight="1">
      <c r="A26" s="4">
        <v>25</v>
      </c>
      <c r="B26" s="4" t="str">
        <f>"2872202103230910194586"</f>
        <v>2872202103230910194586</v>
      </c>
      <c r="C26" s="4" t="s">
        <v>5</v>
      </c>
      <c r="D26" s="4" t="str">
        <f>"石东文"</f>
        <v>石东文</v>
      </c>
      <c r="E26" s="4" t="str">
        <f t="shared" si="3"/>
        <v>男</v>
      </c>
    </row>
    <row r="27" spans="1:5" ht="30" customHeight="1">
      <c r="A27" s="4">
        <v>26</v>
      </c>
      <c r="B27" s="4" t="str">
        <f>"2872202103230910364587"</f>
        <v>2872202103230910364587</v>
      </c>
      <c r="C27" s="4" t="s">
        <v>5</v>
      </c>
      <c r="D27" s="4" t="str">
        <f>"梁碧瑶"</f>
        <v>梁碧瑶</v>
      </c>
      <c r="E27" s="4" t="str">
        <f aca="true" t="shared" si="5" ref="E27:E30">"女"</f>
        <v>女</v>
      </c>
    </row>
    <row r="28" spans="1:5" ht="30" customHeight="1">
      <c r="A28" s="4">
        <v>27</v>
      </c>
      <c r="B28" s="4" t="str">
        <f>"2872202103230911324591"</f>
        <v>2872202103230911324591</v>
      </c>
      <c r="C28" s="4" t="s">
        <v>5</v>
      </c>
      <c r="D28" s="4" t="str">
        <f>"符芳芳"</f>
        <v>符芳芳</v>
      </c>
      <c r="E28" s="4" t="str">
        <f t="shared" si="5"/>
        <v>女</v>
      </c>
    </row>
    <row r="29" spans="1:5" ht="30" customHeight="1">
      <c r="A29" s="4">
        <v>28</v>
      </c>
      <c r="B29" s="4" t="str">
        <f>"2872202103230912144593"</f>
        <v>2872202103230912144593</v>
      </c>
      <c r="C29" s="4" t="s">
        <v>5</v>
      </c>
      <c r="D29" s="4" t="str">
        <f>"陈明欢"</f>
        <v>陈明欢</v>
      </c>
      <c r="E29" s="4" t="str">
        <f t="shared" si="5"/>
        <v>女</v>
      </c>
    </row>
    <row r="30" spans="1:5" ht="30" customHeight="1">
      <c r="A30" s="4">
        <v>29</v>
      </c>
      <c r="B30" s="4" t="str">
        <f>"2872202103230912334594"</f>
        <v>2872202103230912334594</v>
      </c>
      <c r="C30" s="4" t="s">
        <v>5</v>
      </c>
      <c r="D30" s="4" t="str">
        <f>"岑婉仪"</f>
        <v>岑婉仪</v>
      </c>
      <c r="E30" s="4" t="str">
        <f t="shared" si="5"/>
        <v>女</v>
      </c>
    </row>
    <row r="31" spans="1:5" ht="30" customHeight="1">
      <c r="A31" s="4">
        <v>30</v>
      </c>
      <c r="B31" s="4" t="str">
        <f>"2872202103230913404597"</f>
        <v>2872202103230913404597</v>
      </c>
      <c r="C31" s="4" t="s">
        <v>5</v>
      </c>
      <c r="D31" s="4" t="str">
        <f>"蒙海江"</f>
        <v>蒙海江</v>
      </c>
      <c r="E31" s="4" t="str">
        <f aca="true" t="shared" si="6" ref="E31:E36">"男"</f>
        <v>男</v>
      </c>
    </row>
    <row r="32" spans="1:5" ht="30" customHeight="1">
      <c r="A32" s="4">
        <v>31</v>
      </c>
      <c r="B32" s="4" t="str">
        <f>"2872202103230914014598"</f>
        <v>2872202103230914014598</v>
      </c>
      <c r="C32" s="4" t="s">
        <v>5</v>
      </c>
      <c r="D32" s="4" t="str">
        <f>"王有明"</f>
        <v>王有明</v>
      </c>
      <c r="E32" s="4" t="str">
        <f t="shared" si="6"/>
        <v>男</v>
      </c>
    </row>
    <row r="33" spans="1:5" ht="30" customHeight="1">
      <c r="A33" s="4">
        <v>32</v>
      </c>
      <c r="B33" s="4" t="str">
        <f>"2872202103230914044599"</f>
        <v>2872202103230914044599</v>
      </c>
      <c r="C33" s="4" t="s">
        <v>5</v>
      </c>
      <c r="D33" s="4" t="str">
        <f>"林瑜"</f>
        <v>林瑜</v>
      </c>
      <c r="E33" s="4" t="str">
        <f aca="true" t="shared" si="7" ref="E33:E35">"女"</f>
        <v>女</v>
      </c>
    </row>
    <row r="34" spans="1:5" ht="30" customHeight="1">
      <c r="A34" s="4">
        <v>33</v>
      </c>
      <c r="B34" s="4" t="str">
        <f>"2872202103230914434600"</f>
        <v>2872202103230914434600</v>
      </c>
      <c r="C34" s="4" t="s">
        <v>5</v>
      </c>
      <c r="D34" s="4" t="str">
        <f>"赵颖"</f>
        <v>赵颖</v>
      </c>
      <c r="E34" s="4" t="str">
        <f t="shared" si="7"/>
        <v>女</v>
      </c>
    </row>
    <row r="35" spans="1:5" ht="30" customHeight="1">
      <c r="A35" s="4">
        <v>34</v>
      </c>
      <c r="B35" s="4" t="str">
        <f>"2872202103230915184602"</f>
        <v>2872202103230915184602</v>
      </c>
      <c r="C35" s="4" t="s">
        <v>5</v>
      </c>
      <c r="D35" s="4" t="str">
        <f>"王经妮"</f>
        <v>王经妮</v>
      </c>
      <c r="E35" s="4" t="str">
        <f t="shared" si="7"/>
        <v>女</v>
      </c>
    </row>
    <row r="36" spans="1:5" ht="30" customHeight="1">
      <c r="A36" s="4">
        <v>35</v>
      </c>
      <c r="B36" s="4" t="str">
        <f>"2872202103230916514604"</f>
        <v>2872202103230916514604</v>
      </c>
      <c r="C36" s="4" t="s">
        <v>5</v>
      </c>
      <c r="D36" s="4" t="str">
        <f>"符俊利"</f>
        <v>符俊利</v>
      </c>
      <c r="E36" s="4" t="str">
        <f t="shared" si="6"/>
        <v>男</v>
      </c>
    </row>
    <row r="37" spans="1:5" ht="30" customHeight="1">
      <c r="A37" s="4">
        <v>36</v>
      </c>
      <c r="B37" s="4" t="str">
        <f>"2872202103230917204608"</f>
        <v>2872202103230917204608</v>
      </c>
      <c r="C37" s="4" t="s">
        <v>5</v>
      </c>
      <c r="D37" s="4" t="str">
        <f>"钟圣丹"</f>
        <v>钟圣丹</v>
      </c>
      <c r="E37" s="4" t="str">
        <f aca="true" t="shared" si="8" ref="E37:E45">"女"</f>
        <v>女</v>
      </c>
    </row>
    <row r="38" spans="1:5" ht="30" customHeight="1">
      <c r="A38" s="4">
        <v>37</v>
      </c>
      <c r="B38" s="4" t="str">
        <f>"2872202103230917284609"</f>
        <v>2872202103230917284609</v>
      </c>
      <c r="C38" s="4" t="s">
        <v>5</v>
      </c>
      <c r="D38" s="4" t="str">
        <f>"欧琳琳"</f>
        <v>欧琳琳</v>
      </c>
      <c r="E38" s="4" t="str">
        <f t="shared" si="8"/>
        <v>女</v>
      </c>
    </row>
    <row r="39" spans="1:5" ht="30" customHeight="1">
      <c r="A39" s="4">
        <v>38</v>
      </c>
      <c r="B39" s="4" t="str">
        <f>"2872202103230917474610"</f>
        <v>2872202103230917474610</v>
      </c>
      <c r="C39" s="4" t="s">
        <v>5</v>
      </c>
      <c r="D39" s="4" t="str">
        <f>"黄伟国"</f>
        <v>黄伟国</v>
      </c>
      <c r="E39" s="4" t="str">
        <f>"男"</f>
        <v>男</v>
      </c>
    </row>
    <row r="40" spans="1:5" ht="30" customHeight="1">
      <c r="A40" s="4">
        <v>39</v>
      </c>
      <c r="B40" s="4" t="str">
        <f>"2872202103230918074614"</f>
        <v>2872202103230918074614</v>
      </c>
      <c r="C40" s="4" t="s">
        <v>5</v>
      </c>
      <c r="D40" s="4" t="str">
        <f>"张早梅"</f>
        <v>张早梅</v>
      </c>
      <c r="E40" s="4" t="str">
        <f t="shared" si="8"/>
        <v>女</v>
      </c>
    </row>
    <row r="41" spans="1:5" ht="30" customHeight="1">
      <c r="A41" s="4">
        <v>40</v>
      </c>
      <c r="B41" s="4" t="str">
        <f>"2872202103230918104616"</f>
        <v>2872202103230918104616</v>
      </c>
      <c r="C41" s="4" t="s">
        <v>5</v>
      </c>
      <c r="D41" s="4" t="str">
        <f>"陈心媛"</f>
        <v>陈心媛</v>
      </c>
      <c r="E41" s="4" t="str">
        <f t="shared" si="8"/>
        <v>女</v>
      </c>
    </row>
    <row r="42" spans="1:5" ht="30" customHeight="1">
      <c r="A42" s="4">
        <v>41</v>
      </c>
      <c r="B42" s="4" t="str">
        <f>"2872202103230918454619"</f>
        <v>2872202103230918454619</v>
      </c>
      <c r="C42" s="4" t="s">
        <v>5</v>
      </c>
      <c r="D42" s="4" t="str">
        <f>"卞华丽"</f>
        <v>卞华丽</v>
      </c>
      <c r="E42" s="4" t="str">
        <f t="shared" si="8"/>
        <v>女</v>
      </c>
    </row>
    <row r="43" spans="1:5" ht="30" customHeight="1">
      <c r="A43" s="4">
        <v>42</v>
      </c>
      <c r="B43" s="4" t="str">
        <f>"2872202103230919044620"</f>
        <v>2872202103230919044620</v>
      </c>
      <c r="C43" s="4" t="s">
        <v>5</v>
      </c>
      <c r="D43" s="4" t="str">
        <f>"汤丽芳"</f>
        <v>汤丽芳</v>
      </c>
      <c r="E43" s="4" t="str">
        <f t="shared" si="8"/>
        <v>女</v>
      </c>
    </row>
    <row r="44" spans="1:5" ht="30" customHeight="1">
      <c r="A44" s="4">
        <v>43</v>
      </c>
      <c r="B44" s="4" t="str">
        <f>"2872202103230919174621"</f>
        <v>2872202103230919174621</v>
      </c>
      <c r="C44" s="4" t="s">
        <v>5</v>
      </c>
      <c r="D44" s="4" t="str">
        <f>"符家燕"</f>
        <v>符家燕</v>
      </c>
      <c r="E44" s="4" t="str">
        <f t="shared" si="8"/>
        <v>女</v>
      </c>
    </row>
    <row r="45" spans="1:5" ht="30" customHeight="1">
      <c r="A45" s="4">
        <v>44</v>
      </c>
      <c r="B45" s="4" t="str">
        <f>"2872202103230919594626"</f>
        <v>2872202103230919594626</v>
      </c>
      <c r="C45" s="4" t="s">
        <v>5</v>
      </c>
      <c r="D45" s="4" t="str">
        <f>"刘红娟"</f>
        <v>刘红娟</v>
      </c>
      <c r="E45" s="4" t="str">
        <f t="shared" si="8"/>
        <v>女</v>
      </c>
    </row>
    <row r="46" spans="1:5" ht="30" customHeight="1">
      <c r="A46" s="4">
        <v>45</v>
      </c>
      <c r="B46" s="4" t="str">
        <f>"2872202103230920024628"</f>
        <v>2872202103230920024628</v>
      </c>
      <c r="C46" s="4" t="s">
        <v>5</v>
      </c>
      <c r="D46" s="4" t="str">
        <f>"苏利日"</f>
        <v>苏利日</v>
      </c>
      <c r="E46" s="4" t="str">
        <f aca="true" t="shared" si="9" ref="E46:E49">"男"</f>
        <v>男</v>
      </c>
    </row>
    <row r="47" spans="1:5" ht="30" customHeight="1">
      <c r="A47" s="4">
        <v>46</v>
      </c>
      <c r="B47" s="4" t="str">
        <f>"2872202103230920214629"</f>
        <v>2872202103230920214629</v>
      </c>
      <c r="C47" s="4" t="s">
        <v>5</v>
      </c>
      <c r="D47" s="4" t="str">
        <f>"符令咏"</f>
        <v>符令咏</v>
      </c>
      <c r="E47" s="4" t="str">
        <f aca="true" t="shared" si="10" ref="E47:E52">"女"</f>
        <v>女</v>
      </c>
    </row>
    <row r="48" spans="1:5" ht="30" customHeight="1">
      <c r="A48" s="4">
        <v>47</v>
      </c>
      <c r="B48" s="4" t="str">
        <f>"2872202103230920374630"</f>
        <v>2872202103230920374630</v>
      </c>
      <c r="C48" s="4" t="s">
        <v>5</v>
      </c>
      <c r="D48" s="4" t="str">
        <f>"陈景"</f>
        <v>陈景</v>
      </c>
      <c r="E48" s="4" t="str">
        <f t="shared" si="9"/>
        <v>男</v>
      </c>
    </row>
    <row r="49" spans="1:5" ht="30" customHeight="1">
      <c r="A49" s="4">
        <v>48</v>
      </c>
      <c r="B49" s="4" t="str">
        <f>"2872202103230921064632"</f>
        <v>2872202103230921064632</v>
      </c>
      <c r="C49" s="4" t="s">
        <v>5</v>
      </c>
      <c r="D49" s="4" t="str">
        <f>"陈浩文"</f>
        <v>陈浩文</v>
      </c>
      <c r="E49" s="4" t="str">
        <f t="shared" si="9"/>
        <v>男</v>
      </c>
    </row>
    <row r="50" spans="1:5" ht="30" customHeight="1">
      <c r="A50" s="4">
        <v>49</v>
      </c>
      <c r="B50" s="4" t="str">
        <f>"2872202103230921134633"</f>
        <v>2872202103230921134633</v>
      </c>
      <c r="C50" s="4" t="s">
        <v>5</v>
      </c>
      <c r="D50" s="4" t="str">
        <f>"朱壮美"</f>
        <v>朱壮美</v>
      </c>
      <c r="E50" s="4" t="str">
        <f t="shared" si="10"/>
        <v>女</v>
      </c>
    </row>
    <row r="51" spans="1:5" ht="30" customHeight="1">
      <c r="A51" s="4">
        <v>50</v>
      </c>
      <c r="B51" s="4" t="str">
        <f>"2872202103230922104634"</f>
        <v>2872202103230922104634</v>
      </c>
      <c r="C51" s="4" t="s">
        <v>5</v>
      </c>
      <c r="D51" s="4" t="str">
        <f>"庄瑞芳"</f>
        <v>庄瑞芳</v>
      </c>
      <c r="E51" s="4" t="str">
        <f t="shared" si="10"/>
        <v>女</v>
      </c>
    </row>
    <row r="52" spans="1:5" ht="30" customHeight="1">
      <c r="A52" s="4">
        <v>51</v>
      </c>
      <c r="B52" s="4" t="str">
        <f>"2872202103230922464635"</f>
        <v>2872202103230922464635</v>
      </c>
      <c r="C52" s="4" t="s">
        <v>5</v>
      </c>
      <c r="D52" s="4" t="str">
        <f>"黎慧岭"</f>
        <v>黎慧岭</v>
      </c>
      <c r="E52" s="4" t="str">
        <f t="shared" si="10"/>
        <v>女</v>
      </c>
    </row>
    <row r="53" spans="1:5" ht="30" customHeight="1">
      <c r="A53" s="4">
        <v>52</v>
      </c>
      <c r="B53" s="4" t="str">
        <f>"2872202103230924224641"</f>
        <v>2872202103230924224641</v>
      </c>
      <c r="C53" s="4" t="s">
        <v>5</v>
      </c>
      <c r="D53" s="4" t="str">
        <f>"文龙"</f>
        <v>文龙</v>
      </c>
      <c r="E53" s="4" t="str">
        <f aca="true" t="shared" si="11" ref="E53:E55">"男"</f>
        <v>男</v>
      </c>
    </row>
    <row r="54" spans="1:5" ht="30" customHeight="1">
      <c r="A54" s="4">
        <v>53</v>
      </c>
      <c r="B54" s="4" t="str">
        <f>"2872202103230924244642"</f>
        <v>2872202103230924244642</v>
      </c>
      <c r="C54" s="4" t="s">
        <v>5</v>
      </c>
      <c r="D54" s="4" t="str">
        <f>"胡皓天"</f>
        <v>胡皓天</v>
      </c>
      <c r="E54" s="4" t="str">
        <f t="shared" si="11"/>
        <v>男</v>
      </c>
    </row>
    <row r="55" spans="1:5" ht="30" customHeight="1">
      <c r="A55" s="4">
        <v>54</v>
      </c>
      <c r="B55" s="4" t="str">
        <f>"2872202103230925184644"</f>
        <v>2872202103230925184644</v>
      </c>
      <c r="C55" s="4" t="s">
        <v>5</v>
      </c>
      <c r="D55" s="4" t="str">
        <f>"符孙镇"</f>
        <v>符孙镇</v>
      </c>
      <c r="E55" s="4" t="str">
        <f t="shared" si="11"/>
        <v>男</v>
      </c>
    </row>
    <row r="56" spans="1:5" ht="30" customHeight="1">
      <c r="A56" s="4">
        <v>55</v>
      </c>
      <c r="B56" s="4" t="str">
        <f>"2872202103230925444647"</f>
        <v>2872202103230925444647</v>
      </c>
      <c r="C56" s="4" t="s">
        <v>5</v>
      </c>
      <c r="D56" s="4" t="str">
        <f>"吴进霞"</f>
        <v>吴进霞</v>
      </c>
      <c r="E56" s="4" t="str">
        <f aca="true" t="shared" si="12" ref="E56:E59">"女"</f>
        <v>女</v>
      </c>
    </row>
    <row r="57" spans="1:5" ht="30" customHeight="1">
      <c r="A57" s="4">
        <v>56</v>
      </c>
      <c r="B57" s="4" t="str">
        <f>"2872202103230926234648"</f>
        <v>2872202103230926234648</v>
      </c>
      <c r="C57" s="4" t="s">
        <v>5</v>
      </c>
      <c r="D57" s="4" t="str">
        <f>"冯静"</f>
        <v>冯静</v>
      </c>
      <c r="E57" s="4" t="str">
        <f t="shared" si="12"/>
        <v>女</v>
      </c>
    </row>
    <row r="58" spans="1:5" ht="30" customHeight="1">
      <c r="A58" s="4">
        <v>57</v>
      </c>
      <c r="B58" s="4" t="str">
        <f>"2872202103230926294649"</f>
        <v>2872202103230926294649</v>
      </c>
      <c r="C58" s="4" t="s">
        <v>5</v>
      </c>
      <c r="D58" s="4" t="str">
        <f>"林莹"</f>
        <v>林莹</v>
      </c>
      <c r="E58" s="4" t="str">
        <f t="shared" si="12"/>
        <v>女</v>
      </c>
    </row>
    <row r="59" spans="1:5" ht="30" customHeight="1">
      <c r="A59" s="4">
        <v>58</v>
      </c>
      <c r="B59" s="4" t="str">
        <f>"2872202103230928104652"</f>
        <v>2872202103230928104652</v>
      </c>
      <c r="C59" s="4" t="s">
        <v>5</v>
      </c>
      <c r="D59" s="4" t="str">
        <f>"陈明强"</f>
        <v>陈明强</v>
      </c>
      <c r="E59" s="4" t="str">
        <f>"男"</f>
        <v>男</v>
      </c>
    </row>
    <row r="60" spans="1:5" ht="30" customHeight="1">
      <c r="A60" s="4">
        <v>59</v>
      </c>
      <c r="B60" s="4" t="str">
        <f>"2872202103230928284653"</f>
        <v>2872202103230928284653</v>
      </c>
      <c r="C60" s="4" t="s">
        <v>5</v>
      </c>
      <c r="D60" s="4" t="str">
        <f>"符诚书"</f>
        <v>符诚书</v>
      </c>
      <c r="E60" s="4" t="str">
        <f>"男"</f>
        <v>男</v>
      </c>
    </row>
    <row r="61" spans="1:5" ht="30" customHeight="1">
      <c r="A61" s="4">
        <v>60</v>
      </c>
      <c r="B61" s="4" t="str">
        <f>"2872202103230930064658"</f>
        <v>2872202103230930064658</v>
      </c>
      <c r="C61" s="4" t="s">
        <v>5</v>
      </c>
      <c r="D61" s="4" t="str">
        <f>"吉德壮"</f>
        <v>吉德壮</v>
      </c>
      <c r="E61" s="4" t="str">
        <f>"男"</f>
        <v>男</v>
      </c>
    </row>
    <row r="62" spans="1:5" ht="30" customHeight="1">
      <c r="A62" s="4">
        <v>61</v>
      </c>
      <c r="B62" s="4" t="str">
        <f>"2872202103230931184661"</f>
        <v>2872202103230931184661</v>
      </c>
      <c r="C62" s="4" t="s">
        <v>5</v>
      </c>
      <c r="D62" s="4" t="str">
        <f>"冯静莹"</f>
        <v>冯静莹</v>
      </c>
      <c r="E62" s="4" t="str">
        <f>"女"</f>
        <v>女</v>
      </c>
    </row>
    <row r="63" spans="1:5" ht="30" customHeight="1">
      <c r="A63" s="4">
        <v>62</v>
      </c>
      <c r="B63" s="4" t="str">
        <f>"2872202103230932524664"</f>
        <v>2872202103230932524664</v>
      </c>
      <c r="C63" s="4" t="s">
        <v>5</v>
      </c>
      <c r="D63" s="4" t="str">
        <f>"倪德城"</f>
        <v>倪德城</v>
      </c>
      <c r="E63" s="4" t="str">
        <f>"男"</f>
        <v>男</v>
      </c>
    </row>
    <row r="64" spans="1:5" ht="30" customHeight="1">
      <c r="A64" s="4">
        <v>63</v>
      </c>
      <c r="B64" s="4" t="str">
        <f>"2872202103230933064666"</f>
        <v>2872202103230933064666</v>
      </c>
      <c r="C64" s="4" t="s">
        <v>5</v>
      </c>
      <c r="D64" s="4" t="str">
        <f>"陈业翠"</f>
        <v>陈业翠</v>
      </c>
      <c r="E64" s="4" t="str">
        <f>"女"</f>
        <v>女</v>
      </c>
    </row>
    <row r="65" spans="1:5" ht="30" customHeight="1">
      <c r="A65" s="4">
        <v>64</v>
      </c>
      <c r="B65" s="4" t="str">
        <f>"2872202103230933114667"</f>
        <v>2872202103230933114667</v>
      </c>
      <c r="C65" s="4" t="s">
        <v>5</v>
      </c>
      <c r="D65" s="4" t="str">
        <f>"郭秀玲"</f>
        <v>郭秀玲</v>
      </c>
      <c r="E65" s="4" t="str">
        <f>"女"</f>
        <v>女</v>
      </c>
    </row>
    <row r="66" spans="1:5" ht="30" customHeight="1">
      <c r="A66" s="4">
        <v>65</v>
      </c>
      <c r="B66" s="4" t="str">
        <f>"2872202103230933164668"</f>
        <v>2872202103230933164668</v>
      </c>
      <c r="C66" s="4" t="s">
        <v>5</v>
      </c>
      <c r="D66" s="4" t="str">
        <f>"王咏巧"</f>
        <v>王咏巧</v>
      </c>
      <c r="E66" s="4" t="str">
        <f>"女"</f>
        <v>女</v>
      </c>
    </row>
    <row r="67" spans="1:5" ht="30" customHeight="1">
      <c r="A67" s="4">
        <v>66</v>
      </c>
      <c r="B67" s="4" t="str">
        <f>"2872202103230933574673"</f>
        <v>2872202103230933574673</v>
      </c>
      <c r="C67" s="4" t="s">
        <v>5</v>
      </c>
      <c r="D67" s="4" t="str">
        <f>"吉胜"</f>
        <v>吉胜</v>
      </c>
      <c r="E67" s="4" t="str">
        <f>"男"</f>
        <v>男</v>
      </c>
    </row>
    <row r="68" spans="1:5" ht="30" customHeight="1">
      <c r="A68" s="4">
        <v>67</v>
      </c>
      <c r="B68" s="4" t="str">
        <f>"2872202103230934514676"</f>
        <v>2872202103230934514676</v>
      </c>
      <c r="C68" s="4" t="s">
        <v>5</v>
      </c>
      <c r="D68" s="4" t="str">
        <f>"文永华"</f>
        <v>文永华</v>
      </c>
      <c r="E68" s="4" t="str">
        <f>"男"</f>
        <v>男</v>
      </c>
    </row>
    <row r="69" spans="1:5" ht="30" customHeight="1">
      <c r="A69" s="4">
        <v>68</v>
      </c>
      <c r="B69" s="4" t="str">
        <f>"2872202103230936034679"</f>
        <v>2872202103230936034679</v>
      </c>
      <c r="C69" s="4" t="s">
        <v>5</v>
      </c>
      <c r="D69" s="4" t="str">
        <f>"陈金瑶"</f>
        <v>陈金瑶</v>
      </c>
      <c r="E69" s="4" t="str">
        <f>"女"</f>
        <v>女</v>
      </c>
    </row>
    <row r="70" spans="1:5" ht="30" customHeight="1">
      <c r="A70" s="4">
        <v>69</v>
      </c>
      <c r="B70" s="4" t="str">
        <f>"2872202103230936094680"</f>
        <v>2872202103230936094680</v>
      </c>
      <c r="C70" s="4" t="s">
        <v>5</v>
      </c>
      <c r="D70" s="4" t="str">
        <f>"吴海艺"</f>
        <v>吴海艺</v>
      </c>
      <c r="E70" s="4" t="str">
        <f>"男"</f>
        <v>男</v>
      </c>
    </row>
    <row r="71" spans="1:5" ht="30" customHeight="1">
      <c r="A71" s="4">
        <v>70</v>
      </c>
      <c r="B71" s="4" t="str">
        <f>"2872202103230936124681"</f>
        <v>2872202103230936124681</v>
      </c>
      <c r="C71" s="4" t="s">
        <v>5</v>
      </c>
      <c r="D71" s="4" t="str">
        <f>"钟侦文"</f>
        <v>钟侦文</v>
      </c>
      <c r="E71" s="4" t="str">
        <f>"男"</f>
        <v>男</v>
      </c>
    </row>
    <row r="72" spans="1:5" ht="30" customHeight="1">
      <c r="A72" s="4">
        <v>71</v>
      </c>
      <c r="B72" s="4" t="str">
        <f>"2872202103230936324682"</f>
        <v>2872202103230936324682</v>
      </c>
      <c r="C72" s="4" t="s">
        <v>5</v>
      </c>
      <c r="D72" s="4" t="str">
        <f>"卞凤平"</f>
        <v>卞凤平</v>
      </c>
      <c r="E72" s="4" t="str">
        <f>"女"</f>
        <v>女</v>
      </c>
    </row>
    <row r="73" spans="1:5" ht="30" customHeight="1">
      <c r="A73" s="4">
        <v>72</v>
      </c>
      <c r="B73" s="4" t="str">
        <f>"2872202103230937004683"</f>
        <v>2872202103230937004683</v>
      </c>
      <c r="C73" s="4" t="s">
        <v>5</v>
      </c>
      <c r="D73" s="4" t="str">
        <f>"柳其斌"</f>
        <v>柳其斌</v>
      </c>
      <c r="E73" s="4" t="str">
        <f>"男"</f>
        <v>男</v>
      </c>
    </row>
    <row r="74" spans="1:5" ht="30" customHeight="1">
      <c r="A74" s="4">
        <v>73</v>
      </c>
      <c r="B74" s="4" t="str">
        <f>"2872202103230937054684"</f>
        <v>2872202103230937054684</v>
      </c>
      <c r="C74" s="4" t="s">
        <v>5</v>
      </c>
      <c r="D74" s="4" t="str">
        <f>"赵永师"</f>
        <v>赵永师</v>
      </c>
      <c r="E74" s="4" t="str">
        <f>"男"</f>
        <v>男</v>
      </c>
    </row>
    <row r="75" spans="1:5" ht="30" customHeight="1">
      <c r="A75" s="4">
        <v>74</v>
      </c>
      <c r="B75" s="4" t="str">
        <f>"2872202103230937204685"</f>
        <v>2872202103230937204685</v>
      </c>
      <c r="C75" s="4" t="s">
        <v>5</v>
      </c>
      <c r="D75" s="4" t="str">
        <f>"李孟莹"</f>
        <v>李孟莹</v>
      </c>
      <c r="E75" s="4" t="str">
        <f>"女"</f>
        <v>女</v>
      </c>
    </row>
    <row r="76" spans="1:5" ht="30" customHeight="1">
      <c r="A76" s="4">
        <v>75</v>
      </c>
      <c r="B76" s="4" t="str">
        <f>"2872202103230937404687"</f>
        <v>2872202103230937404687</v>
      </c>
      <c r="C76" s="4" t="s">
        <v>5</v>
      </c>
      <c r="D76" s="4" t="str">
        <f>"陈绵琛"</f>
        <v>陈绵琛</v>
      </c>
      <c r="E76" s="4" t="str">
        <f>"男"</f>
        <v>男</v>
      </c>
    </row>
    <row r="77" spans="1:5" ht="30" customHeight="1">
      <c r="A77" s="4">
        <v>76</v>
      </c>
      <c r="B77" s="4" t="str">
        <f>"2872202103230937584688"</f>
        <v>2872202103230937584688</v>
      </c>
      <c r="C77" s="4" t="s">
        <v>5</v>
      </c>
      <c r="D77" s="4" t="str">
        <f>"翁振来"</f>
        <v>翁振来</v>
      </c>
      <c r="E77" s="4" t="str">
        <f>"女"</f>
        <v>女</v>
      </c>
    </row>
    <row r="78" spans="1:5" ht="30" customHeight="1">
      <c r="A78" s="4">
        <v>77</v>
      </c>
      <c r="B78" s="4" t="str">
        <f>"2872202103230938144689"</f>
        <v>2872202103230938144689</v>
      </c>
      <c r="C78" s="4" t="s">
        <v>5</v>
      </c>
      <c r="D78" s="4" t="str">
        <f>"吴君"</f>
        <v>吴君</v>
      </c>
      <c r="E78" s="4" t="str">
        <f>"女"</f>
        <v>女</v>
      </c>
    </row>
    <row r="79" spans="1:5" ht="30" customHeight="1">
      <c r="A79" s="4">
        <v>78</v>
      </c>
      <c r="B79" s="4" t="str">
        <f>"2872202103230939084692"</f>
        <v>2872202103230939084692</v>
      </c>
      <c r="C79" s="4" t="s">
        <v>5</v>
      </c>
      <c r="D79" s="4" t="str">
        <f>"吉舒敏"</f>
        <v>吉舒敏</v>
      </c>
      <c r="E79" s="4" t="str">
        <f>"女"</f>
        <v>女</v>
      </c>
    </row>
    <row r="80" spans="1:5" ht="30" customHeight="1">
      <c r="A80" s="4">
        <v>79</v>
      </c>
      <c r="B80" s="4" t="str">
        <f>"2872202103230939084693"</f>
        <v>2872202103230939084693</v>
      </c>
      <c r="C80" s="4" t="s">
        <v>5</v>
      </c>
      <c r="D80" s="4" t="str">
        <f>"陈荣帅"</f>
        <v>陈荣帅</v>
      </c>
      <c r="E80" s="4" t="str">
        <f>"男"</f>
        <v>男</v>
      </c>
    </row>
    <row r="81" spans="1:5" ht="30" customHeight="1">
      <c r="A81" s="4">
        <v>80</v>
      </c>
      <c r="B81" s="4" t="str">
        <f>"2872202103230939284694"</f>
        <v>2872202103230939284694</v>
      </c>
      <c r="C81" s="4" t="s">
        <v>5</v>
      </c>
      <c r="D81" s="4" t="str">
        <f>"符中琪"</f>
        <v>符中琪</v>
      </c>
      <c r="E81" s="4" t="str">
        <f>"女"</f>
        <v>女</v>
      </c>
    </row>
    <row r="82" spans="1:5" ht="30" customHeight="1">
      <c r="A82" s="4">
        <v>81</v>
      </c>
      <c r="B82" s="4" t="str">
        <f>"2872202103230939494696"</f>
        <v>2872202103230939494696</v>
      </c>
      <c r="C82" s="4" t="s">
        <v>5</v>
      </c>
      <c r="D82" s="4" t="str">
        <f>"张叶钦"</f>
        <v>张叶钦</v>
      </c>
      <c r="E82" s="4" t="str">
        <f>"男"</f>
        <v>男</v>
      </c>
    </row>
    <row r="83" spans="1:5" ht="30" customHeight="1">
      <c r="A83" s="4">
        <v>82</v>
      </c>
      <c r="B83" s="4" t="str">
        <f>"2872202103230940354700"</f>
        <v>2872202103230940354700</v>
      </c>
      <c r="C83" s="4" t="s">
        <v>5</v>
      </c>
      <c r="D83" s="4" t="str">
        <f>"符豪婷"</f>
        <v>符豪婷</v>
      </c>
      <c r="E83" s="4" t="str">
        <f>"女"</f>
        <v>女</v>
      </c>
    </row>
    <row r="84" spans="1:5" ht="30" customHeight="1">
      <c r="A84" s="4">
        <v>83</v>
      </c>
      <c r="B84" s="4" t="str">
        <f>"2872202103230941214701"</f>
        <v>2872202103230941214701</v>
      </c>
      <c r="C84" s="4" t="s">
        <v>5</v>
      </c>
      <c r="D84" s="4" t="str">
        <f>"张琳琳"</f>
        <v>张琳琳</v>
      </c>
      <c r="E84" s="4" t="str">
        <f>"女"</f>
        <v>女</v>
      </c>
    </row>
    <row r="85" spans="1:5" ht="30" customHeight="1">
      <c r="A85" s="4">
        <v>84</v>
      </c>
      <c r="B85" s="4" t="str">
        <f>"2872202103230941264702"</f>
        <v>2872202103230941264702</v>
      </c>
      <c r="C85" s="4" t="s">
        <v>5</v>
      </c>
      <c r="D85" s="4" t="str">
        <f>"吴美珠"</f>
        <v>吴美珠</v>
      </c>
      <c r="E85" s="4" t="str">
        <f>"女"</f>
        <v>女</v>
      </c>
    </row>
    <row r="86" spans="1:5" ht="30" customHeight="1">
      <c r="A86" s="4">
        <v>85</v>
      </c>
      <c r="B86" s="4" t="str">
        <f>"2872202103230941334704"</f>
        <v>2872202103230941334704</v>
      </c>
      <c r="C86" s="4" t="s">
        <v>5</v>
      </c>
      <c r="D86" s="4" t="str">
        <f>"陈敏"</f>
        <v>陈敏</v>
      </c>
      <c r="E86" s="4" t="str">
        <f>"男"</f>
        <v>男</v>
      </c>
    </row>
    <row r="87" spans="1:5" ht="30" customHeight="1">
      <c r="A87" s="4">
        <v>86</v>
      </c>
      <c r="B87" s="4" t="str">
        <f>"2872202103230941594709"</f>
        <v>2872202103230941594709</v>
      </c>
      <c r="C87" s="4" t="s">
        <v>5</v>
      </c>
      <c r="D87" s="4" t="str">
        <f>"郭秀梅"</f>
        <v>郭秀梅</v>
      </c>
      <c r="E87" s="4" t="str">
        <f>"女"</f>
        <v>女</v>
      </c>
    </row>
    <row r="88" spans="1:5" ht="30" customHeight="1">
      <c r="A88" s="4">
        <v>87</v>
      </c>
      <c r="B88" s="4" t="str">
        <f>"2872202103230942024710"</f>
        <v>2872202103230942024710</v>
      </c>
      <c r="C88" s="4" t="s">
        <v>5</v>
      </c>
      <c r="D88" s="4" t="str">
        <f>"符丰晓"</f>
        <v>符丰晓</v>
      </c>
      <c r="E88" s="4" t="str">
        <f>"男"</f>
        <v>男</v>
      </c>
    </row>
    <row r="89" spans="1:5" ht="30" customHeight="1">
      <c r="A89" s="4">
        <v>88</v>
      </c>
      <c r="B89" s="4" t="str">
        <f>"2872202103230942274712"</f>
        <v>2872202103230942274712</v>
      </c>
      <c r="C89" s="4" t="s">
        <v>5</v>
      </c>
      <c r="D89" s="4" t="str">
        <f>"吉书泰"</f>
        <v>吉书泰</v>
      </c>
      <c r="E89" s="4" t="str">
        <f>"男"</f>
        <v>男</v>
      </c>
    </row>
    <row r="90" spans="1:5" ht="30" customHeight="1">
      <c r="A90" s="4">
        <v>89</v>
      </c>
      <c r="B90" s="4" t="str">
        <f>"2872202103230945564714"</f>
        <v>2872202103230945564714</v>
      </c>
      <c r="C90" s="4" t="s">
        <v>5</v>
      </c>
      <c r="D90" s="4" t="str">
        <f>"潘翼"</f>
        <v>潘翼</v>
      </c>
      <c r="E90" s="4" t="str">
        <f>"女"</f>
        <v>女</v>
      </c>
    </row>
    <row r="91" spans="1:5" ht="30" customHeight="1">
      <c r="A91" s="4">
        <v>90</v>
      </c>
      <c r="B91" s="4" t="str">
        <f>"2872202103230947094720"</f>
        <v>2872202103230947094720</v>
      </c>
      <c r="C91" s="4" t="s">
        <v>5</v>
      </c>
      <c r="D91" s="4" t="str">
        <f>"王晓萍"</f>
        <v>王晓萍</v>
      </c>
      <c r="E91" s="4" t="str">
        <f>"女"</f>
        <v>女</v>
      </c>
    </row>
    <row r="92" spans="1:5" ht="30" customHeight="1">
      <c r="A92" s="4">
        <v>91</v>
      </c>
      <c r="B92" s="4" t="str">
        <f>"2872202103230947154721"</f>
        <v>2872202103230947154721</v>
      </c>
      <c r="C92" s="4" t="s">
        <v>5</v>
      </c>
      <c r="D92" s="4" t="str">
        <f>"文韵"</f>
        <v>文韵</v>
      </c>
      <c r="E92" s="4" t="str">
        <f>"女"</f>
        <v>女</v>
      </c>
    </row>
    <row r="93" spans="1:5" ht="30" customHeight="1">
      <c r="A93" s="4">
        <v>92</v>
      </c>
      <c r="B93" s="4" t="str">
        <f>"2872202103230947164722"</f>
        <v>2872202103230947164722</v>
      </c>
      <c r="C93" s="4" t="s">
        <v>5</v>
      </c>
      <c r="D93" s="4" t="str">
        <f>"陈志强"</f>
        <v>陈志强</v>
      </c>
      <c r="E93" s="4" t="str">
        <f>"男"</f>
        <v>男</v>
      </c>
    </row>
    <row r="94" spans="1:5" ht="30" customHeight="1">
      <c r="A94" s="4">
        <v>93</v>
      </c>
      <c r="B94" s="4" t="str">
        <f>"2872202103230947304723"</f>
        <v>2872202103230947304723</v>
      </c>
      <c r="C94" s="4" t="s">
        <v>5</v>
      </c>
      <c r="D94" s="4" t="str">
        <f>"刘鸿聪"</f>
        <v>刘鸿聪</v>
      </c>
      <c r="E94" s="4" t="str">
        <f>"男"</f>
        <v>男</v>
      </c>
    </row>
    <row r="95" spans="1:5" ht="30" customHeight="1">
      <c r="A95" s="4">
        <v>94</v>
      </c>
      <c r="B95" s="4" t="str">
        <f>"2872202103230947414724"</f>
        <v>2872202103230947414724</v>
      </c>
      <c r="C95" s="4" t="s">
        <v>5</v>
      </c>
      <c r="D95" s="4" t="str">
        <f>"陈荣燕"</f>
        <v>陈荣燕</v>
      </c>
      <c r="E95" s="4" t="str">
        <f>"女"</f>
        <v>女</v>
      </c>
    </row>
    <row r="96" spans="1:5" ht="30" customHeight="1">
      <c r="A96" s="4">
        <v>95</v>
      </c>
      <c r="B96" s="4" t="str">
        <f>"2872202103230949194725"</f>
        <v>2872202103230949194725</v>
      </c>
      <c r="C96" s="4" t="s">
        <v>5</v>
      </c>
      <c r="D96" s="4" t="str">
        <f>"吴迪"</f>
        <v>吴迪</v>
      </c>
      <c r="E96" s="4" t="str">
        <f>"女"</f>
        <v>女</v>
      </c>
    </row>
    <row r="97" spans="1:5" ht="30" customHeight="1">
      <c r="A97" s="4">
        <v>96</v>
      </c>
      <c r="B97" s="4" t="str">
        <f>"2872202103230950374726"</f>
        <v>2872202103230950374726</v>
      </c>
      <c r="C97" s="4" t="s">
        <v>5</v>
      </c>
      <c r="D97" s="4" t="str">
        <f>"高昌霞"</f>
        <v>高昌霞</v>
      </c>
      <c r="E97" s="4" t="str">
        <f>"女"</f>
        <v>女</v>
      </c>
    </row>
    <row r="98" spans="1:5" ht="30" customHeight="1">
      <c r="A98" s="4">
        <v>97</v>
      </c>
      <c r="B98" s="4" t="str">
        <f>"2872202103230952024729"</f>
        <v>2872202103230952024729</v>
      </c>
      <c r="C98" s="4" t="s">
        <v>5</v>
      </c>
      <c r="D98" s="4" t="str">
        <f>"钟丽"</f>
        <v>钟丽</v>
      </c>
      <c r="E98" s="4" t="str">
        <f>"女"</f>
        <v>女</v>
      </c>
    </row>
    <row r="99" spans="1:5" ht="30" customHeight="1">
      <c r="A99" s="4">
        <v>98</v>
      </c>
      <c r="B99" s="4" t="str">
        <f>"2872202103230952454730"</f>
        <v>2872202103230952454730</v>
      </c>
      <c r="C99" s="4" t="s">
        <v>5</v>
      </c>
      <c r="D99" s="4" t="str">
        <f>"张云美"</f>
        <v>张云美</v>
      </c>
      <c r="E99" s="4" t="str">
        <f>"女"</f>
        <v>女</v>
      </c>
    </row>
    <row r="100" spans="1:5" ht="30" customHeight="1">
      <c r="A100" s="4">
        <v>99</v>
      </c>
      <c r="B100" s="4" t="str">
        <f>"2872202103230952534731"</f>
        <v>2872202103230952534731</v>
      </c>
      <c r="C100" s="4" t="s">
        <v>5</v>
      </c>
      <c r="D100" s="4" t="str">
        <f>"陈振祥"</f>
        <v>陈振祥</v>
      </c>
      <c r="E100" s="4" t="str">
        <f>"男"</f>
        <v>男</v>
      </c>
    </row>
    <row r="101" spans="1:5" ht="30" customHeight="1">
      <c r="A101" s="4">
        <v>100</v>
      </c>
      <c r="B101" s="4" t="str">
        <f>"2872202103230953004732"</f>
        <v>2872202103230953004732</v>
      </c>
      <c r="C101" s="4" t="s">
        <v>5</v>
      </c>
      <c r="D101" s="4" t="str">
        <f>"巫丽佳"</f>
        <v>巫丽佳</v>
      </c>
      <c r="E101" s="4" t="str">
        <f>"女"</f>
        <v>女</v>
      </c>
    </row>
    <row r="102" spans="1:5" ht="30" customHeight="1">
      <c r="A102" s="4">
        <v>101</v>
      </c>
      <c r="B102" s="4" t="str">
        <f>"2872202103230953494734"</f>
        <v>2872202103230953494734</v>
      </c>
      <c r="C102" s="4" t="s">
        <v>5</v>
      </c>
      <c r="D102" s="4" t="str">
        <f>"郑波"</f>
        <v>郑波</v>
      </c>
      <c r="E102" s="4" t="str">
        <f>"男"</f>
        <v>男</v>
      </c>
    </row>
    <row r="103" spans="1:5" ht="30" customHeight="1">
      <c r="A103" s="4">
        <v>102</v>
      </c>
      <c r="B103" s="4" t="str">
        <f>"2872202103230954544741"</f>
        <v>2872202103230954544741</v>
      </c>
      <c r="C103" s="4" t="s">
        <v>5</v>
      </c>
      <c r="D103" s="4" t="str">
        <f>"周远丽"</f>
        <v>周远丽</v>
      </c>
      <c r="E103" s="4" t="str">
        <f>"女"</f>
        <v>女</v>
      </c>
    </row>
    <row r="104" spans="1:5" ht="30" customHeight="1">
      <c r="A104" s="4">
        <v>103</v>
      </c>
      <c r="B104" s="4" t="str">
        <f>"2872202103230955324744"</f>
        <v>2872202103230955324744</v>
      </c>
      <c r="C104" s="4" t="s">
        <v>5</v>
      </c>
      <c r="D104" s="4" t="str">
        <f>"韩慧娜"</f>
        <v>韩慧娜</v>
      </c>
      <c r="E104" s="4" t="str">
        <f>"女"</f>
        <v>女</v>
      </c>
    </row>
    <row r="105" spans="1:5" ht="30" customHeight="1">
      <c r="A105" s="4">
        <v>104</v>
      </c>
      <c r="B105" s="4" t="str">
        <f>"2872202103230955504746"</f>
        <v>2872202103230955504746</v>
      </c>
      <c r="C105" s="4" t="s">
        <v>5</v>
      </c>
      <c r="D105" s="4" t="str">
        <f>"翁灵"</f>
        <v>翁灵</v>
      </c>
      <c r="E105" s="4" t="str">
        <f>"女"</f>
        <v>女</v>
      </c>
    </row>
    <row r="106" spans="1:5" ht="30" customHeight="1">
      <c r="A106" s="4">
        <v>105</v>
      </c>
      <c r="B106" s="4" t="str">
        <f>"2872202103230956124747"</f>
        <v>2872202103230956124747</v>
      </c>
      <c r="C106" s="4" t="s">
        <v>5</v>
      </c>
      <c r="D106" s="4" t="str">
        <f>"谢宗明"</f>
        <v>谢宗明</v>
      </c>
      <c r="E106" s="4" t="str">
        <f>"男"</f>
        <v>男</v>
      </c>
    </row>
    <row r="107" spans="1:5" ht="30" customHeight="1">
      <c r="A107" s="4">
        <v>106</v>
      </c>
      <c r="B107" s="4" t="str">
        <f>"2872202103230957304751"</f>
        <v>2872202103230957304751</v>
      </c>
      <c r="C107" s="4" t="s">
        <v>5</v>
      </c>
      <c r="D107" s="4" t="str">
        <f>"赵训成"</f>
        <v>赵训成</v>
      </c>
      <c r="E107" s="4" t="str">
        <f>"男"</f>
        <v>男</v>
      </c>
    </row>
    <row r="108" spans="1:5" ht="30" customHeight="1">
      <c r="A108" s="4">
        <v>107</v>
      </c>
      <c r="B108" s="4" t="str">
        <f>"2872202103230957424752"</f>
        <v>2872202103230957424752</v>
      </c>
      <c r="C108" s="4" t="s">
        <v>5</v>
      </c>
      <c r="D108" s="4" t="str">
        <f>"钟妃"</f>
        <v>钟妃</v>
      </c>
      <c r="E108" s="4" t="str">
        <f>"女"</f>
        <v>女</v>
      </c>
    </row>
    <row r="109" spans="1:5" ht="30" customHeight="1">
      <c r="A109" s="4">
        <v>108</v>
      </c>
      <c r="B109" s="4" t="str">
        <f>"2872202103230957434753"</f>
        <v>2872202103230957434753</v>
      </c>
      <c r="C109" s="4" t="s">
        <v>5</v>
      </c>
      <c r="D109" s="4" t="str">
        <f>"张曼"</f>
        <v>张曼</v>
      </c>
      <c r="E109" s="4" t="str">
        <f>"女"</f>
        <v>女</v>
      </c>
    </row>
    <row r="110" spans="1:5" ht="30" customHeight="1">
      <c r="A110" s="4">
        <v>109</v>
      </c>
      <c r="B110" s="4" t="str">
        <f>"2872202103230958164755"</f>
        <v>2872202103230958164755</v>
      </c>
      <c r="C110" s="4" t="s">
        <v>5</v>
      </c>
      <c r="D110" s="4" t="str">
        <f>"苏安国"</f>
        <v>苏安国</v>
      </c>
      <c r="E110" s="4" t="str">
        <f>"男"</f>
        <v>男</v>
      </c>
    </row>
    <row r="111" spans="1:5" ht="30" customHeight="1">
      <c r="A111" s="4">
        <v>110</v>
      </c>
      <c r="B111" s="4" t="str">
        <f>"2872202103230959324758"</f>
        <v>2872202103230959324758</v>
      </c>
      <c r="C111" s="4" t="s">
        <v>5</v>
      </c>
      <c r="D111" s="4" t="str">
        <f>"薛振婉"</f>
        <v>薛振婉</v>
      </c>
      <c r="E111" s="4" t="str">
        <f>"女"</f>
        <v>女</v>
      </c>
    </row>
    <row r="112" spans="1:5" ht="30" customHeight="1">
      <c r="A112" s="4">
        <v>111</v>
      </c>
      <c r="B112" s="4" t="str">
        <f>"2872202103230959424759"</f>
        <v>2872202103230959424759</v>
      </c>
      <c r="C112" s="4" t="s">
        <v>5</v>
      </c>
      <c r="D112" s="4" t="str">
        <f>"符秋燕"</f>
        <v>符秋燕</v>
      </c>
      <c r="E112" s="4" t="str">
        <f>"女"</f>
        <v>女</v>
      </c>
    </row>
    <row r="113" spans="1:5" ht="30" customHeight="1">
      <c r="A113" s="4">
        <v>112</v>
      </c>
      <c r="B113" s="4" t="str">
        <f>"2872202103231000394765"</f>
        <v>2872202103231000394765</v>
      </c>
      <c r="C113" s="4" t="s">
        <v>5</v>
      </c>
      <c r="D113" s="4" t="str">
        <f>"符耀茹"</f>
        <v>符耀茹</v>
      </c>
      <c r="E113" s="4" t="str">
        <f>"女"</f>
        <v>女</v>
      </c>
    </row>
    <row r="114" spans="1:5" ht="30" customHeight="1">
      <c r="A114" s="4">
        <v>113</v>
      </c>
      <c r="B114" s="4" t="str">
        <f>"2872202103231001244767"</f>
        <v>2872202103231001244767</v>
      </c>
      <c r="C114" s="4" t="s">
        <v>5</v>
      </c>
      <c r="D114" s="4" t="str">
        <f>"陈清娜"</f>
        <v>陈清娜</v>
      </c>
      <c r="E114" s="4" t="str">
        <f>"女"</f>
        <v>女</v>
      </c>
    </row>
    <row r="115" spans="1:5" ht="30" customHeight="1">
      <c r="A115" s="4">
        <v>114</v>
      </c>
      <c r="B115" s="4" t="str">
        <f>"2872202103231002094768"</f>
        <v>2872202103231002094768</v>
      </c>
      <c r="C115" s="4" t="s">
        <v>5</v>
      </c>
      <c r="D115" s="4" t="str">
        <f>"符兆威"</f>
        <v>符兆威</v>
      </c>
      <c r="E115" s="4" t="str">
        <f>"男"</f>
        <v>男</v>
      </c>
    </row>
    <row r="116" spans="1:5" ht="30" customHeight="1">
      <c r="A116" s="4">
        <v>115</v>
      </c>
      <c r="B116" s="4" t="str">
        <f>"2872202103231003404770"</f>
        <v>2872202103231003404770</v>
      </c>
      <c r="C116" s="4" t="s">
        <v>5</v>
      </c>
      <c r="D116" s="4" t="str">
        <f>"刘育杉"</f>
        <v>刘育杉</v>
      </c>
      <c r="E116" s="4" t="str">
        <f>"男"</f>
        <v>男</v>
      </c>
    </row>
    <row r="117" spans="1:5" ht="30" customHeight="1">
      <c r="A117" s="4">
        <v>116</v>
      </c>
      <c r="B117" s="4" t="str">
        <f>"2872202103231003564772"</f>
        <v>2872202103231003564772</v>
      </c>
      <c r="C117" s="4" t="s">
        <v>5</v>
      </c>
      <c r="D117" s="4" t="str">
        <f>"张强利"</f>
        <v>张强利</v>
      </c>
      <c r="E117" s="4" t="str">
        <f aca="true" t="shared" si="13" ref="E117:E122">"女"</f>
        <v>女</v>
      </c>
    </row>
    <row r="118" spans="1:5" ht="30" customHeight="1">
      <c r="A118" s="4">
        <v>117</v>
      </c>
      <c r="B118" s="4" t="str">
        <f>"2872202103231004064774"</f>
        <v>2872202103231004064774</v>
      </c>
      <c r="C118" s="4" t="s">
        <v>5</v>
      </c>
      <c r="D118" s="4" t="str">
        <f>"李庭春"</f>
        <v>李庭春</v>
      </c>
      <c r="E118" s="4" t="str">
        <f t="shared" si="13"/>
        <v>女</v>
      </c>
    </row>
    <row r="119" spans="1:5" ht="30" customHeight="1">
      <c r="A119" s="4">
        <v>118</v>
      </c>
      <c r="B119" s="4" t="str">
        <f>"2872202103231005584779"</f>
        <v>2872202103231005584779</v>
      </c>
      <c r="C119" s="4" t="s">
        <v>5</v>
      </c>
      <c r="D119" s="4" t="str">
        <f>"卢炳燕"</f>
        <v>卢炳燕</v>
      </c>
      <c r="E119" s="4" t="str">
        <f t="shared" si="13"/>
        <v>女</v>
      </c>
    </row>
    <row r="120" spans="1:5" ht="30" customHeight="1">
      <c r="A120" s="4">
        <v>119</v>
      </c>
      <c r="B120" s="4" t="str">
        <f>"2872202103231007044783"</f>
        <v>2872202103231007044783</v>
      </c>
      <c r="C120" s="4" t="s">
        <v>5</v>
      </c>
      <c r="D120" s="4" t="str">
        <f>"王丽"</f>
        <v>王丽</v>
      </c>
      <c r="E120" s="4" t="str">
        <f t="shared" si="13"/>
        <v>女</v>
      </c>
    </row>
    <row r="121" spans="1:5" ht="30" customHeight="1">
      <c r="A121" s="4">
        <v>120</v>
      </c>
      <c r="B121" s="4" t="str">
        <f>"2872202103231008124785"</f>
        <v>2872202103231008124785</v>
      </c>
      <c r="C121" s="4" t="s">
        <v>5</v>
      </c>
      <c r="D121" s="4" t="str">
        <f>"孙文"</f>
        <v>孙文</v>
      </c>
      <c r="E121" s="4" t="str">
        <f t="shared" si="13"/>
        <v>女</v>
      </c>
    </row>
    <row r="122" spans="1:5" ht="30" customHeight="1">
      <c r="A122" s="4">
        <v>121</v>
      </c>
      <c r="B122" s="4" t="str">
        <f>"2872202103231008324786"</f>
        <v>2872202103231008324786</v>
      </c>
      <c r="C122" s="4" t="s">
        <v>5</v>
      </c>
      <c r="D122" s="4" t="str">
        <f>"唐晴"</f>
        <v>唐晴</v>
      </c>
      <c r="E122" s="4" t="str">
        <f t="shared" si="13"/>
        <v>女</v>
      </c>
    </row>
    <row r="123" spans="1:5" ht="30" customHeight="1">
      <c r="A123" s="4">
        <v>122</v>
      </c>
      <c r="B123" s="4" t="str">
        <f>"2872202103231009314788"</f>
        <v>2872202103231009314788</v>
      </c>
      <c r="C123" s="4" t="s">
        <v>5</v>
      </c>
      <c r="D123" s="4" t="str">
        <f>"林佳诚"</f>
        <v>林佳诚</v>
      </c>
      <c r="E123" s="4" t="str">
        <f>"男"</f>
        <v>男</v>
      </c>
    </row>
    <row r="124" spans="1:5" ht="30" customHeight="1">
      <c r="A124" s="4">
        <v>123</v>
      </c>
      <c r="B124" s="4" t="str">
        <f>"2872202103231009394789"</f>
        <v>2872202103231009394789</v>
      </c>
      <c r="C124" s="4" t="s">
        <v>5</v>
      </c>
      <c r="D124" s="4" t="str">
        <f>"符乃正"</f>
        <v>符乃正</v>
      </c>
      <c r="E124" s="4" t="str">
        <f>"女"</f>
        <v>女</v>
      </c>
    </row>
    <row r="125" spans="1:5" ht="30" customHeight="1">
      <c r="A125" s="4">
        <v>124</v>
      </c>
      <c r="B125" s="4" t="str">
        <f>"2872202103231009484790"</f>
        <v>2872202103231009484790</v>
      </c>
      <c r="C125" s="4" t="s">
        <v>5</v>
      </c>
      <c r="D125" s="4" t="str">
        <f>"符金防"</f>
        <v>符金防</v>
      </c>
      <c r="E125" s="4" t="str">
        <f>"男"</f>
        <v>男</v>
      </c>
    </row>
    <row r="126" spans="1:5" ht="30" customHeight="1">
      <c r="A126" s="4">
        <v>125</v>
      </c>
      <c r="B126" s="4" t="str">
        <f>"2872202103231011544792"</f>
        <v>2872202103231011544792</v>
      </c>
      <c r="C126" s="4" t="s">
        <v>5</v>
      </c>
      <c r="D126" s="4" t="str">
        <f>"林云敏"</f>
        <v>林云敏</v>
      </c>
      <c r="E126" s="4" t="str">
        <f>"女"</f>
        <v>女</v>
      </c>
    </row>
    <row r="127" spans="1:5" ht="30" customHeight="1">
      <c r="A127" s="4">
        <v>126</v>
      </c>
      <c r="B127" s="4" t="str">
        <f>"2872202103231013054798"</f>
        <v>2872202103231013054798</v>
      </c>
      <c r="C127" s="4" t="s">
        <v>5</v>
      </c>
      <c r="D127" s="4" t="str">
        <f>"赵宇"</f>
        <v>赵宇</v>
      </c>
      <c r="E127" s="4" t="str">
        <f>"女"</f>
        <v>女</v>
      </c>
    </row>
    <row r="128" spans="1:5" ht="30" customHeight="1">
      <c r="A128" s="4">
        <v>127</v>
      </c>
      <c r="B128" s="4" t="str">
        <f>"2872202103231014194802"</f>
        <v>2872202103231014194802</v>
      </c>
      <c r="C128" s="4" t="s">
        <v>5</v>
      </c>
      <c r="D128" s="4" t="str">
        <f>"黄翠青"</f>
        <v>黄翠青</v>
      </c>
      <c r="E128" s="4" t="str">
        <f>"女"</f>
        <v>女</v>
      </c>
    </row>
    <row r="129" spans="1:5" ht="30" customHeight="1">
      <c r="A129" s="4">
        <v>128</v>
      </c>
      <c r="B129" s="4" t="str">
        <f>"2872202103231014514803"</f>
        <v>2872202103231014514803</v>
      </c>
      <c r="C129" s="4" t="s">
        <v>5</v>
      </c>
      <c r="D129" s="4" t="str">
        <f>"符业灏"</f>
        <v>符业灏</v>
      </c>
      <c r="E129" s="4" t="str">
        <f>"男"</f>
        <v>男</v>
      </c>
    </row>
    <row r="130" spans="1:5" ht="30" customHeight="1">
      <c r="A130" s="4">
        <v>129</v>
      </c>
      <c r="B130" s="4" t="str">
        <f>"2872202103231015134805"</f>
        <v>2872202103231015134805</v>
      </c>
      <c r="C130" s="4" t="s">
        <v>5</v>
      </c>
      <c r="D130" s="4" t="str">
        <f>"文昌旭"</f>
        <v>文昌旭</v>
      </c>
      <c r="E130" s="4" t="str">
        <f>"男"</f>
        <v>男</v>
      </c>
    </row>
    <row r="131" spans="1:5" ht="30" customHeight="1">
      <c r="A131" s="4">
        <v>130</v>
      </c>
      <c r="B131" s="4" t="str">
        <f>"2872202103231016004807"</f>
        <v>2872202103231016004807</v>
      </c>
      <c r="C131" s="4" t="s">
        <v>5</v>
      </c>
      <c r="D131" s="4" t="str">
        <f>"符敦"</f>
        <v>符敦</v>
      </c>
      <c r="E131" s="4" t="str">
        <f>"男"</f>
        <v>男</v>
      </c>
    </row>
    <row r="132" spans="1:5" ht="30" customHeight="1">
      <c r="A132" s="4">
        <v>131</v>
      </c>
      <c r="B132" s="4" t="str">
        <f>"2872202103231016364812"</f>
        <v>2872202103231016364812</v>
      </c>
      <c r="C132" s="4" t="s">
        <v>5</v>
      </c>
      <c r="D132" s="4" t="str">
        <f>"杨杰燕"</f>
        <v>杨杰燕</v>
      </c>
      <c r="E132" s="4" t="str">
        <f>"女"</f>
        <v>女</v>
      </c>
    </row>
    <row r="133" spans="1:5" ht="30" customHeight="1">
      <c r="A133" s="4">
        <v>132</v>
      </c>
      <c r="B133" s="4" t="str">
        <f>"2872202103231017544819"</f>
        <v>2872202103231017544819</v>
      </c>
      <c r="C133" s="4" t="s">
        <v>5</v>
      </c>
      <c r="D133" s="4" t="str">
        <f>"梁盈"</f>
        <v>梁盈</v>
      </c>
      <c r="E133" s="4" t="str">
        <f>"女"</f>
        <v>女</v>
      </c>
    </row>
    <row r="134" spans="1:5" ht="30" customHeight="1">
      <c r="A134" s="4">
        <v>133</v>
      </c>
      <c r="B134" s="4" t="str">
        <f>"2872202103231018544820"</f>
        <v>2872202103231018544820</v>
      </c>
      <c r="C134" s="4" t="s">
        <v>5</v>
      </c>
      <c r="D134" s="4" t="str">
        <f>"邱玉波"</f>
        <v>邱玉波</v>
      </c>
      <c r="E134" s="4" t="str">
        <f>"女"</f>
        <v>女</v>
      </c>
    </row>
    <row r="135" spans="1:5" ht="30" customHeight="1">
      <c r="A135" s="4">
        <v>134</v>
      </c>
      <c r="B135" s="4" t="str">
        <f>"2872202103231020534822"</f>
        <v>2872202103231020534822</v>
      </c>
      <c r="C135" s="4" t="s">
        <v>5</v>
      </c>
      <c r="D135" s="4" t="str">
        <f>"张武芳"</f>
        <v>张武芳</v>
      </c>
      <c r="E135" s="4" t="str">
        <f>"女"</f>
        <v>女</v>
      </c>
    </row>
    <row r="136" spans="1:5" ht="30" customHeight="1">
      <c r="A136" s="4">
        <v>135</v>
      </c>
      <c r="B136" s="4" t="str">
        <f>"2872202103231023134825"</f>
        <v>2872202103231023134825</v>
      </c>
      <c r="C136" s="4" t="s">
        <v>5</v>
      </c>
      <c r="D136" s="4" t="str">
        <f>"吴有亮"</f>
        <v>吴有亮</v>
      </c>
      <c r="E136" s="4" t="str">
        <f>"男"</f>
        <v>男</v>
      </c>
    </row>
    <row r="137" spans="1:5" ht="30" customHeight="1">
      <c r="A137" s="4">
        <v>136</v>
      </c>
      <c r="B137" s="4" t="str">
        <f>"2872202103231023234827"</f>
        <v>2872202103231023234827</v>
      </c>
      <c r="C137" s="4" t="s">
        <v>5</v>
      </c>
      <c r="D137" s="4" t="str">
        <f>"钟声耀"</f>
        <v>钟声耀</v>
      </c>
      <c r="E137" s="4" t="str">
        <f>"男"</f>
        <v>男</v>
      </c>
    </row>
    <row r="138" spans="1:5" ht="30" customHeight="1">
      <c r="A138" s="4">
        <v>137</v>
      </c>
      <c r="B138" s="4" t="str">
        <f>"2872202103231023504828"</f>
        <v>2872202103231023504828</v>
      </c>
      <c r="C138" s="4" t="s">
        <v>5</v>
      </c>
      <c r="D138" s="4" t="str">
        <f>"李汝青"</f>
        <v>李汝青</v>
      </c>
      <c r="E138" s="4" t="str">
        <f>"女"</f>
        <v>女</v>
      </c>
    </row>
    <row r="139" spans="1:5" ht="30" customHeight="1">
      <c r="A139" s="4">
        <v>138</v>
      </c>
      <c r="B139" s="4" t="str">
        <f>"2872202103231025004831"</f>
        <v>2872202103231025004831</v>
      </c>
      <c r="C139" s="4" t="s">
        <v>5</v>
      </c>
      <c r="D139" s="4" t="str">
        <f>"倪德权"</f>
        <v>倪德权</v>
      </c>
      <c r="E139" s="4" t="str">
        <f>"男"</f>
        <v>男</v>
      </c>
    </row>
    <row r="140" spans="1:5" ht="30" customHeight="1">
      <c r="A140" s="4">
        <v>139</v>
      </c>
      <c r="B140" s="4" t="str">
        <f>"2872202103231025154833"</f>
        <v>2872202103231025154833</v>
      </c>
      <c r="C140" s="4" t="s">
        <v>5</v>
      </c>
      <c r="D140" s="4" t="str">
        <f>"文哲"</f>
        <v>文哲</v>
      </c>
      <c r="E140" s="4" t="str">
        <f>"男"</f>
        <v>男</v>
      </c>
    </row>
    <row r="141" spans="1:5" ht="30" customHeight="1">
      <c r="A141" s="4">
        <v>140</v>
      </c>
      <c r="B141" s="4" t="str">
        <f>"2872202103231025454834"</f>
        <v>2872202103231025454834</v>
      </c>
      <c r="C141" s="4" t="s">
        <v>5</v>
      </c>
      <c r="D141" s="4" t="str">
        <f>"王亮珍"</f>
        <v>王亮珍</v>
      </c>
      <c r="E141" s="4" t="str">
        <f>"女"</f>
        <v>女</v>
      </c>
    </row>
    <row r="142" spans="1:5" ht="30" customHeight="1">
      <c r="A142" s="4">
        <v>141</v>
      </c>
      <c r="B142" s="4" t="str">
        <f>"2872202103231026264836"</f>
        <v>2872202103231026264836</v>
      </c>
      <c r="C142" s="4" t="s">
        <v>5</v>
      </c>
      <c r="D142" s="4" t="str">
        <f>"熊小丽"</f>
        <v>熊小丽</v>
      </c>
      <c r="E142" s="4" t="str">
        <f>"女"</f>
        <v>女</v>
      </c>
    </row>
    <row r="143" spans="1:5" ht="30" customHeight="1">
      <c r="A143" s="4">
        <v>142</v>
      </c>
      <c r="B143" s="4" t="str">
        <f>"2872202103231026404837"</f>
        <v>2872202103231026404837</v>
      </c>
      <c r="C143" s="4" t="s">
        <v>5</v>
      </c>
      <c r="D143" s="4" t="str">
        <f>"王之斌"</f>
        <v>王之斌</v>
      </c>
      <c r="E143" s="4" t="str">
        <f>"男"</f>
        <v>男</v>
      </c>
    </row>
    <row r="144" spans="1:5" ht="30" customHeight="1">
      <c r="A144" s="4">
        <v>143</v>
      </c>
      <c r="B144" s="4" t="str">
        <f>"2872202103231027264840"</f>
        <v>2872202103231027264840</v>
      </c>
      <c r="C144" s="4" t="s">
        <v>5</v>
      </c>
      <c r="D144" s="4" t="str">
        <f>"文潇"</f>
        <v>文潇</v>
      </c>
      <c r="E144" s="4" t="str">
        <f>"女"</f>
        <v>女</v>
      </c>
    </row>
    <row r="145" spans="1:5" ht="30" customHeight="1">
      <c r="A145" s="4">
        <v>144</v>
      </c>
      <c r="B145" s="4" t="str">
        <f>"2872202103231027404841"</f>
        <v>2872202103231027404841</v>
      </c>
      <c r="C145" s="4" t="s">
        <v>5</v>
      </c>
      <c r="D145" s="4" t="str">
        <f>"张小倩"</f>
        <v>张小倩</v>
      </c>
      <c r="E145" s="4" t="str">
        <f>"女"</f>
        <v>女</v>
      </c>
    </row>
    <row r="146" spans="1:5" ht="30" customHeight="1">
      <c r="A146" s="4">
        <v>145</v>
      </c>
      <c r="B146" s="4" t="str">
        <f>"2872202103231028074842"</f>
        <v>2872202103231028074842</v>
      </c>
      <c r="C146" s="4" t="s">
        <v>5</v>
      </c>
      <c r="D146" s="4" t="str">
        <f>"马广青"</f>
        <v>马广青</v>
      </c>
      <c r="E146" s="4" t="str">
        <f>"女"</f>
        <v>女</v>
      </c>
    </row>
    <row r="147" spans="1:5" ht="30" customHeight="1">
      <c r="A147" s="4">
        <v>146</v>
      </c>
      <c r="B147" s="4" t="str">
        <f>"2872202103231031224847"</f>
        <v>2872202103231031224847</v>
      </c>
      <c r="C147" s="4" t="s">
        <v>5</v>
      </c>
      <c r="D147" s="4" t="str">
        <f>"周海民"</f>
        <v>周海民</v>
      </c>
      <c r="E147" s="4" t="str">
        <f>"男"</f>
        <v>男</v>
      </c>
    </row>
    <row r="148" spans="1:5" ht="30" customHeight="1">
      <c r="A148" s="4">
        <v>147</v>
      </c>
      <c r="B148" s="4" t="str">
        <f>"2872202103231032454849"</f>
        <v>2872202103231032454849</v>
      </c>
      <c r="C148" s="4" t="s">
        <v>5</v>
      </c>
      <c r="D148" s="4" t="str">
        <f>"王怡"</f>
        <v>王怡</v>
      </c>
      <c r="E148" s="4" t="str">
        <f>"女"</f>
        <v>女</v>
      </c>
    </row>
    <row r="149" spans="1:5" ht="30" customHeight="1">
      <c r="A149" s="4">
        <v>148</v>
      </c>
      <c r="B149" s="4" t="str">
        <f>"2872202103231033544850"</f>
        <v>2872202103231033544850</v>
      </c>
      <c r="C149" s="4" t="s">
        <v>5</v>
      </c>
      <c r="D149" s="4" t="str">
        <f>"陈杰"</f>
        <v>陈杰</v>
      </c>
      <c r="E149" s="4" t="str">
        <f>"男"</f>
        <v>男</v>
      </c>
    </row>
    <row r="150" spans="1:5" ht="30" customHeight="1">
      <c r="A150" s="4">
        <v>149</v>
      </c>
      <c r="B150" s="4" t="str">
        <f>"2872202103231034234852"</f>
        <v>2872202103231034234852</v>
      </c>
      <c r="C150" s="4" t="s">
        <v>5</v>
      </c>
      <c r="D150" s="4" t="str">
        <f>"唐小花"</f>
        <v>唐小花</v>
      </c>
      <c r="E150" s="4" t="str">
        <f>"女"</f>
        <v>女</v>
      </c>
    </row>
    <row r="151" spans="1:5" ht="30" customHeight="1">
      <c r="A151" s="4">
        <v>150</v>
      </c>
      <c r="B151" s="4" t="str">
        <f>"2872202103231034284854"</f>
        <v>2872202103231034284854</v>
      </c>
      <c r="C151" s="4" t="s">
        <v>5</v>
      </c>
      <c r="D151" s="4" t="str">
        <f>"苏其发"</f>
        <v>苏其发</v>
      </c>
      <c r="E151" s="4" t="str">
        <f>"男"</f>
        <v>男</v>
      </c>
    </row>
    <row r="152" spans="1:5" ht="30" customHeight="1">
      <c r="A152" s="4">
        <v>151</v>
      </c>
      <c r="B152" s="4" t="str">
        <f>"2872202103231038074864"</f>
        <v>2872202103231038074864</v>
      </c>
      <c r="C152" s="4" t="s">
        <v>5</v>
      </c>
      <c r="D152" s="4" t="str">
        <f>"符家娟"</f>
        <v>符家娟</v>
      </c>
      <c r="E152" s="4" t="str">
        <f aca="true" t="shared" si="14" ref="E152:E157">"女"</f>
        <v>女</v>
      </c>
    </row>
    <row r="153" spans="1:5" ht="30" customHeight="1">
      <c r="A153" s="4">
        <v>152</v>
      </c>
      <c r="B153" s="4" t="str">
        <f>"2872202103231040224873"</f>
        <v>2872202103231040224873</v>
      </c>
      <c r="C153" s="4" t="s">
        <v>5</v>
      </c>
      <c r="D153" s="4" t="str">
        <f>"符金凤"</f>
        <v>符金凤</v>
      </c>
      <c r="E153" s="4" t="str">
        <f t="shared" si="14"/>
        <v>女</v>
      </c>
    </row>
    <row r="154" spans="1:5" ht="30" customHeight="1">
      <c r="A154" s="4">
        <v>153</v>
      </c>
      <c r="B154" s="4" t="str">
        <f>"2872202103231041074876"</f>
        <v>2872202103231041074876</v>
      </c>
      <c r="C154" s="4" t="s">
        <v>5</v>
      </c>
      <c r="D154" s="4" t="str">
        <f>"杨海芳"</f>
        <v>杨海芳</v>
      </c>
      <c r="E154" s="4" t="str">
        <f t="shared" si="14"/>
        <v>女</v>
      </c>
    </row>
    <row r="155" spans="1:5" ht="30" customHeight="1">
      <c r="A155" s="4">
        <v>154</v>
      </c>
      <c r="B155" s="4" t="str">
        <f>"2872202103231044264886"</f>
        <v>2872202103231044264886</v>
      </c>
      <c r="C155" s="4" t="s">
        <v>5</v>
      </c>
      <c r="D155" s="4" t="str">
        <f>"高丽"</f>
        <v>高丽</v>
      </c>
      <c r="E155" s="4" t="str">
        <f t="shared" si="14"/>
        <v>女</v>
      </c>
    </row>
    <row r="156" spans="1:5" ht="30" customHeight="1">
      <c r="A156" s="4">
        <v>155</v>
      </c>
      <c r="B156" s="4" t="str">
        <f>"2872202103231045204888"</f>
        <v>2872202103231045204888</v>
      </c>
      <c r="C156" s="4" t="s">
        <v>5</v>
      </c>
      <c r="D156" s="4" t="str">
        <f>"符国丽"</f>
        <v>符国丽</v>
      </c>
      <c r="E156" s="4" t="str">
        <f t="shared" si="14"/>
        <v>女</v>
      </c>
    </row>
    <row r="157" spans="1:5" ht="30" customHeight="1">
      <c r="A157" s="4">
        <v>156</v>
      </c>
      <c r="B157" s="4" t="str">
        <f>"2872202103231046434892"</f>
        <v>2872202103231046434892</v>
      </c>
      <c r="C157" s="4" t="s">
        <v>5</v>
      </c>
      <c r="D157" s="4" t="str">
        <f>"王业珍"</f>
        <v>王业珍</v>
      </c>
      <c r="E157" s="4" t="str">
        <f t="shared" si="14"/>
        <v>女</v>
      </c>
    </row>
    <row r="158" spans="1:5" ht="30" customHeight="1">
      <c r="A158" s="4">
        <v>157</v>
      </c>
      <c r="B158" s="4" t="str">
        <f>"2872202103231047054894"</f>
        <v>2872202103231047054894</v>
      </c>
      <c r="C158" s="4" t="s">
        <v>5</v>
      </c>
      <c r="D158" s="4" t="str">
        <f>"蔡永俊"</f>
        <v>蔡永俊</v>
      </c>
      <c r="E158" s="4" t="str">
        <f>"男"</f>
        <v>男</v>
      </c>
    </row>
    <row r="159" spans="1:5" ht="30" customHeight="1">
      <c r="A159" s="4">
        <v>158</v>
      </c>
      <c r="B159" s="4" t="str">
        <f>"2872202103231047154895"</f>
        <v>2872202103231047154895</v>
      </c>
      <c r="C159" s="4" t="s">
        <v>5</v>
      </c>
      <c r="D159" s="4" t="str">
        <f>"符欣"</f>
        <v>符欣</v>
      </c>
      <c r="E159" s="4" t="str">
        <f>"女"</f>
        <v>女</v>
      </c>
    </row>
    <row r="160" spans="1:5" ht="30" customHeight="1">
      <c r="A160" s="4">
        <v>159</v>
      </c>
      <c r="B160" s="4" t="str">
        <f>"2872202103231047504896"</f>
        <v>2872202103231047504896</v>
      </c>
      <c r="C160" s="4" t="s">
        <v>5</v>
      </c>
      <c r="D160" s="4" t="str">
        <f>"文呈欢"</f>
        <v>文呈欢</v>
      </c>
      <c r="E160" s="4" t="str">
        <f>"女"</f>
        <v>女</v>
      </c>
    </row>
    <row r="161" spans="1:5" ht="30" customHeight="1">
      <c r="A161" s="4">
        <v>160</v>
      </c>
      <c r="B161" s="4" t="str">
        <f>"2872202103231048454897"</f>
        <v>2872202103231048454897</v>
      </c>
      <c r="C161" s="4" t="s">
        <v>5</v>
      </c>
      <c r="D161" s="4" t="str">
        <f>"李永语"</f>
        <v>李永语</v>
      </c>
      <c r="E161" s="4" t="str">
        <f>"女"</f>
        <v>女</v>
      </c>
    </row>
    <row r="162" spans="1:5" ht="30" customHeight="1">
      <c r="A162" s="4">
        <v>161</v>
      </c>
      <c r="B162" s="4" t="str">
        <f>"2872202103231052414903"</f>
        <v>2872202103231052414903</v>
      </c>
      <c r="C162" s="4" t="s">
        <v>5</v>
      </c>
      <c r="D162" s="4" t="str">
        <f>"卢远见"</f>
        <v>卢远见</v>
      </c>
      <c r="E162" s="4" t="str">
        <f>"男"</f>
        <v>男</v>
      </c>
    </row>
    <row r="163" spans="1:5" ht="30" customHeight="1">
      <c r="A163" s="4">
        <v>162</v>
      </c>
      <c r="B163" s="4" t="str">
        <f>"2872202103231053264906"</f>
        <v>2872202103231053264906</v>
      </c>
      <c r="C163" s="4" t="s">
        <v>5</v>
      </c>
      <c r="D163" s="4" t="str">
        <f>"周洁"</f>
        <v>周洁</v>
      </c>
      <c r="E163" s="4" t="str">
        <f>"女"</f>
        <v>女</v>
      </c>
    </row>
    <row r="164" spans="1:5" ht="30" customHeight="1">
      <c r="A164" s="4">
        <v>163</v>
      </c>
      <c r="B164" s="4" t="str">
        <f>"2872202103231055114912"</f>
        <v>2872202103231055114912</v>
      </c>
      <c r="C164" s="4" t="s">
        <v>5</v>
      </c>
      <c r="D164" s="4" t="str">
        <f>"张华亮"</f>
        <v>张华亮</v>
      </c>
      <c r="E164" s="4" t="str">
        <f>"男"</f>
        <v>男</v>
      </c>
    </row>
    <row r="165" spans="1:5" ht="30" customHeight="1">
      <c r="A165" s="4">
        <v>164</v>
      </c>
      <c r="B165" s="4" t="str">
        <f>"2872202103231057424917"</f>
        <v>2872202103231057424917</v>
      </c>
      <c r="C165" s="4" t="s">
        <v>5</v>
      </c>
      <c r="D165" s="4" t="str">
        <f>"羊进豪"</f>
        <v>羊进豪</v>
      </c>
      <c r="E165" s="4" t="str">
        <f>"男"</f>
        <v>男</v>
      </c>
    </row>
    <row r="166" spans="1:5" ht="30" customHeight="1">
      <c r="A166" s="4">
        <v>165</v>
      </c>
      <c r="B166" s="4" t="str">
        <f>"2872202103231101434923"</f>
        <v>2872202103231101434923</v>
      </c>
      <c r="C166" s="4" t="s">
        <v>5</v>
      </c>
      <c r="D166" s="4" t="str">
        <f>"郭秀芳"</f>
        <v>郭秀芳</v>
      </c>
      <c r="E166" s="4" t="str">
        <f>"女"</f>
        <v>女</v>
      </c>
    </row>
    <row r="167" spans="1:5" ht="30" customHeight="1">
      <c r="A167" s="4">
        <v>166</v>
      </c>
      <c r="B167" s="4" t="str">
        <f>"2872202103231103134927"</f>
        <v>2872202103231103134927</v>
      </c>
      <c r="C167" s="4" t="s">
        <v>5</v>
      </c>
      <c r="D167" s="4" t="str">
        <f>"赵明甜"</f>
        <v>赵明甜</v>
      </c>
      <c r="E167" s="4" t="str">
        <f>"女"</f>
        <v>女</v>
      </c>
    </row>
    <row r="168" spans="1:5" ht="30" customHeight="1">
      <c r="A168" s="4">
        <v>167</v>
      </c>
      <c r="B168" s="4" t="str">
        <f>"2872202103231103164928"</f>
        <v>2872202103231103164928</v>
      </c>
      <c r="C168" s="4" t="s">
        <v>5</v>
      </c>
      <c r="D168" s="4" t="str">
        <f>"符翁恩"</f>
        <v>符翁恩</v>
      </c>
      <c r="E168" s="4" t="str">
        <f>"女"</f>
        <v>女</v>
      </c>
    </row>
    <row r="169" spans="1:5" ht="30" customHeight="1">
      <c r="A169" s="4">
        <v>168</v>
      </c>
      <c r="B169" s="4" t="str">
        <f>"2872202103231104004929"</f>
        <v>2872202103231104004929</v>
      </c>
      <c r="C169" s="4" t="s">
        <v>5</v>
      </c>
      <c r="D169" s="4" t="str">
        <f>"李莲"</f>
        <v>李莲</v>
      </c>
      <c r="E169" s="4" t="str">
        <f>"女"</f>
        <v>女</v>
      </c>
    </row>
    <row r="170" spans="1:5" ht="30" customHeight="1">
      <c r="A170" s="4">
        <v>169</v>
      </c>
      <c r="B170" s="4" t="str">
        <f>"2872202103231104014930"</f>
        <v>2872202103231104014930</v>
      </c>
      <c r="C170" s="4" t="s">
        <v>5</v>
      </c>
      <c r="D170" s="4" t="str">
        <f>"符传虹"</f>
        <v>符传虹</v>
      </c>
      <c r="E170" s="4" t="str">
        <f>"女"</f>
        <v>女</v>
      </c>
    </row>
    <row r="171" spans="1:5" ht="30" customHeight="1">
      <c r="A171" s="4">
        <v>170</v>
      </c>
      <c r="B171" s="4" t="str">
        <f>"2872202103231104124931"</f>
        <v>2872202103231104124931</v>
      </c>
      <c r="C171" s="4" t="s">
        <v>5</v>
      </c>
      <c r="D171" s="4" t="str">
        <f>"林昌俊"</f>
        <v>林昌俊</v>
      </c>
      <c r="E171" s="4" t="str">
        <f>"男"</f>
        <v>男</v>
      </c>
    </row>
    <row r="172" spans="1:5" ht="30" customHeight="1">
      <c r="A172" s="4">
        <v>171</v>
      </c>
      <c r="B172" s="4" t="str">
        <f>"2872202103231106044935"</f>
        <v>2872202103231106044935</v>
      </c>
      <c r="C172" s="4" t="s">
        <v>5</v>
      </c>
      <c r="D172" s="4" t="str">
        <f>"卢小莉"</f>
        <v>卢小莉</v>
      </c>
      <c r="E172" s="4" t="str">
        <f>"女"</f>
        <v>女</v>
      </c>
    </row>
    <row r="173" spans="1:5" ht="30" customHeight="1">
      <c r="A173" s="4">
        <v>172</v>
      </c>
      <c r="B173" s="4" t="str">
        <f>"2872202103231106534937"</f>
        <v>2872202103231106534937</v>
      </c>
      <c r="C173" s="4" t="s">
        <v>5</v>
      </c>
      <c r="D173" s="4" t="str">
        <f>"符家聪"</f>
        <v>符家聪</v>
      </c>
      <c r="E173" s="4" t="str">
        <f>"男"</f>
        <v>男</v>
      </c>
    </row>
    <row r="174" spans="1:5" ht="30" customHeight="1">
      <c r="A174" s="4">
        <v>173</v>
      </c>
      <c r="B174" s="4" t="str">
        <f>"2872202103231106574938"</f>
        <v>2872202103231106574938</v>
      </c>
      <c r="C174" s="4" t="s">
        <v>5</v>
      </c>
      <c r="D174" s="4" t="str">
        <f>"黄仪"</f>
        <v>黄仪</v>
      </c>
      <c r="E174" s="4" t="str">
        <f>"女"</f>
        <v>女</v>
      </c>
    </row>
    <row r="175" spans="1:5" ht="30" customHeight="1">
      <c r="A175" s="4">
        <v>174</v>
      </c>
      <c r="B175" s="4" t="str">
        <f>"2872202103231106584939"</f>
        <v>2872202103231106584939</v>
      </c>
      <c r="C175" s="4" t="s">
        <v>5</v>
      </c>
      <c r="D175" s="4" t="str">
        <f>"杨妃"</f>
        <v>杨妃</v>
      </c>
      <c r="E175" s="4" t="str">
        <f>"女"</f>
        <v>女</v>
      </c>
    </row>
    <row r="176" spans="1:5" ht="30" customHeight="1">
      <c r="A176" s="4">
        <v>175</v>
      </c>
      <c r="B176" s="4" t="str">
        <f>"2872202103231109564942"</f>
        <v>2872202103231109564942</v>
      </c>
      <c r="C176" s="4" t="s">
        <v>5</v>
      </c>
      <c r="D176" s="4" t="str">
        <f>"郑丕华"</f>
        <v>郑丕华</v>
      </c>
      <c r="E176" s="4" t="str">
        <f>"女"</f>
        <v>女</v>
      </c>
    </row>
    <row r="177" spans="1:5" ht="30" customHeight="1">
      <c r="A177" s="4">
        <v>176</v>
      </c>
      <c r="B177" s="4" t="str">
        <f>"2872202103231110044943"</f>
        <v>2872202103231110044943</v>
      </c>
      <c r="C177" s="4" t="s">
        <v>5</v>
      </c>
      <c r="D177" s="4" t="str">
        <f>"朱靖文"</f>
        <v>朱靖文</v>
      </c>
      <c r="E177" s="4" t="str">
        <f>"男"</f>
        <v>男</v>
      </c>
    </row>
    <row r="178" spans="1:5" ht="30" customHeight="1">
      <c r="A178" s="4">
        <v>177</v>
      </c>
      <c r="B178" s="4" t="str">
        <f>"2872202103231113294948"</f>
        <v>2872202103231113294948</v>
      </c>
      <c r="C178" s="4" t="s">
        <v>5</v>
      </c>
      <c r="D178" s="4" t="str">
        <f>"林欣荣"</f>
        <v>林欣荣</v>
      </c>
      <c r="E178" s="4" t="str">
        <f>"男"</f>
        <v>男</v>
      </c>
    </row>
    <row r="179" spans="1:5" ht="30" customHeight="1">
      <c r="A179" s="4">
        <v>178</v>
      </c>
      <c r="B179" s="4" t="str">
        <f>"2872202103231115204953"</f>
        <v>2872202103231115204953</v>
      </c>
      <c r="C179" s="4" t="s">
        <v>5</v>
      </c>
      <c r="D179" s="4" t="str">
        <f>"杨泽果"</f>
        <v>杨泽果</v>
      </c>
      <c r="E179" s="4" t="str">
        <f>"女"</f>
        <v>女</v>
      </c>
    </row>
    <row r="180" spans="1:5" ht="30" customHeight="1">
      <c r="A180" s="4">
        <v>179</v>
      </c>
      <c r="B180" s="4" t="str">
        <f>"2872202103231118464957"</f>
        <v>2872202103231118464957</v>
      </c>
      <c r="C180" s="4" t="s">
        <v>5</v>
      </c>
      <c r="D180" s="4" t="str">
        <f>"朱奕霞"</f>
        <v>朱奕霞</v>
      </c>
      <c r="E180" s="4" t="str">
        <f>"女"</f>
        <v>女</v>
      </c>
    </row>
    <row r="181" spans="1:5" ht="30" customHeight="1">
      <c r="A181" s="4">
        <v>180</v>
      </c>
      <c r="B181" s="4" t="str">
        <f>"2872202103231120424962"</f>
        <v>2872202103231120424962</v>
      </c>
      <c r="C181" s="4" t="s">
        <v>5</v>
      </c>
      <c r="D181" s="4" t="str">
        <f>"冯晨露"</f>
        <v>冯晨露</v>
      </c>
      <c r="E181" s="4" t="str">
        <f>"女"</f>
        <v>女</v>
      </c>
    </row>
    <row r="182" spans="1:5" ht="30" customHeight="1">
      <c r="A182" s="4">
        <v>181</v>
      </c>
      <c r="B182" s="4" t="str">
        <f>"2872202103231121314963"</f>
        <v>2872202103231121314963</v>
      </c>
      <c r="C182" s="4" t="s">
        <v>5</v>
      </c>
      <c r="D182" s="4" t="str">
        <f>"符晓玉"</f>
        <v>符晓玉</v>
      </c>
      <c r="E182" s="4" t="str">
        <f>"女"</f>
        <v>女</v>
      </c>
    </row>
    <row r="183" spans="1:5" ht="30" customHeight="1">
      <c r="A183" s="4">
        <v>182</v>
      </c>
      <c r="B183" s="4" t="str">
        <f>"2872202103231123034965"</f>
        <v>2872202103231123034965</v>
      </c>
      <c r="C183" s="4" t="s">
        <v>5</v>
      </c>
      <c r="D183" s="4" t="str">
        <f>"潘洪璋"</f>
        <v>潘洪璋</v>
      </c>
      <c r="E183" s="4" t="str">
        <f>"男"</f>
        <v>男</v>
      </c>
    </row>
    <row r="184" spans="1:5" ht="30" customHeight="1">
      <c r="A184" s="4">
        <v>183</v>
      </c>
      <c r="B184" s="4" t="str">
        <f>"2872202103231123484968"</f>
        <v>2872202103231123484968</v>
      </c>
      <c r="C184" s="4" t="s">
        <v>5</v>
      </c>
      <c r="D184" s="4" t="str">
        <f>"吴灵菊"</f>
        <v>吴灵菊</v>
      </c>
      <c r="E184" s="4" t="str">
        <f aca="true" t="shared" si="15" ref="E184:E189">"女"</f>
        <v>女</v>
      </c>
    </row>
    <row r="185" spans="1:5" ht="30" customHeight="1">
      <c r="A185" s="4">
        <v>184</v>
      </c>
      <c r="B185" s="4" t="str">
        <f>"2872202103231127434974"</f>
        <v>2872202103231127434974</v>
      </c>
      <c r="C185" s="4" t="s">
        <v>5</v>
      </c>
      <c r="D185" s="4" t="str">
        <f>"吴珠"</f>
        <v>吴珠</v>
      </c>
      <c r="E185" s="4" t="str">
        <f t="shared" si="15"/>
        <v>女</v>
      </c>
    </row>
    <row r="186" spans="1:5" ht="30" customHeight="1">
      <c r="A186" s="4">
        <v>185</v>
      </c>
      <c r="B186" s="4" t="str">
        <f>"2872202103231127494975"</f>
        <v>2872202103231127494975</v>
      </c>
      <c r="C186" s="4" t="s">
        <v>5</v>
      </c>
      <c r="D186" s="4" t="str">
        <f>"张鼎燕"</f>
        <v>张鼎燕</v>
      </c>
      <c r="E186" s="4" t="str">
        <f t="shared" si="15"/>
        <v>女</v>
      </c>
    </row>
    <row r="187" spans="1:5" ht="30" customHeight="1">
      <c r="A187" s="4">
        <v>186</v>
      </c>
      <c r="B187" s="4" t="str">
        <f>"2872202103231128074976"</f>
        <v>2872202103231128074976</v>
      </c>
      <c r="C187" s="4" t="s">
        <v>5</v>
      </c>
      <c r="D187" s="4" t="str">
        <f>"陆晓玲"</f>
        <v>陆晓玲</v>
      </c>
      <c r="E187" s="4" t="str">
        <f t="shared" si="15"/>
        <v>女</v>
      </c>
    </row>
    <row r="188" spans="1:5" ht="30" customHeight="1">
      <c r="A188" s="4">
        <v>187</v>
      </c>
      <c r="B188" s="4" t="str">
        <f>"2872202103231129434979"</f>
        <v>2872202103231129434979</v>
      </c>
      <c r="C188" s="4" t="s">
        <v>5</v>
      </c>
      <c r="D188" s="4" t="str">
        <f>"刘妹"</f>
        <v>刘妹</v>
      </c>
      <c r="E188" s="4" t="str">
        <f t="shared" si="15"/>
        <v>女</v>
      </c>
    </row>
    <row r="189" spans="1:5" ht="30" customHeight="1">
      <c r="A189" s="4">
        <v>188</v>
      </c>
      <c r="B189" s="4" t="str">
        <f>"2872202103231129584980"</f>
        <v>2872202103231129584980</v>
      </c>
      <c r="C189" s="4" t="s">
        <v>5</v>
      </c>
      <c r="D189" s="4" t="str">
        <f>"赵金知"</f>
        <v>赵金知</v>
      </c>
      <c r="E189" s="4" t="str">
        <f t="shared" si="15"/>
        <v>女</v>
      </c>
    </row>
    <row r="190" spans="1:5" ht="30" customHeight="1">
      <c r="A190" s="4">
        <v>189</v>
      </c>
      <c r="B190" s="4" t="str">
        <f>"2872202103231134374992"</f>
        <v>2872202103231134374992</v>
      </c>
      <c r="C190" s="4" t="s">
        <v>5</v>
      </c>
      <c r="D190" s="4" t="str">
        <f>"符贵光"</f>
        <v>符贵光</v>
      </c>
      <c r="E190" s="4" t="str">
        <f>"男"</f>
        <v>男</v>
      </c>
    </row>
    <row r="191" spans="1:5" ht="30" customHeight="1">
      <c r="A191" s="4">
        <v>190</v>
      </c>
      <c r="B191" s="4" t="str">
        <f>"2872202103231134414993"</f>
        <v>2872202103231134414993</v>
      </c>
      <c r="C191" s="4" t="s">
        <v>5</v>
      </c>
      <c r="D191" s="4" t="str">
        <f>"潘晓强"</f>
        <v>潘晓强</v>
      </c>
      <c r="E191" s="4" t="str">
        <f>"女"</f>
        <v>女</v>
      </c>
    </row>
    <row r="192" spans="1:5" ht="30" customHeight="1">
      <c r="A192" s="4">
        <v>191</v>
      </c>
      <c r="B192" s="4" t="str">
        <f>"2872202103231134414994"</f>
        <v>2872202103231134414994</v>
      </c>
      <c r="C192" s="4" t="s">
        <v>5</v>
      </c>
      <c r="D192" s="4" t="str">
        <f>"张业珠"</f>
        <v>张业珠</v>
      </c>
      <c r="E192" s="4" t="str">
        <f>"女"</f>
        <v>女</v>
      </c>
    </row>
    <row r="193" spans="1:5" ht="30" customHeight="1">
      <c r="A193" s="4">
        <v>192</v>
      </c>
      <c r="B193" s="4" t="str">
        <f>"2872202103231136424999"</f>
        <v>2872202103231136424999</v>
      </c>
      <c r="C193" s="4" t="s">
        <v>5</v>
      </c>
      <c r="D193" s="4" t="str">
        <f>"符大福"</f>
        <v>符大福</v>
      </c>
      <c r="E193" s="4" t="str">
        <f>"男"</f>
        <v>男</v>
      </c>
    </row>
    <row r="194" spans="1:5" ht="30" customHeight="1">
      <c r="A194" s="4">
        <v>193</v>
      </c>
      <c r="B194" s="4" t="str">
        <f>"2872202103231137135001"</f>
        <v>2872202103231137135001</v>
      </c>
      <c r="C194" s="4" t="s">
        <v>5</v>
      </c>
      <c r="D194" s="4" t="str">
        <f>"陈雯"</f>
        <v>陈雯</v>
      </c>
      <c r="E194" s="4" t="str">
        <f aca="true" t="shared" si="16" ref="E194:E199">"女"</f>
        <v>女</v>
      </c>
    </row>
    <row r="195" spans="1:5" ht="30" customHeight="1">
      <c r="A195" s="4">
        <v>194</v>
      </c>
      <c r="B195" s="4" t="str">
        <f>"2872202103231137575004"</f>
        <v>2872202103231137575004</v>
      </c>
      <c r="C195" s="4" t="s">
        <v>5</v>
      </c>
      <c r="D195" s="4" t="str">
        <f>"王礼美"</f>
        <v>王礼美</v>
      </c>
      <c r="E195" s="4" t="str">
        <f t="shared" si="16"/>
        <v>女</v>
      </c>
    </row>
    <row r="196" spans="1:5" ht="30" customHeight="1">
      <c r="A196" s="4">
        <v>195</v>
      </c>
      <c r="B196" s="4" t="str">
        <f>"2872202103231139415005"</f>
        <v>2872202103231139415005</v>
      </c>
      <c r="C196" s="4" t="s">
        <v>5</v>
      </c>
      <c r="D196" s="4" t="str">
        <f>"曹丽滩"</f>
        <v>曹丽滩</v>
      </c>
      <c r="E196" s="4" t="str">
        <f t="shared" si="16"/>
        <v>女</v>
      </c>
    </row>
    <row r="197" spans="1:5" ht="30" customHeight="1">
      <c r="A197" s="4">
        <v>196</v>
      </c>
      <c r="B197" s="4" t="str">
        <f>"2872202103231140135006"</f>
        <v>2872202103231140135006</v>
      </c>
      <c r="C197" s="4" t="s">
        <v>5</v>
      </c>
      <c r="D197" s="4" t="str">
        <f>"王达雪"</f>
        <v>王达雪</v>
      </c>
      <c r="E197" s="4" t="str">
        <f t="shared" si="16"/>
        <v>女</v>
      </c>
    </row>
    <row r="198" spans="1:5" ht="30" customHeight="1">
      <c r="A198" s="4">
        <v>197</v>
      </c>
      <c r="B198" s="4" t="str">
        <f>"2872202103231140325007"</f>
        <v>2872202103231140325007</v>
      </c>
      <c r="C198" s="4" t="s">
        <v>5</v>
      </c>
      <c r="D198" s="4" t="str">
        <f>"卓惠平"</f>
        <v>卓惠平</v>
      </c>
      <c r="E198" s="4" t="str">
        <f t="shared" si="16"/>
        <v>女</v>
      </c>
    </row>
    <row r="199" spans="1:5" ht="30" customHeight="1">
      <c r="A199" s="4">
        <v>198</v>
      </c>
      <c r="B199" s="4" t="str">
        <f>"2872202103231143325009"</f>
        <v>2872202103231143325009</v>
      </c>
      <c r="C199" s="4" t="s">
        <v>5</v>
      </c>
      <c r="D199" s="4" t="str">
        <f>"颜振汝"</f>
        <v>颜振汝</v>
      </c>
      <c r="E199" s="4" t="str">
        <f t="shared" si="16"/>
        <v>女</v>
      </c>
    </row>
    <row r="200" spans="1:5" ht="30" customHeight="1">
      <c r="A200" s="4">
        <v>199</v>
      </c>
      <c r="B200" s="4" t="str">
        <f>"2872202103231147035016"</f>
        <v>2872202103231147035016</v>
      </c>
      <c r="C200" s="4" t="s">
        <v>5</v>
      </c>
      <c r="D200" s="4" t="str">
        <f>"关万斯"</f>
        <v>关万斯</v>
      </c>
      <c r="E200" s="4" t="str">
        <f>"男"</f>
        <v>男</v>
      </c>
    </row>
    <row r="201" spans="1:5" ht="30" customHeight="1">
      <c r="A201" s="4">
        <v>200</v>
      </c>
      <c r="B201" s="4" t="str">
        <f>"2872202103231147515019"</f>
        <v>2872202103231147515019</v>
      </c>
      <c r="C201" s="4" t="s">
        <v>5</v>
      </c>
      <c r="D201" s="4" t="str">
        <f>"黄雪嫦"</f>
        <v>黄雪嫦</v>
      </c>
      <c r="E201" s="4" t="str">
        <f>"女"</f>
        <v>女</v>
      </c>
    </row>
    <row r="202" spans="1:5" ht="30" customHeight="1">
      <c r="A202" s="4">
        <v>201</v>
      </c>
      <c r="B202" s="4" t="str">
        <f>"2872202103231150025022"</f>
        <v>2872202103231150025022</v>
      </c>
      <c r="C202" s="4" t="s">
        <v>5</v>
      </c>
      <c r="D202" s="4" t="str">
        <f>"徐清杨"</f>
        <v>徐清杨</v>
      </c>
      <c r="E202" s="4" t="str">
        <f>"男"</f>
        <v>男</v>
      </c>
    </row>
    <row r="203" spans="1:5" ht="30" customHeight="1">
      <c r="A203" s="4">
        <v>202</v>
      </c>
      <c r="B203" s="4" t="str">
        <f>"2872202103231154125031"</f>
        <v>2872202103231154125031</v>
      </c>
      <c r="C203" s="4" t="s">
        <v>5</v>
      </c>
      <c r="D203" s="4" t="str">
        <f>"文春劲"</f>
        <v>文春劲</v>
      </c>
      <c r="E203" s="4" t="str">
        <f>"女"</f>
        <v>女</v>
      </c>
    </row>
    <row r="204" spans="1:5" ht="30" customHeight="1">
      <c r="A204" s="4">
        <v>203</v>
      </c>
      <c r="B204" s="4" t="str">
        <f>"2872202103231154325034"</f>
        <v>2872202103231154325034</v>
      </c>
      <c r="C204" s="4" t="s">
        <v>5</v>
      </c>
      <c r="D204" s="4" t="str">
        <f>"吴宁"</f>
        <v>吴宁</v>
      </c>
      <c r="E204" s="4" t="str">
        <f>"女"</f>
        <v>女</v>
      </c>
    </row>
    <row r="205" spans="1:5" ht="30" customHeight="1">
      <c r="A205" s="4">
        <v>204</v>
      </c>
      <c r="B205" s="4" t="str">
        <f>"2872202103231156425041"</f>
        <v>2872202103231156425041</v>
      </c>
      <c r="C205" s="4" t="s">
        <v>5</v>
      </c>
      <c r="D205" s="4" t="str">
        <f>"张芸平"</f>
        <v>张芸平</v>
      </c>
      <c r="E205" s="4" t="str">
        <f>"女"</f>
        <v>女</v>
      </c>
    </row>
    <row r="206" spans="1:5" ht="30" customHeight="1">
      <c r="A206" s="4">
        <v>205</v>
      </c>
      <c r="B206" s="4" t="str">
        <f>"2872202103231156565042"</f>
        <v>2872202103231156565042</v>
      </c>
      <c r="C206" s="4" t="s">
        <v>5</v>
      </c>
      <c r="D206" s="4" t="str">
        <f>"符丽贞"</f>
        <v>符丽贞</v>
      </c>
      <c r="E206" s="4" t="str">
        <f>"女"</f>
        <v>女</v>
      </c>
    </row>
    <row r="207" spans="1:5" ht="30" customHeight="1">
      <c r="A207" s="4">
        <v>206</v>
      </c>
      <c r="B207" s="4" t="str">
        <f>"2872202103231158575044"</f>
        <v>2872202103231158575044</v>
      </c>
      <c r="C207" s="4" t="s">
        <v>5</v>
      </c>
      <c r="D207" s="4" t="str">
        <f>"张浩"</f>
        <v>张浩</v>
      </c>
      <c r="E207" s="4" t="str">
        <f>"男"</f>
        <v>男</v>
      </c>
    </row>
    <row r="208" spans="1:5" ht="30" customHeight="1">
      <c r="A208" s="4">
        <v>207</v>
      </c>
      <c r="B208" s="4" t="str">
        <f>"2872202103231200195045"</f>
        <v>2872202103231200195045</v>
      </c>
      <c r="C208" s="4" t="s">
        <v>5</v>
      </c>
      <c r="D208" s="4" t="str">
        <f>"王璟文"</f>
        <v>王璟文</v>
      </c>
      <c r="E208" s="4" t="str">
        <f>"男"</f>
        <v>男</v>
      </c>
    </row>
    <row r="209" spans="1:5" ht="30" customHeight="1">
      <c r="A209" s="4">
        <v>208</v>
      </c>
      <c r="B209" s="4" t="str">
        <f>"2872202103231201425048"</f>
        <v>2872202103231201425048</v>
      </c>
      <c r="C209" s="4" t="s">
        <v>5</v>
      </c>
      <c r="D209" s="4" t="str">
        <f>"文哲"</f>
        <v>文哲</v>
      </c>
      <c r="E209" s="4" t="str">
        <f>"男"</f>
        <v>男</v>
      </c>
    </row>
    <row r="210" spans="1:5" ht="30" customHeight="1">
      <c r="A210" s="4">
        <v>209</v>
      </c>
      <c r="B210" s="4" t="str">
        <f>"2872202103231202145049"</f>
        <v>2872202103231202145049</v>
      </c>
      <c r="C210" s="4" t="s">
        <v>5</v>
      </c>
      <c r="D210" s="4" t="str">
        <f>"陈朋"</f>
        <v>陈朋</v>
      </c>
      <c r="E210" s="4" t="str">
        <f>"男"</f>
        <v>男</v>
      </c>
    </row>
    <row r="211" spans="1:5" ht="30" customHeight="1">
      <c r="A211" s="4">
        <v>210</v>
      </c>
      <c r="B211" s="4" t="str">
        <f>"2872202103231202195051"</f>
        <v>2872202103231202195051</v>
      </c>
      <c r="C211" s="4" t="s">
        <v>5</v>
      </c>
      <c r="D211" s="4" t="str">
        <f>"倪俊伦"</f>
        <v>倪俊伦</v>
      </c>
      <c r="E211" s="4" t="str">
        <f>"男"</f>
        <v>男</v>
      </c>
    </row>
    <row r="212" spans="1:5" ht="30" customHeight="1">
      <c r="A212" s="4">
        <v>211</v>
      </c>
      <c r="B212" s="4" t="str">
        <f>"2872202103231202325052"</f>
        <v>2872202103231202325052</v>
      </c>
      <c r="C212" s="4" t="s">
        <v>5</v>
      </c>
      <c r="D212" s="4" t="str">
        <f>"李宛园"</f>
        <v>李宛园</v>
      </c>
      <c r="E212" s="4" t="str">
        <f>"女"</f>
        <v>女</v>
      </c>
    </row>
    <row r="213" spans="1:5" ht="30" customHeight="1">
      <c r="A213" s="4">
        <v>212</v>
      </c>
      <c r="B213" s="4" t="str">
        <f>"2872202103231203325055"</f>
        <v>2872202103231203325055</v>
      </c>
      <c r="C213" s="4" t="s">
        <v>5</v>
      </c>
      <c r="D213" s="4" t="str">
        <f>"高国瑞"</f>
        <v>高国瑞</v>
      </c>
      <c r="E213" s="4" t="str">
        <f>"男"</f>
        <v>男</v>
      </c>
    </row>
    <row r="214" spans="1:5" ht="30" customHeight="1">
      <c r="A214" s="4">
        <v>213</v>
      </c>
      <c r="B214" s="4" t="str">
        <f>"2872202103231204025058"</f>
        <v>2872202103231204025058</v>
      </c>
      <c r="C214" s="4" t="s">
        <v>5</v>
      </c>
      <c r="D214" s="4" t="str">
        <f>"符其浪"</f>
        <v>符其浪</v>
      </c>
      <c r="E214" s="4" t="str">
        <f>"男"</f>
        <v>男</v>
      </c>
    </row>
    <row r="215" spans="1:5" ht="30" customHeight="1">
      <c r="A215" s="4">
        <v>214</v>
      </c>
      <c r="B215" s="4" t="str">
        <f>"2872202103231204425059"</f>
        <v>2872202103231204425059</v>
      </c>
      <c r="C215" s="4" t="s">
        <v>5</v>
      </c>
      <c r="D215" s="4" t="str">
        <f>"赵荣"</f>
        <v>赵荣</v>
      </c>
      <c r="E215" s="4" t="str">
        <f>"女"</f>
        <v>女</v>
      </c>
    </row>
    <row r="216" spans="1:5" ht="30" customHeight="1">
      <c r="A216" s="4">
        <v>215</v>
      </c>
      <c r="B216" s="4" t="str">
        <f>"2872202103231205205061"</f>
        <v>2872202103231205205061</v>
      </c>
      <c r="C216" s="4" t="s">
        <v>5</v>
      </c>
      <c r="D216" s="4" t="str">
        <f>"陈俊桦"</f>
        <v>陈俊桦</v>
      </c>
      <c r="E216" s="4" t="str">
        <f>"女"</f>
        <v>女</v>
      </c>
    </row>
    <row r="217" spans="1:5" ht="30" customHeight="1">
      <c r="A217" s="4">
        <v>216</v>
      </c>
      <c r="B217" s="4" t="str">
        <f>"2872202103231205545063"</f>
        <v>2872202103231205545063</v>
      </c>
      <c r="C217" s="4" t="s">
        <v>5</v>
      </c>
      <c r="D217" s="4" t="str">
        <f>"陈永湘"</f>
        <v>陈永湘</v>
      </c>
      <c r="E217" s="4" t="str">
        <f>"男"</f>
        <v>男</v>
      </c>
    </row>
    <row r="218" spans="1:5" ht="30" customHeight="1">
      <c r="A218" s="4">
        <v>217</v>
      </c>
      <c r="B218" s="4" t="str">
        <f>"2872202103231206275065"</f>
        <v>2872202103231206275065</v>
      </c>
      <c r="C218" s="4" t="s">
        <v>5</v>
      </c>
      <c r="D218" s="4" t="str">
        <f>"刘宏"</f>
        <v>刘宏</v>
      </c>
      <c r="E218" s="4" t="str">
        <f>"男"</f>
        <v>男</v>
      </c>
    </row>
    <row r="219" spans="1:5" ht="30" customHeight="1">
      <c r="A219" s="4">
        <v>218</v>
      </c>
      <c r="B219" s="4" t="str">
        <f>"2872202103231210295070"</f>
        <v>2872202103231210295070</v>
      </c>
      <c r="C219" s="4" t="s">
        <v>5</v>
      </c>
      <c r="D219" s="4" t="str">
        <f>"符帅东"</f>
        <v>符帅东</v>
      </c>
      <c r="E219" s="4" t="str">
        <f>"男"</f>
        <v>男</v>
      </c>
    </row>
    <row r="220" spans="1:5" ht="30" customHeight="1">
      <c r="A220" s="4">
        <v>219</v>
      </c>
      <c r="B220" s="4" t="str">
        <f>"2872202103231213285074"</f>
        <v>2872202103231213285074</v>
      </c>
      <c r="C220" s="4" t="s">
        <v>5</v>
      </c>
      <c r="D220" s="4" t="str">
        <f>"林海英"</f>
        <v>林海英</v>
      </c>
      <c r="E220" s="4" t="str">
        <f>"女"</f>
        <v>女</v>
      </c>
    </row>
    <row r="221" spans="1:5" ht="30" customHeight="1">
      <c r="A221" s="4">
        <v>220</v>
      </c>
      <c r="B221" s="4" t="str">
        <f>"2872202103231216475081"</f>
        <v>2872202103231216475081</v>
      </c>
      <c r="C221" s="4" t="s">
        <v>5</v>
      </c>
      <c r="D221" s="4" t="str">
        <f>"王达萍"</f>
        <v>王达萍</v>
      </c>
      <c r="E221" s="4" t="str">
        <f>"女"</f>
        <v>女</v>
      </c>
    </row>
    <row r="222" spans="1:5" ht="30" customHeight="1">
      <c r="A222" s="4">
        <v>221</v>
      </c>
      <c r="B222" s="4" t="str">
        <f>"2872202103231219045083"</f>
        <v>2872202103231219045083</v>
      </c>
      <c r="C222" s="4" t="s">
        <v>5</v>
      </c>
      <c r="D222" s="4" t="str">
        <f>"郭教文"</f>
        <v>郭教文</v>
      </c>
      <c r="E222" s="4" t="str">
        <f>"男"</f>
        <v>男</v>
      </c>
    </row>
    <row r="223" spans="1:5" ht="30" customHeight="1">
      <c r="A223" s="4">
        <v>222</v>
      </c>
      <c r="B223" s="4" t="str">
        <f>"2872202103231219335084"</f>
        <v>2872202103231219335084</v>
      </c>
      <c r="C223" s="4" t="s">
        <v>5</v>
      </c>
      <c r="D223" s="4" t="str">
        <f>"张雅"</f>
        <v>张雅</v>
      </c>
      <c r="E223" s="4" t="str">
        <f aca="true" t="shared" si="17" ref="E223:E228">"女"</f>
        <v>女</v>
      </c>
    </row>
    <row r="224" spans="1:5" ht="30" customHeight="1">
      <c r="A224" s="4">
        <v>223</v>
      </c>
      <c r="B224" s="4" t="str">
        <f>"2872202103231221435089"</f>
        <v>2872202103231221435089</v>
      </c>
      <c r="C224" s="4" t="s">
        <v>5</v>
      </c>
      <c r="D224" s="4" t="str">
        <f>"符越"</f>
        <v>符越</v>
      </c>
      <c r="E224" s="4" t="str">
        <f t="shared" si="17"/>
        <v>女</v>
      </c>
    </row>
    <row r="225" spans="1:5" ht="30" customHeight="1">
      <c r="A225" s="4">
        <v>224</v>
      </c>
      <c r="B225" s="4" t="str">
        <f>"2872202103231224355092"</f>
        <v>2872202103231224355092</v>
      </c>
      <c r="C225" s="4" t="s">
        <v>5</v>
      </c>
      <c r="D225" s="4" t="str">
        <f>"陈芳玲"</f>
        <v>陈芳玲</v>
      </c>
      <c r="E225" s="4" t="str">
        <f t="shared" si="17"/>
        <v>女</v>
      </c>
    </row>
    <row r="226" spans="1:5" ht="30" customHeight="1">
      <c r="A226" s="4">
        <v>225</v>
      </c>
      <c r="B226" s="4" t="str">
        <f>"2872202103231225145094"</f>
        <v>2872202103231225145094</v>
      </c>
      <c r="C226" s="4" t="s">
        <v>5</v>
      </c>
      <c r="D226" s="4" t="str">
        <f>"文国花"</f>
        <v>文国花</v>
      </c>
      <c r="E226" s="4" t="str">
        <f t="shared" si="17"/>
        <v>女</v>
      </c>
    </row>
    <row r="227" spans="1:5" ht="30" customHeight="1">
      <c r="A227" s="4">
        <v>226</v>
      </c>
      <c r="B227" s="4" t="str">
        <f>"2872202103231226195097"</f>
        <v>2872202103231226195097</v>
      </c>
      <c r="C227" s="4" t="s">
        <v>5</v>
      </c>
      <c r="D227" s="4" t="str">
        <f>"徐佳"</f>
        <v>徐佳</v>
      </c>
      <c r="E227" s="4" t="str">
        <f t="shared" si="17"/>
        <v>女</v>
      </c>
    </row>
    <row r="228" spans="1:5" ht="30" customHeight="1">
      <c r="A228" s="4">
        <v>227</v>
      </c>
      <c r="B228" s="4" t="str">
        <f>"2872202103231227555101"</f>
        <v>2872202103231227555101</v>
      </c>
      <c r="C228" s="4" t="s">
        <v>5</v>
      </c>
      <c r="D228" s="4" t="str">
        <f>"张美省"</f>
        <v>张美省</v>
      </c>
      <c r="E228" s="4" t="str">
        <f t="shared" si="17"/>
        <v>女</v>
      </c>
    </row>
    <row r="229" spans="1:5" ht="30" customHeight="1">
      <c r="A229" s="4">
        <v>228</v>
      </c>
      <c r="B229" s="4" t="str">
        <f>"2872202103231228525102"</f>
        <v>2872202103231228525102</v>
      </c>
      <c r="C229" s="4" t="s">
        <v>5</v>
      </c>
      <c r="D229" s="4" t="str">
        <f>"文永志"</f>
        <v>文永志</v>
      </c>
      <c r="E229" s="4" t="str">
        <f>"男"</f>
        <v>男</v>
      </c>
    </row>
    <row r="230" spans="1:5" ht="30" customHeight="1">
      <c r="A230" s="4">
        <v>229</v>
      </c>
      <c r="B230" s="4" t="str">
        <f>"2872202103231229245105"</f>
        <v>2872202103231229245105</v>
      </c>
      <c r="C230" s="4" t="s">
        <v>5</v>
      </c>
      <c r="D230" s="4" t="str">
        <f>"陈述威"</f>
        <v>陈述威</v>
      </c>
      <c r="E230" s="4" t="str">
        <f>"男"</f>
        <v>男</v>
      </c>
    </row>
    <row r="231" spans="1:5" ht="30" customHeight="1">
      <c r="A231" s="4">
        <v>230</v>
      </c>
      <c r="B231" s="4" t="str">
        <f>"2872202103231230025106"</f>
        <v>2872202103231230025106</v>
      </c>
      <c r="C231" s="4" t="s">
        <v>5</v>
      </c>
      <c r="D231" s="4" t="str">
        <f>"周莲"</f>
        <v>周莲</v>
      </c>
      <c r="E231" s="4" t="str">
        <f>"女"</f>
        <v>女</v>
      </c>
    </row>
    <row r="232" spans="1:5" ht="30" customHeight="1">
      <c r="A232" s="4">
        <v>231</v>
      </c>
      <c r="B232" s="4" t="str">
        <f>"2872202103231231405110"</f>
        <v>2872202103231231405110</v>
      </c>
      <c r="C232" s="4" t="s">
        <v>5</v>
      </c>
      <c r="D232" s="4" t="str">
        <f>"吴晓曼"</f>
        <v>吴晓曼</v>
      </c>
      <c r="E232" s="4" t="str">
        <f>"女"</f>
        <v>女</v>
      </c>
    </row>
    <row r="233" spans="1:5" ht="30" customHeight="1">
      <c r="A233" s="4">
        <v>232</v>
      </c>
      <c r="B233" s="4" t="str">
        <f>"2872202103231232095112"</f>
        <v>2872202103231232095112</v>
      </c>
      <c r="C233" s="4" t="s">
        <v>5</v>
      </c>
      <c r="D233" s="4" t="str">
        <f>"张海彬"</f>
        <v>张海彬</v>
      </c>
      <c r="E233" s="4" t="str">
        <f>"男"</f>
        <v>男</v>
      </c>
    </row>
    <row r="234" spans="1:5" ht="30" customHeight="1">
      <c r="A234" s="4">
        <v>233</v>
      </c>
      <c r="B234" s="4" t="str">
        <f>"2872202103231237145121"</f>
        <v>2872202103231237145121</v>
      </c>
      <c r="C234" s="4" t="s">
        <v>5</v>
      </c>
      <c r="D234" s="4" t="str">
        <f>"王紫萍"</f>
        <v>王紫萍</v>
      </c>
      <c r="E234" s="4" t="str">
        <f aca="true" t="shared" si="18" ref="E234:E244">"女"</f>
        <v>女</v>
      </c>
    </row>
    <row r="235" spans="1:5" ht="30" customHeight="1">
      <c r="A235" s="4">
        <v>234</v>
      </c>
      <c r="B235" s="4" t="str">
        <f>"2872202103231243025129"</f>
        <v>2872202103231243025129</v>
      </c>
      <c r="C235" s="4" t="s">
        <v>5</v>
      </c>
      <c r="D235" s="4" t="str">
        <f>"陈红霞"</f>
        <v>陈红霞</v>
      </c>
      <c r="E235" s="4" t="str">
        <f t="shared" si="18"/>
        <v>女</v>
      </c>
    </row>
    <row r="236" spans="1:5" ht="30" customHeight="1">
      <c r="A236" s="4">
        <v>235</v>
      </c>
      <c r="B236" s="4" t="str">
        <f>"2872202103231245145135"</f>
        <v>2872202103231245145135</v>
      </c>
      <c r="C236" s="4" t="s">
        <v>5</v>
      </c>
      <c r="D236" s="4" t="str">
        <f>"唐小芒"</f>
        <v>唐小芒</v>
      </c>
      <c r="E236" s="4" t="str">
        <f t="shared" si="18"/>
        <v>女</v>
      </c>
    </row>
    <row r="237" spans="1:5" ht="30" customHeight="1">
      <c r="A237" s="4">
        <v>236</v>
      </c>
      <c r="B237" s="4" t="str">
        <f>"2872202103231245175136"</f>
        <v>2872202103231245175136</v>
      </c>
      <c r="C237" s="4" t="s">
        <v>5</v>
      </c>
      <c r="D237" s="4" t="str">
        <f>"林团秀"</f>
        <v>林团秀</v>
      </c>
      <c r="E237" s="4" t="str">
        <f t="shared" si="18"/>
        <v>女</v>
      </c>
    </row>
    <row r="238" spans="1:5" ht="30" customHeight="1">
      <c r="A238" s="4">
        <v>237</v>
      </c>
      <c r="B238" s="4" t="str">
        <f>"2872202103231245445139"</f>
        <v>2872202103231245445139</v>
      </c>
      <c r="C238" s="4" t="s">
        <v>5</v>
      </c>
      <c r="D238" s="4" t="str">
        <f>"翁佳静"</f>
        <v>翁佳静</v>
      </c>
      <c r="E238" s="4" t="str">
        <f t="shared" si="18"/>
        <v>女</v>
      </c>
    </row>
    <row r="239" spans="1:5" ht="30" customHeight="1">
      <c r="A239" s="4">
        <v>238</v>
      </c>
      <c r="B239" s="4" t="str">
        <f>"2872202103231247415143"</f>
        <v>2872202103231247415143</v>
      </c>
      <c r="C239" s="4" t="s">
        <v>5</v>
      </c>
      <c r="D239" s="4" t="str">
        <f>"苏惠伦"</f>
        <v>苏惠伦</v>
      </c>
      <c r="E239" s="4" t="str">
        <f t="shared" si="18"/>
        <v>女</v>
      </c>
    </row>
    <row r="240" spans="1:5" ht="30" customHeight="1">
      <c r="A240" s="4">
        <v>239</v>
      </c>
      <c r="B240" s="4" t="str">
        <f>"2872202103231251415151"</f>
        <v>2872202103231251415151</v>
      </c>
      <c r="C240" s="4" t="s">
        <v>5</v>
      </c>
      <c r="D240" s="4" t="str">
        <f>"王小玉"</f>
        <v>王小玉</v>
      </c>
      <c r="E240" s="4" t="str">
        <f t="shared" si="18"/>
        <v>女</v>
      </c>
    </row>
    <row r="241" spans="1:5" ht="30" customHeight="1">
      <c r="A241" s="4">
        <v>240</v>
      </c>
      <c r="B241" s="4" t="str">
        <f>"2872202103231251475152"</f>
        <v>2872202103231251475152</v>
      </c>
      <c r="C241" s="4" t="s">
        <v>5</v>
      </c>
      <c r="D241" s="4" t="str">
        <f>"王娜亲"</f>
        <v>王娜亲</v>
      </c>
      <c r="E241" s="4" t="str">
        <f t="shared" si="18"/>
        <v>女</v>
      </c>
    </row>
    <row r="242" spans="1:5" ht="30" customHeight="1">
      <c r="A242" s="4">
        <v>241</v>
      </c>
      <c r="B242" s="4" t="str">
        <f>"2872202103231257195163"</f>
        <v>2872202103231257195163</v>
      </c>
      <c r="C242" s="4" t="s">
        <v>5</v>
      </c>
      <c r="D242" s="4" t="str">
        <f>"潘亚雅"</f>
        <v>潘亚雅</v>
      </c>
      <c r="E242" s="4" t="str">
        <f t="shared" si="18"/>
        <v>女</v>
      </c>
    </row>
    <row r="243" spans="1:5" ht="30" customHeight="1">
      <c r="A243" s="4">
        <v>242</v>
      </c>
      <c r="B243" s="4" t="str">
        <f>"2872202103231258215166"</f>
        <v>2872202103231258215166</v>
      </c>
      <c r="C243" s="4" t="s">
        <v>5</v>
      </c>
      <c r="D243" s="4" t="str">
        <f>"曾惠娜"</f>
        <v>曾惠娜</v>
      </c>
      <c r="E243" s="4" t="str">
        <f t="shared" si="18"/>
        <v>女</v>
      </c>
    </row>
    <row r="244" spans="1:5" ht="30" customHeight="1">
      <c r="A244" s="4">
        <v>243</v>
      </c>
      <c r="B244" s="4" t="str">
        <f>"2872202103231259445169"</f>
        <v>2872202103231259445169</v>
      </c>
      <c r="C244" s="4" t="s">
        <v>5</v>
      </c>
      <c r="D244" s="4" t="str">
        <f>"刘彩英"</f>
        <v>刘彩英</v>
      </c>
      <c r="E244" s="4" t="str">
        <f t="shared" si="18"/>
        <v>女</v>
      </c>
    </row>
    <row r="245" spans="1:5" ht="30" customHeight="1">
      <c r="A245" s="4">
        <v>244</v>
      </c>
      <c r="B245" s="4" t="str">
        <f>"2872202103231303575179"</f>
        <v>2872202103231303575179</v>
      </c>
      <c r="C245" s="4" t="s">
        <v>5</v>
      </c>
      <c r="D245" s="4" t="str">
        <f>"谢富贵"</f>
        <v>谢富贵</v>
      </c>
      <c r="E245" s="4" t="str">
        <f>"男"</f>
        <v>男</v>
      </c>
    </row>
    <row r="246" spans="1:5" ht="30" customHeight="1">
      <c r="A246" s="4">
        <v>245</v>
      </c>
      <c r="B246" s="4" t="str">
        <f>"2872202103231306225185"</f>
        <v>2872202103231306225185</v>
      </c>
      <c r="C246" s="4" t="s">
        <v>5</v>
      </c>
      <c r="D246" s="4" t="str">
        <f>"李富强"</f>
        <v>李富强</v>
      </c>
      <c r="E246" s="4" t="str">
        <f>"男"</f>
        <v>男</v>
      </c>
    </row>
    <row r="247" spans="1:5" ht="30" customHeight="1">
      <c r="A247" s="4">
        <v>246</v>
      </c>
      <c r="B247" s="4" t="str">
        <f>"2872202103231309115192"</f>
        <v>2872202103231309115192</v>
      </c>
      <c r="C247" s="4" t="s">
        <v>5</v>
      </c>
      <c r="D247" s="4" t="str">
        <f>"符芳瑾"</f>
        <v>符芳瑾</v>
      </c>
      <c r="E247" s="4" t="str">
        <f>"女"</f>
        <v>女</v>
      </c>
    </row>
    <row r="248" spans="1:5" ht="30" customHeight="1">
      <c r="A248" s="4">
        <v>247</v>
      </c>
      <c r="B248" s="4" t="str">
        <f>"2872202103231310495194"</f>
        <v>2872202103231310495194</v>
      </c>
      <c r="C248" s="4" t="s">
        <v>5</v>
      </c>
      <c r="D248" s="4" t="str">
        <f>"钟教芳"</f>
        <v>钟教芳</v>
      </c>
      <c r="E248" s="4" t="str">
        <f>"女"</f>
        <v>女</v>
      </c>
    </row>
    <row r="249" spans="1:5" ht="30" customHeight="1">
      <c r="A249" s="4">
        <v>248</v>
      </c>
      <c r="B249" s="4" t="str">
        <f>"2872202103231310535195"</f>
        <v>2872202103231310535195</v>
      </c>
      <c r="C249" s="4" t="s">
        <v>5</v>
      </c>
      <c r="D249" s="4" t="str">
        <f>"王锡贤"</f>
        <v>王锡贤</v>
      </c>
      <c r="E249" s="4" t="str">
        <f>"男"</f>
        <v>男</v>
      </c>
    </row>
    <row r="250" spans="1:5" ht="30" customHeight="1">
      <c r="A250" s="4">
        <v>249</v>
      </c>
      <c r="B250" s="4" t="str">
        <f>"2872202103231313195200"</f>
        <v>2872202103231313195200</v>
      </c>
      <c r="C250" s="4" t="s">
        <v>5</v>
      </c>
      <c r="D250" s="4" t="str">
        <f>"张海英"</f>
        <v>张海英</v>
      </c>
      <c r="E250" s="4" t="str">
        <f>"女"</f>
        <v>女</v>
      </c>
    </row>
    <row r="251" spans="1:5" ht="30" customHeight="1">
      <c r="A251" s="4">
        <v>250</v>
      </c>
      <c r="B251" s="4" t="str">
        <f>"2872202103231313245201"</f>
        <v>2872202103231313245201</v>
      </c>
      <c r="C251" s="4" t="s">
        <v>5</v>
      </c>
      <c r="D251" s="4" t="str">
        <f>"黎梁颖"</f>
        <v>黎梁颖</v>
      </c>
      <c r="E251" s="4" t="str">
        <f>"女"</f>
        <v>女</v>
      </c>
    </row>
    <row r="252" spans="1:5" ht="30" customHeight="1">
      <c r="A252" s="4">
        <v>251</v>
      </c>
      <c r="B252" s="4" t="str">
        <f>"2872202103231314005202"</f>
        <v>2872202103231314005202</v>
      </c>
      <c r="C252" s="4" t="s">
        <v>5</v>
      </c>
      <c r="D252" s="4" t="str">
        <f>"赵祎"</f>
        <v>赵祎</v>
      </c>
      <c r="E252" s="4" t="str">
        <f>"女"</f>
        <v>女</v>
      </c>
    </row>
    <row r="253" spans="1:5" ht="30" customHeight="1">
      <c r="A253" s="4">
        <v>252</v>
      </c>
      <c r="B253" s="4" t="str">
        <f>"2872202103231314085204"</f>
        <v>2872202103231314085204</v>
      </c>
      <c r="C253" s="4" t="s">
        <v>5</v>
      </c>
      <c r="D253" s="4" t="str">
        <f>"符海娇"</f>
        <v>符海娇</v>
      </c>
      <c r="E253" s="4" t="str">
        <f>"女"</f>
        <v>女</v>
      </c>
    </row>
    <row r="254" spans="1:5" ht="30" customHeight="1">
      <c r="A254" s="4">
        <v>253</v>
      </c>
      <c r="B254" s="4" t="str">
        <f>"2872202103231314195206"</f>
        <v>2872202103231314195206</v>
      </c>
      <c r="C254" s="4" t="s">
        <v>5</v>
      </c>
      <c r="D254" s="4" t="str">
        <f>"唐标"</f>
        <v>唐标</v>
      </c>
      <c r="E254" s="4" t="str">
        <f>"男"</f>
        <v>男</v>
      </c>
    </row>
    <row r="255" spans="1:5" ht="30" customHeight="1">
      <c r="A255" s="4">
        <v>254</v>
      </c>
      <c r="B255" s="4" t="str">
        <f>"2872202103231317255211"</f>
        <v>2872202103231317255211</v>
      </c>
      <c r="C255" s="4" t="s">
        <v>5</v>
      </c>
      <c r="D255" s="4" t="str">
        <f>"花胜君"</f>
        <v>花胜君</v>
      </c>
      <c r="E255" s="4" t="str">
        <f>"男"</f>
        <v>男</v>
      </c>
    </row>
    <row r="256" spans="1:5" ht="30" customHeight="1">
      <c r="A256" s="4">
        <v>255</v>
      </c>
      <c r="B256" s="4" t="str">
        <f>"2872202103231317305213"</f>
        <v>2872202103231317305213</v>
      </c>
      <c r="C256" s="4" t="s">
        <v>5</v>
      </c>
      <c r="D256" s="4" t="str">
        <f>"苏慧子"</f>
        <v>苏慧子</v>
      </c>
      <c r="E256" s="4" t="str">
        <f>"女"</f>
        <v>女</v>
      </c>
    </row>
    <row r="257" spans="1:5" ht="30" customHeight="1">
      <c r="A257" s="4">
        <v>256</v>
      </c>
      <c r="B257" s="4" t="str">
        <f>"2872202103231317475214"</f>
        <v>2872202103231317475214</v>
      </c>
      <c r="C257" s="4" t="s">
        <v>5</v>
      </c>
      <c r="D257" s="4" t="str">
        <f>"陶琳"</f>
        <v>陶琳</v>
      </c>
      <c r="E257" s="4" t="str">
        <f>"女"</f>
        <v>女</v>
      </c>
    </row>
    <row r="258" spans="1:5" ht="30" customHeight="1">
      <c r="A258" s="4">
        <v>257</v>
      </c>
      <c r="B258" s="4" t="str">
        <f>"2872202103231318515217"</f>
        <v>2872202103231318515217</v>
      </c>
      <c r="C258" s="4" t="s">
        <v>5</v>
      </c>
      <c r="D258" s="4" t="str">
        <f>"朱厚望"</f>
        <v>朱厚望</v>
      </c>
      <c r="E258" s="4" t="str">
        <f>"男"</f>
        <v>男</v>
      </c>
    </row>
    <row r="259" spans="1:5" ht="30" customHeight="1">
      <c r="A259" s="4">
        <v>258</v>
      </c>
      <c r="B259" s="4" t="str">
        <f>"2872202103231321105219"</f>
        <v>2872202103231321105219</v>
      </c>
      <c r="C259" s="4" t="s">
        <v>5</v>
      </c>
      <c r="D259" s="4" t="str">
        <f>"吴春燕"</f>
        <v>吴春燕</v>
      </c>
      <c r="E259" s="4" t="str">
        <f>"女"</f>
        <v>女</v>
      </c>
    </row>
    <row r="260" spans="1:5" ht="30" customHeight="1">
      <c r="A260" s="4">
        <v>259</v>
      </c>
      <c r="B260" s="4" t="str">
        <f>"2872202103231322345220"</f>
        <v>2872202103231322345220</v>
      </c>
      <c r="C260" s="4" t="s">
        <v>5</v>
      </c>
      <c r="D260" s="4" t="str">
        <f>"丘利珍"</f>
        <v>丘利珍</v>
      </c>
      <c r="E260" s="4" t="str">
        <f>"女"</f>
        <v>女</v>
      </c>
    </row>
    <row r="261" spans="1:5" ht="30" customHeight="1">
      <c r="A261" s="4">
        <v>260</v>
      </c>
      <c r="B261" s="4" t="str">
        <f>"2872202103231323325222"</f>
        <v>2872202103231323325222</v>
      </c>
      <c r="C261" s="4" t="s">
        <v>5</v>
      </c>
      <c r="D261" s="4" t="str">
        <f>"黎策"</f>
        <v>黎策</v>
      </c>
      <c r="E261" s="4" t="str">
        <f>"男"</f>
        <v>男</v>
      </c>
    </row>
    <row r="262" spans="1:5" ht="30" customHeight="1">
      <c r="A262" s="4">
        <v>261</v>
      </c>
      <c r="B262" s="4" t="str">
        <f>"2872202103231323335223"</f>
        <v>2872202103231323335223</v>
      </c>
      <c r="C262" s="4" t="s">
        <v>5</v>
      </c>
      <c r="D262" s="4" t="str">
        <f>"陈泽安"</f>
        <v>陈泽安</v>
      </c>
      <c r="E262" s="4" t="str">
        <f>"男"</f>
        <v>男</v>
      </c>
    </row>
    <row r="263" spans="1:5" ht="30" customHeight="1">
      <c r="A263" s="4">
        <v>262</v>
      </c>
      <c r="B263" s="4" t="str">
        <f>"2872202103231325275225"</f>
        <v>2872202103231325275225</v>
      </c>
      <c r="C263" s="4" t="s">
        <v>5</v>
      </c>
      <c r="D263" s="4" t="str">
        <f>"洪小月"</f>
        <v>洪小月</v>
      </c>
      <c r="E263" s="4" t="str">
        <f>"女"</f>
        <v>女</v>
      </c>
    </row>
    <row r="264" spans="1:5" ht="30" customHeight="1">
      <c r="A264" s="4">
        <v>263</v>
      </c>
      <c r="B264" s="4" t="str">
        <f>"2872202103231326565226"</f>
        <v>2872202103231326565226</v>
      </c>
      <c r="C264" s="4" t="s">
        <v>5</v>
      </c>
      <c r="D264" s="4" t="str">
        <f>"文爱"</f>
        <v>文爱</v>
      </c>
      <c r="E264" s="4" t="str">
        <f>"女"</f>
        <v>女</v>
      </c>
    </row>
    <row r="265" spans="1:5" ht="30" customHeight="1">
      <c r="A265" s="4">
        <v>264</v>
      </c>
      <c r="B265" s="4" t="str">
        <f>"2872202103231328205228"</f>
        <v>2872202103231328205228</v>
      </c>
      <c r="C265" s="4" t="s">
        <v>5</v>
      </c>
      <c r="D265" s="4" t="str">
        <f>"罗泰帅"</f>
        <v>罗泰帅</v>
      </c>
      <c r="E265" s="4" t="str">
        <f>"男"</f>
        <v>男</v>
      </c>
    </row>
    <row r="266" spans="1:5" ht="30" customHeight="1">
      <c r="A266" s="4">
        <v>265</v>
      </c>
      <c r="B266" s="4" t="str">
        <f>"2872202103231330215230"</f>
        <v>2872202103231330215230</v>
      </c>
      <c r="C266" s="4" t="s">
        <v>5</v>
      </c>
      <c r="D266" s="4" t="str">
        <f>"吴英品"</f>
        <v>吴英品</v>
      </c>
      <c r="E266" s="4" t="str">
        <f>"女"</f>
        <v>女</v>
      </c>
    </row>
    <row r="267" spans="1:5" ht="30" customHeight="1">
      <c r="A267" s="4">
        <v>266</v>
      </c>
      <c r="B267" s="4" t="str">
        <f>"2872202103231332115234"</f>
        <v>2872202103231332115234</v>
      </c>
      <c r="C267" s="4" t="s">
        <v>5</v>
      </c>
      <c r="D267" s="4" t="str">
        <f>"陈丽"</f>
        <v>陈丽</v>
      </c>
      <c r="E267" s="4" t="str">
        <f>"女"</f>
        <v>女</v>
      </c>
    </row>
    <row r="268" spans="1:5" ht="30" customHeight="1">
      <c r="A268" s="4">
        <v>267</v>
      </c>
      <c r="B268" s="4" t="str">
        <f>"2872202103231337275243"</f>
        <v>2872202103231337275243</v>
      </c>
      <c r="C268" s="4" t="s">
        <v>5</v>
      </c>
      <c r="D268" s="4" t="str">
        <f>"陈益圣"</f>
        <v>陈益圣</v>
      </c>
      <c r="E268" s="4" t="str">
        <f>"男"</f>
        <v>男</v>
      </c>
    </row>
    <row r="269" spans="1:5" ht="30" customHeight="1">
      <c r="A269" s="4">
        <v>268</v>
      </c>
      <c r="B269" s="4" t="str">
        <f>"2872202103231339505246"</f>
        <v>2872202103231339505246</v>
      </c>
      <c r="C269" s="4" t="s">
        <v>5</v>
      </c>
      <c r="D269" s="4" t="str">
        <f>"张琰"</f>
        <v>张琰</v>
      </c>
      <c r="E269" s="4" t="str">
        <f>"女"</f>
        <v>女</v>
      </c>
    </row>
    <row r="270" spans="1:5" ht="30" customHeight="1">
      <c r="A270" s="4">
        <v>269</v>
      </c>
      <c r="B270" s="4" t="str">
        <f>"2872202103231344535253"</f>
        <v>2872202103231344535253</v>
      </c>
      <c r="C270" s="4" t="s">
        <v>5</v>
      </c>
      <c r="D270" s="4" t="str">
        <f>"张心玲"</f>
        <v>张心玲</v>
      </c>
      <c r="E270" s="4" t="str">
        <f>"女"</f>
        <v>女</v>
      </c>
    </row>
    <row r="271" spans="1:5" ht="30" customHeight="1">
      <c r="A271" s="4">
        <v>270</v>
      </c>
      <c r="B271" s="4" t="str">
        <f>"2872202103231345325255"</f>
        <v>2872202103231345325255</v>
      </c>
      <c r="C271" s="4" t="s">
        <v>5</v>
      </c>
      <c r="D271" s="4" t="str">
        <f>"陈俊钦"</f>
        <v>陈俊钦</v>
      </c>
      <c r="E271" s="4" t="str">
        <f>"男"</f>
        <v>男</v>
      </c>
    </row>
    <row r="272" spans="1:5" ht="30" customHeight="1">
      <c r="A272" s="4">
        <v>271</v>
      </c>
      <c r="B272" s="4" t="str">
        <f>"2872202103231347575261"</f>
        <v>2872202103231347575261</v>
      </c>
      <c r="C272" s="4" t="s">
        <v>5</v>
      </c>
      <c r="D272" s="4" t="str">
        <f>"汤东霞"</f>
        <v>汤东霞</v>
      </c>
      <c r="E272" s="4" t="str">
        <f>"女"</f>
        <v>女</v>
      </c>
    </row>
    <row r="273" spans="1:5" ht="30" customHeight="1">
      <c r="A273" s="4">
        <v>272</v>
      </c>
      <c r="B273" s="4" t="str">
        <f>"2872202103231349075262"</f>
        <v>2872202103231349075262</v>
      </c>
      <c r="C273" s="4" t="s">
        <v>5</v>
      </c>
      <c r="D273" s="4" t="str">
        <f>"苏莹"</f>
        <v>苏莹</v>
      </c>
      <c r="E273" s="4" t="str">
        <f>"女"</f>
        <v>女</v>
      </c>
    </row>
    <row r="274" spans="1:5" ht="30" customHeight="1">
      <c r="A274" s="4">
        <v>273</v>
      </c>
      <c r="B274" s="4" t="str">
        <f>"2872202103231352485265"</f>
        <v>2872202103231352485265</v>
      </c>
      <c r="C274" s="4" t="s">
        <v>5</v>
      </c>
      <c r="D274" s="4" t="str">
        <f>"符俊芳"</f>
        <v>符俊芳</v>
      </c>
      <c r="E274" s="4" t="str">
        <f>"女"</f>
        <v>女</v>
      </c>
    </row>
    <row r="275" spans="1:5" ht="30" customHeight="1">
      <c r="A275" s="4">
        <v>274</v>
      </c>
      <c r="B275" s="4" t="str">
        <f>"2872202103231353185266"</f>
        <v>2872202103231353185266</v>
      </c>
      <c r="C275" s="4" t="s">
        <v>5</v>
      </c>
      <c r="D275" s="4" t="str">
        <f>"文鸿魁"</f>
        <v>文鸿魁</v>
      </c>
      <c r="E275" s="4" t="str">
        <f>"女"</f>
        <v>女</v>
      </c>
    </row>
    <row r="276" spans="1:5" ht="30" customHeight="1">
      <c r="A276" s="4">
        <v>275</v>
      </c>
      <c r="B276" s="4" t="str">
        <f>"2872202103231354445268"</f>
        <v>2872202103231354445268</v>
      </c>
      <c r="C276" s="4" t="s">
        <v>5</v>
      </c>
      <c r="D276" s="4" t="str">
        <f>"吉小泼"</f>
        <v>吉小泼</v>
      </c>
      <c r="E276" s="4" t="str">
        <f>"女"</f>
        <v>女</v>
      </c>
    </row>
    <row r="277" spans="1:5" ht="30" customHeight="1">
      <c r="A277" s="4">
        <v>276</v>
      </c>
      <c r="B277" s="4" t="str">
        <f>"2872202103231356205269"</f>
        <v>2872202103231356205269</v>
      </c>
      <c r="C277" s="4" t="s">
        <v>5</v>
      </c>
      <c r="D277" s="4" t="str">
        <f>"      符礼庚"</f>
        <v>      符礼庚</v>
      </c>
      <c r="E277" s="4" t="str">
        <f>"        男"</f>
        <v>        男</v>
      </c>
    </row>
    <row r="278" spans="1:5" ht="30" customHeight="1">
      <c r="A278" s="4">
        <v>277</v>
      </c>
      <c r="B278" s="4" t="str">
        <f>"2872202103231357185272"</f>
        <v>2872202103231357185272</v>
      </c>
      <c r="C278" s="4" t="s">
        <v>5</v>
      </c>
      <c r="D278" s="4" t="str">
        <f>"文玉伦"</f>
        <v>文玉伦</v>
      </c>
      <c r="E278" s="4" t="str">
        <f>"男"</f>
        <v>男</v>
      </c>
    </row>
    <row r="279" spans="1:5" ht="30" customHeight="1">
      <c r="A279" s="4">
        <v>278</v>
      </c>
      <c r="B279" s="4" t="str">
        <f>"2872202103231357335273"</f>
        <v>2872202103231357335273</v>
      </c>
      <c r="C279" s="4" t="s">
        <v>5</v>
      </c>
      <c r="D279" s="4" t="str">
        <f>"翁琼霞"</f>
        <v>翁琼霞</v>
      </c>
      <c r="E279" s="4" t="str">
        <f>"女"</f>
        <v>女</v>
      </c>
    </row>
    <row r="280" spans="1:5" ht="30" customHeight="1">
      <c r="A280" s="4">
        <v>279</v>
      </c>
      <c r="B280" s="4" t="str">
        <f>"2872202103231358135276"</f>
        <v>2872202103231358135276</v>
      </c>
      <c r="C280" s="4" t="s">
        <v>5</v>
      </c>
      <c r="D280" s="4" t="str">
        <f>"符志辉"</f>
        <v>符志辉</v>
      </c>
      <c r="E280" s="4" t="str">
        <f>"男"</f>
        <v>男</v>
      </c>
    </row>
    <row r="281" spans="1:5" ht="30" customHeight="1">
      <c r="A281" s="4">
        <v>280</v>
      </c>
      <c r="B281" s="4" t="str">
        <f>"2872202103231359435283"</f>
        <v>2872202103231359435283</v>
      </c>
      <c r="C281" s="4" t="s">
        <v>5</v>
      </c>
      <c r="D281" s="4" t="str">
        <f>"吴开梨"</f>
        <v>吴开梨</v>
      </c>
      <c r="E281" s="4" t="str">
        <f>"女"</f>
        <v>女</v>
      </c>
    </row>
    <row r="282" spans="1:5" ht="30" customHeight="1">
      <c r="A282" s="4">
        <v>281</v>
      </c>
      <c r="B282" s="4" t="str">
        <f>"2872202103231407095290"</f>
        <v>2872202103231407095290</v>
      </c>
      <c r="C282" s="4" t="s">
        <v>5</v>
      </c>
      <c r="D282" s="4" t="str">
        <f>"陈敬亚"</f>
        <v>陈敬亚</v>
      </c>
      <c r="E282" s="4" t="str">
        <f>"男"</f>
        <v>男</v>
      </c>
    </row>
    <row r="283" spans="1:5" ht="30" customHeight="1">
      <c r="A283" s="4">
        <v>282</v>
      </c>
      <c r="B283" s="4" t="str">
        <f>"2872202103231408015291"</f>
        <v>2872202103231408015291</v>
      </c>
      <c r="C283" s="4" t="s">
        <v>5</v>
      </c>
      <c r="D283" s="4" t="str">
        <f>"苏如月"</f>
        <v>苏如月</v>
      </c>
      <c r="E283" s="4" t="str">
        <f>"女"</f>
        <v>女</v>
      </c>
    </row>
    <row r="284" spans="1:5" ht="30" customHeight="1">
      <c r="A284" s="4">
        <v>283</v>
      </c>
      <c r="B284" s="4" t="str">
        <f>"2872202103231412155295"</f>
        <v>2872202103231412155295</v>
      </c>
      <c r="C284" s="4" t="s">
        <v>5</v>
      </c>
      <c r="D284" s="4" t="str">
        <f>"陈飞美"</f>
        <v>陈飞美</v>
      </c>
      <c r="E284" s="4" t="str">
        <f>"女"</f>
        <v>女</v>
      </c>
    </row>
    <row r="285" spans="1:5" ht="30" customHeight="1">
      <c r="A285" s="4">
        <v>284</v>
      </c>
      <c r="B285" s="4" t="str">
        <f>"2872202103231413515299"</f>
        <v>2872202103231413515299</v>
      </c>
      <c r="C285" s="4" t="s">
        <v>5</v>
      </c>
      <c r="D285" s="4" t="str">
        <f>"李绍盈"</f>
        <v>李绍盈</v>
      </c>
      <c r="E285" s="4" t="str">
        <f>"女"</f>
        <v>女</v>
      </c>
    </row>
    <row r="286" spans="1:5" ht="30" customHeight="1">
      <c r="A286" s="4">
        <v>285</v>
      </c>
      <c r="B286" s="4" t="str">
        <f>"2872202103231416465303"</f>
        <v>2872202103231416465303</v>
      </c>
      <c r="C286" s="4" t="s">
        <v>5</v>
      </c>
      <c r="D286" s="4" t="str">
        <f>"刘茜"</f>
        <v>刘茜</v>
      </c>
      <c r="E286" s="4" t="str">
        <f>"女"</f>
        <v>女</v>
      </c>
    </row>
    <row r="287" spans="1:5" ht="30" customHeight="1">
      <c r="A287" s="4">
        <v>286</v>
      </c>
      <c r="B287" s="4" t="str">
        <f>"2872202103231420165308"</f>
        <v>2872202103231420165308</v>
      </c>
      <c r="C287" s="4" t="s">
        <v>5</v>
      </c>
      <c r="D287" s="4" t="str">
        <f>"陈开坤"</f>
        <v>陈开坤</v>
      </c>
      <c r="E287" s="4" t="str">
        <f>"男"</f>
        <v>男</v>
      </c>
    </row>
    <row r="288" spans="1:5" ht="30" customHeight="1">
      <c r="A288" s="4">
        <v>287</v>
      </c>
      <c r="B288" s="4" t="str">
        <f>"2872202103231420465309"</f>
        <v>2872202103231420465309</v>
      </c>
      <c r="C288" s="4" t="s">
        <v>5</v>
      </c>
      <c r="D288" s="4" t="str">
        <f>"张丹丹"</f>
        <v>张丹丹</v>
      </c>
      <c r="E288" s="4" t="str">
        <f>"女"</f>
        <v>女</v>
      </c>
    </row>
    <row r="289" spans="1:5" ht="30" customHeight="1">
      <c r="A289" s="4">
        <v>288</v>
      </c>
      <c r="B289" s="4" t="str">
        <f>"2872202103231420525310"</f>
        <v>2872202103231420525310</v>
      </c>
      <c r="C289" s="4" t="s">
        <v>5</v>
      </c>
      <c r="D289" s="4" t="str">
        <f>"符兰慧"</f>
        <v>符兰慧</v>
      </c>
      <c r="E289" s="4" t="str">
        <f>"女"</f>
        <v>女</v>
      </c>
    </row>
    <row r="290" spans="1:5" ht="30" customHeight="1">
      <c r="A290" s="4">
        <v>289</v>
      </c>
      <c r="B290" s="4" t="str">
        <f>"2872202103231424575317"</f>
        <v>2872202103231424575317</v>
      </c>
      <c r="C290" s="4" t="s">
        <v>5</v>
      </c>
      <c r="D290" s="4" t="str">
        <f>"庄雪芬"</f>
        <v>庄雪芬</v>
      </c>
      <c r="E290" s="4" t="str">
        <f>"女"</f>
        <v>女</v>
      </c>
    </row>
    <row r="291" spans="1:5" ht="30" customHeight="1">
      <c r="A291" s="4">
        <v>290</v>
      </c>
      <c r="B291" s="4" t="str">
        <f>"2872202103231437015326"</f>
        <v>2872202103231437015326</v>
      </c>
      <c r="C291" s="4" t="s">
        <v>5</v>
      </c>
      <c r="D291" s="4" t="str">
        <f>"张钰"</f>
        <v>张钰</v>
      </c>
      <c r="E291" s="4" t="str">
        <f>"女"</f>
        <v>女</v>
      </c>
    </row>
    <row r="292" spans="1:5" ht="30" customHeight="1">
      <c r="A292" s="4">
        <v>291</v>
      </c>
      <c r="B292" s="4" t="str">
        <f>"2872202103231438105327"</f>
        <v>2872202103231438105327</v>
      </c>
      <c r="C292" s="4" t="s">
        <v>5</v>
      </c>
      <c r="D292" s="4" t="str">
        <f>"文昌钰"</f>
        <v>文昌钰</v>
      </c>
      <c r="E292" s="4" t="str">
        <f>"女"</f>
        <v>女</v>
      </c>
    </row>
    <row r="293" spans="1:5" ht="30" customHeight="1">
      <c r="A293" s="4">
        <v>292</v>
      </c>
      <c r="B293" s="4" t="str">
        <f>"2872202103231438415328"</f>
        <v>2872202103231438415328</v>
      </c>
      <c r="C293" s="4" t="s">
        <v>5</v>
      </c>
      <c r="D293" s="4" t="str">
        <f>"黄神彪"</f>
        <v>黄神彪</v>
      </c>
      <c r="E293" s="4" t="str">
        <f>"男"</f>
        <v>男</v>
      </c>
    </row>
    <row r="294" spans="1:5" ht="30" customHeight="1">
      <c r="A294" s="4">
        <v>293</v>
      </c>
      <c r="B294" s="4" t="str">
        <f>"2872202103231440475331"</f>
        <v>2872202103231440475331</v>
      </c>
      <c r="C294" s="4" t="s">
        <v>5</v>
      </c>
      <c r="D294" s="4" t="str">
        <f>"翁琼丹"</f>
        <v>翁琼丹</v>
      </c>
      <c r="E294" s="4" t="str">
        <f>"女"</f>
        <v>女</v>
      </c>
    </row>
    <row r="295" spans="1:5" ht="30" customHeight="1">
      <c r="A295" s="4">
        <v>294</v>
      </c>
      <c r="B295" s="4" t="str">
        <f>"2872202103231443295334"</f>
        <v>2872202103231443295334</v>
      </c>
      <c r="C295" s="4" t="s">
        <v>5</v>
      </c>
      <c r="D295" s="4" t="str">
        <f>"梁贝贝"</f>
        <v>梁贝贝</v>
      </c>
      <c r="E295" s="4" t="str">
        <f>"女"</f>
        <v>女</v>
      </c>
    </row>
    <row r="296" spans="1:5" ht="30" customHeight="1">
      <c r="A296" s="4">
        <v>295</v>
      </c>
      <c r="B296" s="4" t="str">
        <f>"2872202103231444015335"</f>
        <v>2872202103231444015335</v>
      </c>
      <c r="C296" s="4" t="s">
        <v>5</v>
      </c>
      <c r="D296" s="4" t="str">
        <f>"叶泳槟"</f>
        <v>叶泳槟</v>
      </c>
      <c r="E296" s="4" t="str">
        <f>"男"</f>
        <v>男</v>
      </c>
    </row>
    <row r="297" spans="1:5" ht="30" customHeight="1">
      <c r="A297" s="4">
        <v>296</v>
      </c>
      <c r="B297" s="4" t="str">
        <f>"2872202103231444365337"</f>
        <v>2872202103231444365337</v>
      </c>
      <c r="C297" s="4" t="s">
        <v>5</v>
      </c>
      <c r="D297" s="4" t="str">
        <f>"李俭霞"</f>
        <v>李俭霞</v>
      </c>
      <c r="E297" s="4" t="str">
        <f>"女"</f>
        <v>女</v>
      </c>
    </row>
    <row r="298" spans="1:5" ht="30" customHeight="1">
      <c r="A298" s="4">
        <v>297</v>
      </c>
      <c r="B298" s="4" t="str">
        <f>"2872202103231447135340"</f>
        <v>2872202103231447135340</v>
      </c>
      <c r="C298" s="4" t="s">
        <v>5</v>
      </c>
      <c r="D298" s="4" t="str">
        <f>"卞在春"</f>
        <v>卞在春</v>
      </c>
      <c r="E298" s="4" t="str">
        <f>"女"</f>
        <v>女</v>
      </c>
    </row>
    <row r="299" spans="1:5" ht="30" customHeight="1">
      <c r="A299" s="4">
        <v>298</v>
      </c>
      <c r="B299" s="4" t="str">
        <f>"2872202103231447445341"</f>
        <v>2872202103231447445341</v>
      </c>
      <c r="C299" s="4" t="s">
        <v>5</v>
      </c>
      <c r="D299" s="4" t="str">
        <f>"赵书"</f>
        <v>赵书</v>
      </c>
      <c r="E299" s="4" t="str">
        <f>"男"</f>
        <v>男</v>
      </c>
    </row>
    <row r="300" spans="1:5" ht="30" customHeight="1">
      <c r="A300" s="4">
        <v>299</v>
      </c>
      <c r="B300" s="4" t="str">
        <f>"2872202103231450315345"</f>
        <v>2872202103231450315345</v>
      </c>
      <c r="C300" s="4" t="s">
        <v>5</v>
      </c>
      <c r="D300" s="4" t="str">
        <f>"郑燕玲"</f>
        <v>郑燕玲</v>
      </c>
      <c r="E300" s="4" t="str">
        <f aca="true" t="shared" si="19" ref="E300:E306">"女"</f>
        <v>女</v>
      </c>
    </row>
    <row r="301" spans="1:5" ht="30" customHeight="1">
      <c r="A301" s="4">
        <v>300</v>
      </c>
      <c r="B301" s="4" t="str">
        <f>"2872202103231452015347"</f>
        <v>2872202103231452015347</v>
      </c>
      <c r="C301" s="4" t="s">
        <v>5</v>
      </c>
      <c r="D301" s="4" t="str">
        <f>"谭丽川"</f>
        <v>谭丽川</v>
      </c>
      <c r="E301" s="4" t="str">
        <f t="shared" si="19"/>
        <v>女</v>
      </c>
    </row>
    <row r="302" spans="1:5" ht="30" customHeight="1">
      <c r="A302" s="4">
        <v>301</v>
      </c>
      <c r="B302" s="4" t="str">
        <f>"2872202103231455345353"</f>
        <v>2872202103231455345353</v>
      </c>
      <c r="C302" s="4" t="s">
        <v>5</v>
      </c>
      <c r="D302" s="4" t="str">
        <f>"汤家燕"</f>
        <v>汤家燕</v>
      </c>
      <c r="E302" s="4" t="str">
        <f t="shared" si="19"/>
        <v>女</v>
      </c>
    </row>
    <row r="303" spans="1:5" ht="30" customHeight="1">
      <c r="A303" s="4">
        <v>302</v>
      </c>
      <c r="B303" s="4" t="str">
        <f>"2872202103231457245355"</f>
        <v>2872202103231457245355</v>
      </c>
      <c r="C303" s="4" t="s">
        <v>5</v>
      </c>
      <c r="D303" s="4" t="str">
        <f>"符甜甜"</f>
        <v>符甜甜</v>
      </c>
      <c r="E303" s="4" t="str">
        <f t="shared" si="19"/>
        <v>女</v>
      </c>
    </row>
    <row r="304" spans="1:5" ht="30" customHeight="1">
      <c r="A304" s="4">
        <v>303</v>
      </c>
      <c r="B304" s="4" t="str">
        <f>"2872202103231503485361"</f>
        <v>2872202103231503485361</v>
      </c>
      <c r="C304" s="4" t="s">
        <v>5</v>
      </c>
      <c r="D304" s="4" t="str">
        <f>"王琴"</f>
        <v>王琴</v>
      </c>
      <c r="E304" s="4" t="str">
        <f t="shared" si="19"/>
        <v>女</v>
      </c>
    </row>
    <row r="305" spans="1:5" ht="30" customHeight="1">
      <c r="A305" s="4">
        <v>304</v>
      </c>
      <c r="B305" s="4" t="str">
        <f>"2872202103231507205369"</f>
        <v>2872202103231507205369</v>
      </c>
      <c r="C305" s="4" t="s">
        <v>5</v>
      </c>
      <c r="D305" s="4" t="str">
        <f>"符兰婷"</f>
        <v>符兰婷</v>
      </c>
      <c r="E305" s="4" t="str">
        <f t="shared" si="19"/>
        <v>女</v>
      </c>
    </row>
    <row r="306" spans="1:5" ht="30" customHeight="1">
      <c r="A306" s="4">
        <v>305</v>
      </c>
      <c r="B306" s="4" t="str">
        <f>"2872202103231508505375"</f>
        <v>2872202103231508505375</v>
      </c>
      <c r="C306" s="4" t="s">
        <v>5</v>
      </c>
      <c r="D306" s="4" t="str">
        <f>"文坤妍"</f>
        <v>文坤妍</v>
      </c>
      <c r="E306" s="4" t="str">
        <f t="shared" si="19"/>
        <v>女</v>
      </c>
    </row>
    <row r="307" spans="1:5" ht="30" customHeight="1">
      <c r="A307" s="4">
        <v>306</v>
      </c>
      <c r="B307" s="4" t="str">
        <f>"2872202103231509135376"</f>
        <v>2872202103231509135376</v>
      </c>
      <c r="C307" s="4" t="s">
        <v>5</v>
      </c>
      <c r="D307" s="4" t="str">
        <f>"朱清壮"</f>
        <v>朱清壮</v>
      </c>
      <c r="E307" s="4" t="str">
        <f>"男"</f>
        <v>男</v>
      </c>
    </row>
    <row r="308" spans="1:5" ht="30" customHeight="1">
      <c r="A308" s="4">
        <v>307</v>
      </c>
      <c r="B308" s="4" t="str">
        <f>"2872202103231510065377"</f>
        <v>2872202103231510065377</v>
      </c>
      <c r="C308" s="4" t="s">
        <v>5</v>
      </c>
      <c r="D308" s="4" t="str">
        <f>"符启武"</f>
        <v>符启武</v>
      </c>
      <c r="E308" s="4" t="str">
        <f>"男"</f>
        <v>男</v>
      </c>
    </row>
    <row r="309" spans="1:5" ht="30" customHeight="1">
      <c r="A309" s="4">
        <v>308</v>
      </c>
      <c r="B309" s="4" t="str">
        <f>"2872202103231511005379"</f>
        <v>2872202103231511005379</v>
      </c>
      <c r="C309" s="4" t="s">
        <v>5</v>
      </c>
      <c r="D309" s="4" t="str">
        <f>"罗圣光"</f>
        <v>罗圣光</v>
      </c>
      <c r="E309" s="4" t="str">
        <f>"男"</f>
        <v>男</v>
      </c>
    </row>
    <row r="310" spans="1:5" ht="30" customHeight="1">
      <c r="A310" s="4">
        <v>309</v>
      </c>
      <c r="B310" s="4" t="str">
        <f>"2872202103231511255380"</f>
        <v>2872202103231511255380</v>
      </c>
      <c r="C310" s="4" t="s">
        <v>5</v>
      </c>
      <c r="D310" s="4" t="str">
        <f>"龚成荣"</f>
        <v>龚成荣</v>
      </c>
      <c r="E310" s="4" t="str">
        <f>"女"</f>
        <v>女</v>
      </c>
    </row>
    <row r="311" spans="1:5" ht="30" customHeight="1">
      <c r="A311" s="4">
        <v>310</v>
      </c>
      <c r="B311" s="4" t="str">
        <f>"2872202103231513065383"</f>
        <v>2872202103231513065383</v>
      </c>
      <c r="C311" s="4" t="s">
        <v>5</v>
      </c>
      <c r="D311" s="4" t="str">
        <f>"张新倩"</f>
        <v>张新倩</v>
      </c>
      <c r="E311" s="4" t="str">
        <f>"女"</f>
        <v>女</v>
      </c>
    </row>
    <row r="312" spans="1:5" ht="30" customHeight="1">
      <c r="A312" s="4">
        <v>311</v>
      </c>
      <c r="B312" s="4" t="str">
        <f>"2872202103231513155385"</f>
        <v>2872202103231513155385</v>
      </c>
      <c r="C312" s="4" t="s">
        <v>5</v>
      </c>
      <c r="D312" s="4" t="str">
        <f>"赵秀娇"</f>
        <v>赵秀娇</v>
      </c>
      <c r="E312" s="4" t="str">
        <f>"女"</f>
        <v>女</v>
      </c>
    </row>
    <row r="313" spans="1:5" ht="30" customHeight="1">
      <c r="A313" s="4">
        <v>312</v>
      </c>
      <c r="B313" s="4" t="str">
        <f>"2872202103231513265386"</f>
        <v>2872202103231513265386</v>
      </c>
      <c r="C313" s="4" t="s">
        <v>5</v>
      </c>
      <c r="D313" s="4" t="str">
        <f>"王花"</f>
        <v>王花</v>
      </c>
      <c r="E313" s="4" t="str">
        <f>"女"</f>
        <v>女</v>
      </c>
    </row>
    <row r="314" spans="1:5" ht="30" customHeight="1">
      <c r="A314" s="4">
        <v>313</v>
      </c>
      <c r="B314" s="4" t="str">
        <f>"2872202103231514185388"</f>
        <v>2872202103231514185388</v>
      </c>
      <c r="C314" s="4" t="s">
        <v>5</v>
      </c>
      <c r="D314" s="4" t="str">
        <f>"高晓芹"</f>
        <v>高晓芹</v>
      </c>
      <c r="E314" s="4" t="str">
        <f>"女"</f>
        <v>女</v>
      </c>
    </row>
    <row r="315" spans="1:5" ht="30" customHeight="1">
      <c r="A315" s="4">
        <v>314</v>
      </c>
      <c r="B315" s="4" t="str">
        <f>"2872202103231514515389"</f>
        <v>2872202103231514515389</v>
      </c>
      <c r="C315" s="4" t="s">
        <v>5</v>
      </c>
      <c r="D315" s="4" t="str">
        <f>"朱厚宏"</f>
        <v>朱厚宏</v>
      </c>
      <c r="E315" s="4" t="str">
        <f>"男"</f>
        <v>男</v>
      </c>
    </row>
    <row r="316" spans="1:5" ht="30" customHeight="1">
      <c r="A316" s="4">
        <v>315</v>
      </c>
      <c r="B316" s="4" t="str">
        <f>"2872202103231515025390"</f>
        <v>2872202103231515025390</v>
      </c>
      <c r="C316" s="4" t="s">
        <v>5</v>
      </c>
      <c r="D316" s="4" t="str">
        <f>"赵芳"</f>
        <v>赵芳</v>
      </c>
      <c r="E316" s="4" t="str">
        <f>"女"</f>
        <v>女</v>
      </c>
    </row>
    <row r="317" spans="1:5" ht="30" customHeight="1">
      <c r="A317" s="4">
        <v>316</v>
      </c>
      <c r="B317" s="4" t="str">
        <f>"2872202103231515485393"</f>
        <v>2872202103231515485393</v>
      </c>
      <c r="C317" s="4" t="s">
        <v>5</v>
      </c>
      <c r="D317" s="4" t="str">
        <f>"唐玲霞"</f>
        <v>唐玲霞</v>
      </c>
      <c r="E317" s="4" t="str">
        <f>"女"</f>
        <v>女</v>
      </c>
    </row>
    <row r="318" spans="1:5" ht="30" customHeight="1">
      <c r="A318" s="4">
        <v>317</v>
      </c>
      <c r="B318" s="4" t="str">
        <f>"2872202103231515555394"</f>
        <v>2872202103231515555394</v>
      </c>
      <c r="C318" s="4" t="s">
        <v>5</v>
      </c>
      <c r="D318" s="4" t="str">
        <f>"王凯毅"</f>
        <v>王凯毅</v>
      </c>
      <c r="E318" s="4" t="str">
        <f>"男"</f>
        <v>男</v>
      </c>
    </row>
    <row r="319" spans="1:5" ht="30" customHeight="1">
      <c r="A319" s="4">
        <v>318</v>
      </c>
      <c r="B319" s="4" t="str">
        <f>"2872202103231516105395"</f>
        <v>2872202103231516105395</v>
      </c>
      <c r="C319" s="4" t="s">
        <v>5</v>
      </c>
      <c r="D319" s="4" t="str">
        <f>"符家媚"</f>
        <v>符家媚</v>
      </c>
      <c r="E319" s="4" t="str">
        <f>"女"</f>
        <v>女</v>
      </c>
    </row>
    <row r="320" spans="1:5" ht="30" customHeight="1">
      <c r="A320" s="4">
        <v>319</v>
      </c>
      <c r="B320" s="4" t="str">
        <f>"2872202103231519285399"</f>
        <v>2872202103231519285399</v>
      </c>
      <c r="C320" s="4" t="s">
        <v>5</v>
      </c>
      <c r="D320" s="4" t="str">
        <f>"符铭慧"</f>
        <v>符铭慧</v>
      </c>
      <c r="E320" s="4" t="str">
        <f>"女"</f>
        <v>女</v>
      </c>
    </row>
    <row r="321" spans="1:5" ht="30" customHeight="1">
      <c r="A321" s="4">
        <v>320</v>
      </c>
      <c r="B321" s="4" t="str">
        <f>"2872202103231520025401"</f>
        <v>2872202103231520025401</v>
      </c>
      <c r="C321" s="4" t="s">
        <v>5</v>
      </c>
      <c r="D321" s="4" t="str">
        <f>"王江带"</f>
        <v>王江带</v>
      </c>
      <c r="E321" s="4" t="str">
        <f>"女"</f>
        <v>女</v>
      </c>
    </row>
    <row r="322" spans="1:5" ht="30" customHeight="1">
      <c r="A322" s="4">
        <v>321</v>
      </c>
      <c r="B322" s="4" t="str">
        <f>"2872202103231521075404"</f>
        <v>2872202103231521075404</v>
      </c>
      <c r="C322" s="4" t="s">
        <v>5</v>
      </c>
      <c r="D322" s="4" t="str">
        <f>"汤锡赛"</f>
        <v>汤锡赛</v>
      </c>
      <c r="E322" s="4" t="str">
        <f>"男"</f>
        <v>男</v>
      </c>
    </row>
    <row r="323" spans="1:5" ht="30" customHeight="1">
      <c r="A323" s="4">
        <v>322</v>
      </c>
      <c r="B323" s="4" t="str">
        <f>"2872202103231521125405"</f>
        <v>2872202103231521125405</v>
      </c>
      <c r="C323" s="4" t="s">
        <v>5</v>
      </c>
      <c r="D323" s="4" t="str">
        <f>"唐海宽"</f>
        <v>唐海宽</v>
      </c>
      <c r="E323" s="4" t="str">
        <f>"男"</f>
        <v>男</v>
      </c>
    </row>
    <row r="324" spans="1:5" ht="30" customHeight="1">
      <c r="A324" s="4">
        <v>323</v>
      </c>
      <c r="B324" s="4" t="str">
        <f>"2872202103231521285406"</f>
        <v>2872202103231521285406</v>
      </c>
      <c r="C324" s="4" t="s">
        <v>5</v>
      </c>
      <c r="D324" s="4" t="str">
        <f>"符有婷"</f>
        <v>符有婷</v>
      </c>
      <c r="E324" s="4" t="str">
        <f>"女"</f>
        <v>女</v>
      </c>
    </row>
    <row r="325" spans="1:5" ht="30" customHeight="1">
      <c r="A325" s="4">
        <v>324</v>
      </c>
      <c r="B325" s="4" t="str">
        <f>"2872202103231521555408"</f>
        <v>2872202103231521555408</v>
      </c>
      <c r="C325" s="4" t="s">
        <v>5</v>
      </c>
      <c r="D325" s="4" t="str">
        <f>"柳林华"</f>
        <v>柳林华</v>
      </c>
      <c r="E325" s="4" t="str">
        <f>"男"</f>
        <v>男</v>
      </c>
    </row>
    <row r="326" spans="1:5" ht="30" customHeight="1">
      <c r="A326" s="4">
        <v>325</v>
      </c>
      <c r="B326" s="4" t="str">
        <f>"2872202103231522265409"</f>
        <v>2872202103231522265409</v>
      </c>
      <c r="C326" s="4" t="s">
        <v>5</v>
      </c>
      <c r="D326" s="4" t="str">
        <f>"李美艳"</f>
        <v>李美艳</v>
      </c>
      <c r="E326" s="4" t="str">
        <f>"女"</f>
        <v>女</v>
      </c>
    </row>
    <row r="327" spans="1:5" ht="30" customHeight="1">
      <c r="A327" s="4">
        <v>326</v>
      </c>
      <c r="B327" s="4" t="str">
        <f>"2872202103231522345410"</f>
        <v>2872202103231522345410</v>
      </c>
      <c r="C327" s="4" t="s">
        <v>5</v>
      </c>
      <c r="D327" s="4" t="str">
        <f>"王永臣"</f>
        <v>王永臣</v>
      </c>
      <c r="E327" s="4" t="str">
        <f>"男"</f>
        <v>男</v>
      </c>
    </row>
    <row r="328" spans="1:5" ht="30" customHeight="1">
      <c r="A328" s="4">
        <v>327</v>
      </c>
      <c r="B328" s="4" t="str">
        <f>"2872202103231524255411"</f>
        <v>2872202103231524255411</v>
      </c>
      <c r="C328" s="4" t="s">
        <v>5</v>
      </c>
      <c r="D328" s="4" t="str">
        <f>"吴晓婕"</f>
        <v>吴晓婕</v>
      </c>
      <c r="E328" s="4" t="str">
        <f aca="true" t="shared" si="20" ref="E328:E337">"女"</f>
        <v>女</v>
      </c>
    </row>
    <row r="329" spans="1:5" ht="30" customHeight="1">
      <c r="A329" s="4">
        <v>328</v>
      </c>
      <c r="B329" s="4" t="str">
        <f>"2872202103231527215414"</f>
        <v>2872202103231527215414</v>
      </c>
      <c r="C329" s="4" t="s">
        <v>5</v>
      </c>
      <c r="D329" s="4" t="str">
        <f>"张天幸"</f>
        <v>张天幸</v>
      </c>
      <c r="E329" s="4" t="str">
        <f t="shared" si="20"/>
        <v>女</v>
      </c>
    </row>
    <row r="330" spans="1:5" ht="30" customHeight="1">
      <c r="A330" s="4">
        <v>329</v>
      </c>
      <c r="B330" s="4" t="str">
        <f>"2872202103231528015416"</f>
        <v>2872202103231528015416</v>
      </c>
      <c r="C330" s="4" t="s">
        <v>5</v>
      </c>
      <c r="D330" s="4" t="str">
        <f>"黄垂娴"</f>
        <v>黄垂娴</v>
      </c>
      <c r="E330" s="4" t="str">
        <f t="shared" si="20"/>
        <v>女</v>
      </c>
    </row>
    <row r="331" spans="1:5" ht="30" customHeight="1">
      <c r="A331" s="4">
        <v>330</v>
      </c>
      <c r="B331" s="4" t="str">
        <f>"2872202103231528305417"</f>
        <v>2872202103231528305417</v>
      </c>
      <c r="C331" s="4" t="s">
        <v>5</v>
      </c>
      <c r="D331" s="4" t="str">
        <f>"张青燕"</f>
        <v>张青燕</v>
      </c>
      <c r="E331" s="4" t="str">
        <f t="shared" si="20"/>
        <v>女</v>
      </c>
    </row>
    <row r="332" spans="1:5" ht="30" customHeight="1">
      <c r="A332" s="4">
        <v>331</v>
      </c>
      <c r="B332" s="4" t="str">
        <f>"2872202103231528595419"</f>
        <v>2872202103231528595419</v>
      </c>
      <c r="C332" s="4" t="s">
        <v>5</v>
      </c>
      <c r="D332" s="4" t="str">
        <f>"符良美"</f>
        <v>符良美</v>
      </c>
      <c r="E332" s="4" t="str">
        <f t="shared" si="20"/>
        <v>女</v>
      </c>
    </row>
    <row r="333" spans="1:5" ht="30" customHeight="1">
      <c r="A333" s="4">
        <v>332</v>
      </c>
      <c r="B333" s="4" t="str">
        <f>"2872202103231529245420"</f>
        <v>2872202103231529245420</v>
      </c>
      <c r="C333" s="4" t="s">
        <v>5</v>
      </c>
      <c r="D333" s="4" t="str">
        <f>"卢玉珍"</f>
        <v>卢玉珍</v>
      </c>
      <c r="E333" s="4" t="str">
        <f t="shared" si="20"/>
        <v>女</v>
      </c>
    </row>
    <row r="334" spans="1:5" ht="30" customHeight="1">
      <c r="A334" s="4">
        <v>333</v>
      </c>
      <c r="B334" s="4" t="str">
        <f>"2872202103231529265421"</f>
        <v>2872202103231529265421</v>
      </c>
      <c r="C334" s="4" t="s">
        <v>5</v>
      </c>
      <c r="D334" s="4" t="str">
        <f>"张丹凤"</f>
        <v>张丹凤</v>
      </c>
      <c r="E334" s="4" t="str">
        <f t="shared" si="20"/>
        <v>女</v>
      </c>
    </row>
    <row r="335" spans="1:5" ht="30" customHeight="1">
      <c r="A335" s="4">
        <v>334</v>
      </c>
      <c r="B335" s="4" t="str">
        <f>"2872202103231529265422"</f>
        <v>2872202103231529265422</v>
      </c>
      <c r="C335" s="4" t="s">
        <v>5</v>
      </c>
      <c r="D335" s="4" t="str">
        <f>"文苑"</f>
        <v>文苑</v>
      </c>
      <c r="E335" s="4" t="str">
        <f t="shared" si="20"/>
        <v>女</v>
      </c>
    </row>
    <row r="336" spans="1:5" ht="30" customHeight="1">
      <c r="A336" s="4">
        <v>335</v>
      </c>
      <c r="B336" s="4" t="str">
        <f>"2872202103231529295423"</f>
        <v>2872202103231529295423</v>
      </c>
      <c r="C336" s="4" t="s">
        <v>5</v>
      </c>
      <c r="D336" s="4" t="str">
        <f>"张用龄"</f>
        <v>张用龄</v>
      </c>
      <c r="E336" s="4" t="str">
        <f t="shared" si="20"/>
        <v>女</v>
      </c>
    </row>
    <row r="337" spans="1:5" ht="30" customHeight="1">
      <c r="A337" s="4">
        <v>336</v>
      </c>
      <c r="B337" s="4" t="str">
        <f>"2872202103231530395426"</f>
        <v>2872202103231530395426</v>
      </c>
      <c r="C337" s="4" t="s">
        <v>5</v>
      </c>
      <c r="D337" s="4" t="str">
        <f>"倪芳敏"</f>
        <v>倪芳敏</v>
      </c>
      <c r="E337" s="4" t="str">
        <f t="shared" si="20"/>
        <v>女</v>
      </c>
    </row>
    <row r="338" spans="1:5" ht="30" customHeight="1">
      <c r="A338" s="4">
        <v>337</v>
      </c>
      <c r="B338" s="4" t="str">
        <f>"2872202103231531585431"</f>
        <v>2872202103231531585431</v>
      </c>
      <c r="C338" s="4" t="s">
        <v>5</v>
      </c>
      <c r="D338" s="4" t="str">
        <f>"杨兴"</f>
        <v>杨兴</v>
      </c>
      <c r="E338" s="4" t="str">
        <f>"男"</f>
        <v>男</v>
      </c>
    </row>
    <row r="339" spans="1:5" ht="30" customHeight="1">
      <c r="A339" s="4">
        <v>338</v>
      </c>
      <c r="B339" s="4" t="str">
        <f>"2872202103231535455439"</f>
        <v>2872202103231535455439</v>
      </c>
      <c r="C339" s="4" t="s">
        <v>5</v>
      </c>
      <c r="D339" s="4" t="str">
        <f>"翁克玲"</f>
        <v>翁克玲</v>
      </c>
      <c r="E339" s="4" t="str">
        <f>"女"</f>
        <v>女</v>
      </c>
    </row>
    <row r="340" spans="1:5" ht="30" customHeight="1">
      <c r="A340" s="4">
        <v>339</v>
      </c>
      <c r="B340" s="4" t="str">
        <f>"2872202103231537505443"</f>
        <v>2872202103231537505443</v>
      </c>
      <c r="C340" s="4" t="s">
        <v>5</v>
      </c>
      <c r="D340" s="4" t="str">
        <f>"吴付春"</f>
        <v>吴付春</v>
      </c>
      <c r="E340" s="4" t="str">
        <f>"女"</f>
        <v>女</v>
      </c>
    </row>
    <row r="341" spans="1:5" ht="30" customHeight="1">
      <c r="A341" s="4">
        <v>340</v>
      </c>
      <c r="B341" s="4" t="str">
        <f>"2872202103231539005447"</f>
        <v>2872202103231539005447</v>
      </c>
      <c r="C341" s="4" t="s">
        <v>5</v>
      </c>
      <c r="D341" s="4" t="str">
        <f>"王雄弟"</f>
        <v>王雄弟</v>
      </c>
      <c r="E341" s="4" t="str">
        <f>"男"</f>
        <v>男</v>
      </c>
    </row>
    <row r="342" spans="1:5" ht="30" customHeight="1">
      <c r="A342" s="4">
        <v>341</v>
      </c>
      <c r="B342" s="4" t="str">
        <f>"2872202103231539135449"</f>
        <v>2872202103231539135449</v>
      </c>
      <c r="C342" s="4" t="s">
        <v>5</v>
      </c>
      <c r="D342" s="4" t="str">
        <f>"陈颖"</f>
        <v>陈颖</v>
      </c>
      <c r="E342" s="4" t="str">
        <f>"女"</f>
        <v>女</v>
      </c>
    </row>
    <row r="343" spans="1:5" ht="30" customHeight="1">
      <c r="A343" s="4">
        <v>342</v>
      </c>
      <c r="B343" s="4" t="str">
        <f>"2872202103231540415452"</f>
        <v>2872202103231540415452</v>
      </c>
      <c r="C343" s="4" t="s">
        <v>5</v>
      </c>
      <c r="D343" s="4" t="str">
        <f>"符小玉"</f>
        <v>符小玉</v>
      </c>
      <c r="E343" s="4" t="str">
        <f>"女"</f>
        <v>女</v>
      </c>
    </row>
    <row r="344" spans="1:5" ht="30" customHeight="1">
      <c r="A344" s="4">
        <v>343</v>
      </c>
      <c r="B344" s="4" t="str">
        <f>"2872202103231542205455"</f>
        <v>2872202103231542205455</v>
      </c>
      <c r="C344" s="4" t="s">
        <v>5</v>
      </c>
      <c r="D344" s="4" t="str">
        <f>"吉水标"</f>
        <v>吉水标</v>
      </c>
      <c r="E344" s="4" t="str">
        <f>"男"</f>
        <v>男</v>
      </c>
    </row>
    <row r="345" spans="1:5" ht="30" customHeight="1">
      <c r="A345" s="4">
        <v>344</v>
      </c>
      <c r="B345" s="4" t="str">
        <f>"2872202103231543355457"</f>
        <v>2872202103231543355457</v>
      </c>
      <c r="C345" s="4" t="s">
        <v>5</v>
      </c>
      <c r="D345" s="4" t="str">
        <f>"杨秀"</f>
        <v>杨秀</v>
      </c>
      <c r="E345" s="4" t="str">
        <f>"女"</f>
        <v>女</v>
      </c>
    </row>
    <row r="346" spans="1:5" ht="30" customHeight="1">
      <c r="A346" s="4">
        <v>345</v>
      </c>
      <c r="B346" s="4" t="str">
        <f>"2872202103231543555458"</f>
        <v>2872202103231543555458</v>
      </c>
      <c r="C346" s="4" t="s">
        <v>5</v>
      </c>
      <c r="D346" s="4" t="str">
        <f>"王哲培"</f>
        <v>王哲培</v>
      </c>
      <c r="E346" s="4" t="str">
        <f>"男"</f>
        <v>男</v>
      </c>
    </row>
    <row r="347" spans="1:5" ht="30" customHeight="1">
      <c r="A347" s="4">
        <v>346</v>
      </c>
      <c r="B347" s="4" t="str">
        <f>"2872202103231544415461"</f>
        <v>2872202103231544415461</v>
      </c>
      <c r="C347" s="4" t="s">
        <v>5</v>
      </c>
      <c r="D347" s="4" t="str">
        <f>"陈少砚"</f>
        <v>陈少砚</v>
      </c>
      <c r="E347" s="4" t="str">
        <f>"女"</f>
        <v>女</v>
      </c>
    </row>
    <row r="348" spans="1:5" ht="30" customHeight="1">
      <c r="A348" s="4">
        <v>347</v>
      </c>
      <c r="B348" s="4" t="str">
        <f>"2872202103231547245464"</f>
        <v>2872202103231547245464</v>
      </c>
      <c r="C348" s="4" t="s">
        <v>5</v>
      </c>
      <c r="D348" s="4" t="str">
        <f>"符宣文"</f>
        <v>符宣文</v>
      </c>
      <c r="E348" s="4" t="str">
        <f>"男"</f>
        <v>男</v>
      </c>
    </row>
    <row r="349" spans="1:5" ht="30" customHeight="1">
      <c r="A349" s="4">
        <v>348</v>
      </c>
      <c r="B349" s="4" t="str">
        <f>"2872202103231552395471"</f>
        <v>2872202103231552395471</v>
      </c>
      <c r="C349" s="4" t="s">
        <v>5</v>
      </c>
      <c r="D349" s="4" t="str">
        <f>"符倩翠"</f>
        <v>符倩翠</v>
      </c>
      <c r="E349" s="4" t="str">
        <f>"女"</f>
        <v>女</v>
      </c>
    </row>
    <row r="350" spans="1:5" ht="30" customHeight="1">
      <c r="A350" s="4">
        <v>349</v>
      </c>
      <c r="B350" s="4" t="str">
        <f>"2872202103231555515476"</f>
        <v>2872202103231555515476</v>
      </c>
      <c r="C350" s="4" t="s">
        <v>5</v>
      </c>
      <c r="D350" s="4" t="str">
        <f>"文秀庆"</f>
        <v>文秀庆</v>
      </c>
      <c r="E350" s="4" t="str">
        <f>"男"</f>
        <v>男</v>
      </c>
    </row>
    <row r="351" spans="1:5" ht="30" customHeight="1">
      <c r="A351" s="4">
        <v>350</v>
      </c>
      <c r="B351" s="4" t="str">
        <f>"2872202103231600075484"</f>
        <v>2872202103231600075484</v>
      </c>
      <c r="C351" s="4" t="s">
        <v>5</v>
      </c>
      <c r="D351" s="4" t="str">
        <f>"吉丽萍"</f>
        <v>吉丽萍</v>
      </c>
      <c r="E351" s="4" t="str">
        <f aca="true" t="shared" si="21" ref="E351:E359">"女"</f>
        <v>女</v>
      </c>
    </row>
    <row r="352" spans="1:5" ht="30" customHeight="1">
      <c r="A352" s="4">
        <v>351</v>
      </c>
      <c r="B352" s="4" t="str">
        <f>"2872202103231601165489"</f>
        <v>2872202103231601165489</v>
      </c>
      <c r="C352" s="4" t="s">
        <v>5</v>
      </c>
      <c r="D352" s="4" t="str">
        <f>"钟兴婉"</f>
        <v>钟兴婉</v>
      </c>
      <c r="E352" s="4" t="str">
        <f t="shared" si="21"/>
        <v>女</v>
      </c>
    </row>
    <row r="353" spans="1:5" ht="30" customHeight="1">
      <c r="A353" s="4">
        <v>352</v>
      </c>
      <c r="B353" s="4" t="str">
        <f>"2872202103231606195494"</f>
        <v>2872202103231606195494</v>
      </c>
      <c r="C353" s="4" t="s">
        <v>5</v>
      </c>
      <c r="D353" s="4" t="str">
        <f>"蔡雪婷"</f>
        <v>蔡雪婷</v>
      </c>
      <c r="E353" s="4" t="str">
        <f t="shared" si="21"/>
        <v>女</v>
      </c>
    </row>
    <row r="354" spans="1:5" ht="30" customHeight="1">
      <c r="A354" s="4">
        <v>353</v>
      </c>
      <c r="B354" s="4" t="str">
        <f>"2872202103231607175498"</f>
        <v>2872202103231607175498</v>
      </c>
      <c r="C354" s="4" t="s">
        <v>5</v>
      </c>
      <c r="D354" s="4" t="str">
        <f>"符修云"</f>
        <v>符修云</v>
      </c>
      <c r="E354" s="4" t="str">
        <f t="shared" si="21"/>
        <v>女</v>
      </c>
    </row>
    <row r="355" spans="1:5" ht="30" customHeight="1">
      <c r="A355" s="4">
        <v>354</v>
      </c>
      <c r="B355" s="4" t="str">
        <f>"2872202103231608215503"</f>
        <v>2872202103231608215503</v>
      </c>
      <c r="C355" s="4" t="s">
        <v>5</v>
      </c>
      <c r="D355" s="4" t="str">
        <f>"文秀妮"</f>
        <v>文秀妮</v>
      </c>
      <c r="E355" s="4" t="str">
        <f t="shared" si="21"/>
        <v>女</v>
      </c>
    </row>
    <row r="356" spans="1:5" ht="30" customHeight="1">
      <c r="A356" s="4">
        <v>355</v>
      </c>
      <c r="B356" s="4" t="str">
        <f>"2872202103231610055506"</f>
        <v>2872202103231610055506</v>
      </c>
      <c r="C356" s="4" t="s">
        <v>5</v>
      </c>
      <c r="D356" s="4" t="str">
        <f>"王翠"</f>
        <v>王翠</v>
      </c>
      <c r="E356" s="4" t="str">
        <f t="shared" si="21"/>
        <v>女</v>
      </c>
    </row>
    <row r="357" spans="1:5" ht="30" customHeight="1">
      <c r="A357" s="4">
        <v>356</v>
      </c>
      <c r="B357" s="4" t="str">
        <f>"2872202103231610535508"</f>
        <v>2872202103231610535508</v>
      </c>
      <c r="C357" s="4" t="s">
        <v>5</v>
      </c>
      <c r="D357" s="4" t="str">
        <f>"王德莲"</f>
        <v>王德莲</v>
      </c>
      <c r="E357" s="4" t="str">
        <f t="shared" si="21"/>
        <v>女</v>
      </c>
    </row>
    <row r="358" spans="1:5" ht="30" customHeight="1">
      <c r="A358" s="4">
        <v>357</v>
      </c>
      <c r="B358" s="4" t="str">
        <f>"2872202103231611575511"</f>
        <v>2872202103231611575511</v>
      </c>
      <c r="C358" s="4" t="s">
        <v>5</v>
      </c>
      <c r="D358" s="4" t="str">
        <f>"苏惠"</f>
        <v>苏惠</v>
      </c>
      <c r="E358" s="4" t="str">
        <f t="shared" si="21"/>
        <v>女</v>
      </c>
    </row>
    <row r="359" spans="1:5" ht="30" customHeight="1">
      <c r="A359" s="4">
        <v>358</v>
      </c>
      <c r="B359" s="4" t="str">
        <f>"2872202103231612165513"</f>
        <v>2872202103231612165513</v>
      </c>
      <c r="C359" s="4" t="s">
        <v>5</v>
      </c>
      <c r="D359" s="4" t="str">
        <f>"陆青慧"</f>
        <v>陆青慧</v>
      </c>
      <c r="E359" s="4" t="str">
        <f t="shared" si="21"/>
        <v>女</v>
      </c>
    </row>
    <row r="360" spans="1:5" ht="30" customHeight="1">
      <c r="A360" s="4">
        <v>359</v>
      </c>
      <c r="B360" s="4" t="str">
        <f>"2872202103231612455514"</f>
        <v>2872202103231612455514</v>
      </c>
      <c r="C360" s="4" t="s">
        <v>5</v>
      </c>
      <c r="D360" s="4" t="str">
        <f>"卞在成"</f>
        <v>卞在成</v>
      </c>
      <c r="E360" s="4" t="str">
        <f>"男"</f>
        <v>男</v>
      </c>
    </row>
    <row r="361" spans="1:5" ht="30" customHeight="1">
      <c r="A361" s="4">
        <v>360</v>
      </c>
      <c r="B361" s="4" t="str">
        <f>"2872202103231614405516"</f>
        <v>2872202103231614405516</v>
      </c>
      <c r="C361" s="4" t="s">
        <v>5</v>
      </c>
      <c r="D361" s="4" t="str">
        <f>"林明俊"</f>
        <v>林明俊</v>
      </c>
      <c r="E361" s="4" t="str">
        <f>"男"</f>
        <v>男</v>
      </c>
    </row>
    <row r="362" spans="1:5" ht="30" customHeight="1">
      <c r="A362" s="4">
        <v>361</v>
      </c>
      <c r="B362" s="4" t="str">
        <f>"2872202103231617065520"</f>
        <v>2872202103231617065520</v>
      </c>
      <c r="C362" s="4" t="s">
        <v>5</v>
      </c>
      <c r="D362" s="4" t="str">
        <f>"刘发"</f>
        <v>刘发</v>
      </c>
      <c r="E362" s="4" t="str">
        <f>"男"</f>
        <v>男</v>
      </c>
    </row>
    <row r="363" spans="1:5" ht="30" customHeight="1">
      <c r="A363" s="4">
        <v>362</v>
      </c>
      <c r="B363" s="4" t="str">
        <f>"2872202103231618335524"</f>
        <v>2872202103231618335524</v>
      </c>
      <c r="C363" s="4" t="s">
        <v>5</v>
      </c>
      <c r="D363" s="4" t="str">
        <f>"陈启"</f>
        <v>陈启</v>
      </c>
      <c r="E363" s="4" t="str">
        <f>"女"</f>
        <v>女</v>
      </c>
    </row>
    <row r="364" spans="1:5" ht="30" customHeight="1">
      <c r="A364" s="4">
        <v>363</v>
      </c>
      <c r="B364" s="4" t="str">
        <f>"2872202103231619345526"</f>
        <v>2872202103231619345526</v>
      </c>
      <c r="C364" s="4" t="s">
        <v>5</v>
      </c>
      <c r="D364" s="4" t="str">
        <f>"钟兴海"</f>
        <v>钟兴海</v>
      </c>
      <c r="E364" s="4" t="str">
        <f>"男"</f>
        <v>男</v>
      </c>
    </row>
    <row r="365" spans="1:5" ht="30" customHeight="1">
      <c r="A365" s="4">
        <v>364</v>
      </c>
      <c r="B365" s="4" t="str">
        <f>"2872202103231625585533"</f>
        <v>2872202103231625585533</v>
      </c>
      <c r="C365" s="4" t="s">
        <v>5</v>
      </c>
      <c r="D365" s="4" t="str">
        <f>"黄宝帆"</f>
        <v>黄宝帆</v>
      </c>
      <c r="E365" s="4" t="str">
        <f>"男"</f>
        <v>男</v>
      </c>
    </row>
    <row r="366" spans="1:5" ht="30" customHeight="1">
      <c r="A366" s="4">
        <v>365</v>
      </c>
      <c r="B366" s="4" t="str">
        <f>"2872202103231628285536"</f>
        <v>2872202103231628285536</v>
      </c>
      <c r="C366" s="4" t="s">
        <v>5</v>
      </c>
      <c r="D366" s="4" t="str">
        <f>"羊振杰"</f>
        <v>羊振杰</v>
      </c>
      <c r="E366" s="4" t="str">
        <f>"男"</f>
        <v>男</v>
      </c>
    </row>
    <row r="367" spans="1:5" ht="30" customHeight="1">
      <c r="A367" s="4">
        <v>366</v>
      </c>
      <c r="B367" s="4" t="str">
        <f>"2872202103231630145539"</f>
        <v>2872202103231630145539</v>
      </c>
      <c r="C367" s="4" t="s">
        <v>5</v>
      </c>
      <c r="D367" s="4" t="str">
        <f>"王林彩"</f>
        <v>王林彩</v>
      </c>
      <c r="E367" s="4" t="str">
        <f>"女"</f>
        <v>女</v>
      </c>
    </row>
    <row r="368" spans="1:5" ht="30" customHeight="1">
      <c r="A368" s="4">
        <v>367</v>
      </c>
      <c r="B368" s="4" t="str">
        <f>"2872202103231633445542"</f>
        <v>2872202103231633445542</v>
      </c>
      <c r="C368" s="4" t="s">
        <v>5</v>
      </c>
      <c r="D368" s="4" t="str">
        <f>"邹宗发"</f>
        <v>邹宗发</v>
      </c>
      <c r="E368" s="4" t="str">
        <f>"男"</f>
        <v>男</v>
      </c>
    </row>
    <row r="369" spans="1:5" ht="30" customHeight="1">
      <c r="A369" s="4">
        <v>368</v>
      </c>
      <c r="B369" s="4" t="str">
        <f>"2872202103231633485543"</f>
        <v>2872202103231633485543</v>
      </c>
      <c r="C369" s="4" t="s">
        <v>5</v>
      </c>
      <c r="D369" s="4" t="str">
        <f>"王娇"</f>
        <v>王娇</v>
      </c>
      <c r="E369" s="4" t="str">
        <f>"女"</f>
        <v>女</v>
      </c>
    </row>
    <row r="370" spans="1:5" ht="30" customHeight="1">
      <c r="A370" s="4">
        <v>369</v>
      </c>
      <c r="B370" s="4" t="str">
        <f>"2872202103231639595552"</f>
        <v>2872202103231639595552</v>
      </c>
      <c r="C370" s="4" t="s">
        <v>5</v>
      </c>
      <c r="D370" s="4" t="str">
        <f>"陈启山"</f>
        <v>陈启山</v>
      </c>
      <c r="E370" s="4" t="str">
        <f>"男"</f>
        <v>男</v>
      </c>
    </row>
    <row r="371" spans="1:5" ht="30" customHeight="1">
      <c r="A371" s="4">
        <v>370</v>
      </c>
      <c r="B371" s="4" t="str">
        <f>"2872202103231643385557"</f>
        <v>2872202103231643385557</v>
      </c>
      <c r="C371" s="4" t="s">
        <v>5</v>
      </c>
      <c r="D371" s="4" t="str">
        <f>"田蕾"</f>
        <v>田蕾</v>
      </c>
      <c r="E371" s="4" t="str">
        <f>"女"</f>
        <v>女</v>
      </c>
    </row>
    <row r="372" spans="1:5" ht="30" customHeight="1">
      <c r="A372" s="4">
        <v>371</v>
      </c>
      <c r="B372" s="4" t="str">
        <f>"2872202103231644075559"</f>
        <v>2872202103231644075559</v>
      </c>
      <c r="C372" s="4" t="s">
        <v>5</v>
      </c>
      <c r="D372" s="4" t="str">
        <f>"劳赛芳"</f>
        <v>劳赛芳</v>
      </c>
      <c r="E372" s="4" t="str">
        <f>"女"</f>
        <v>女</v>
      </c>
    </row>
    <row r="373" spans="1:5" ht="30" customHeight="1">
      <c r="A373" s="4">
        <v>372</v>
      </c>
      <c r="B373" s="4" t="str">
        <f>"2872202103231644125560"</f>
        <v>2872202103231644125560</v>
      </c>
      <c r="C373" s="4" t="s">
        <v>5</v>
      </c>
      <c r="D373" s="4" t="str">
        <f>"李昌浪"</f>
        <v>李昌浪</v>
      </c>
      <c r="E373" s="4" t="str">
        <f>"男"</f>
        <v>男</v>
      </c>
    </row>
    <row r="374" spans="1:5" ht="30" customHeight="1">
      <c r="A374" s="4">
        <v>373</v>
      </c>
      <c r="B374" s="4" t="str">
        <f>"2872202103231645155562"</f>
        <v>2872202103231645155562</v>
      </c>
      <c r="C374" s="4" t="s">
        <v>5</v>
      </c>
      <c r="D374" s="4" t="str">
        <f>"符玉霞"</f>
        <v>符玉霞</v>
      </c>
      <c r="E374" s="4" t="str">
        <f>"女"</f>
        <v>女</v>
      </c>
    </row>
    <row r="375" spans="1:5" ht="30" customHeight="1">
      <c r="A375" s="4">
        <v>374</v>
      </c>
      <c r="B375" s="4" t="str">
        <f>"2872202103231646125564"</f>
        <v>2872202103231646125564</v>
      </c>
      <c r="C375" s="4" t="s">
        <v>5</v>
      </c>
      <c r="D375" s="4" t="str">
        <f>"蒙俊"</f>
        <v>蒙俊</v>
      </c>
      <c r="E375" s="4" t="str">
        <f>"男"</f>
        <v>男</v>
      </c>
    </row>
    <row r="376" spans="1:5" ht="30" customHeight="1">
      <c r="A376" s="4">
        <v>375</v>
      </c>
      <c r="B376" s="4" t="str">
        <f>"2872202103231647535568"</f>
        <v>2872202103231647535568</v>
      </c>
      <c r="C376" s="4" t="s">
        <v>5</v>
      </c>
      <c r="D376" s="4" t="str">
        <f>"吉世卫"</f>
        <v>吉世卫</v>
      </c>
      <c r="E376" s="4" t="str">
        <f>"男"</f>
        <v>男</v>
      </c>
    </row>
    <row r="377" spans="1:5" ht="30" customHeight="1">
      <c r="A377" s="4">
        <v>376</v>
      </c>
      <c r="B377" s="4" t="str">
        <f>"2872202103231649325570"</f>
        <v>2872202103231649325570</v>
      </c>
      <c r="C377" s="4" t="s">
        <v>5</v>
      </c>
      <c r="D377" s="4" t="str">
        <f>"符诗芬"</f>
        <v>符诗芬</v>
      </c>
      <c r="E377" s="4" t="str">
        <f>"女"</f>
        <v>女</v>
      </c>
    </row>
    <row r="378" spans="1:5" ht="30" customHeight="1">
      <c r="A378" s="4">
        <v>377</v>
      </c>
      <c r="B378" s="4" t="str">
        <f>"2872202103231654255576"</f>
        <v>2872202103231654255576</v>
      </c>
      <c r="C378" s="4" t="s">
        <v>5</v>
      </c>
      <c r="D378" s="4" t="str">
        <f>"赵香翠"</f>
        <v>赵香翠</v>
      </c>
      <c r="E378" s="4" t="str">
        <f>"女"</f>
        <v>女</v>
      </c>
    </row>
    <row r="379" spans="1:5" ht="30" customHeight="1">
      <c r="A379" s="4">
        <v>378</v>
      </c>
      <c r="B379" s="4" t="str">
        <f>"2872202103231658505583"</f>
        <v>2872202103231658505583</v>
      </c>
      <c r="C379" s="4" t="s">
        <v>5</v>
      </c>
      <c r="D379" s="4" t="str">
        <f>"洪明"</f>
        <v>洪明</v>
      </c>
      <c r="E379" s="4" t="str">
        <f>"男"</f>
        <v>男</v>
      </c>
    </row>
    <row r="380" spans="1:5" ht="30" customHeight="1">
      <c r="A380" s="4">
        <v>379</v>
      </c>
      <c r="B380" s="4" t="str">
        <f>"2872202103231658545584"</f>
        <v>2872202103231658545584</v>
      </c>
      <c r="C380" s="4" t="s">
        <v>5</v>
      </c>
      <c r="D380" s="4" t="str">
        <f>"符贞稳"</f>
        <v>符贞稳</v>
      </c>
      <c r="E380" s="4" t="str">
        <f>"女"</f>
        <v>女</v>
      </c>
    </row>
    <row r="381" spans="1:5" ht="30" customHeight="1">
      <c r="A381" s="4">
        <v>380</v>
      </c>
      <c r="B381" s="4" t="str">
        <f>"2872202103231659265586"</f>
        <v>2872202103231659265586</v>
      </c>
      <c r="C381" s="4" t="s">
        <v>5</v>
      </c>
      <c r="D381" s="4" t="str">
        <f>"文振花"</f>
        <v>文振花</v>
      </c>
      <c r="E381" s="4" t="str">
        <f>"女"</f>
        <v>女</v>
      </c>
    </row>
    <row r="382" spans="1:5" ht="30" customHeight="1">
      <c r="A382" s="4">
        <v>381</v>
      </c>
      <c r="B382" s="4" t="str">
        <f>"2872202103231659395587"</f>
        <v>2872202103231659395587</v>
      </c>
      <c r="C382" s="4" t="s">
        <v>5</v>
      </c>
      <c r="D382" s="4" t="str">
        <f>"杨思园"</f>
        <v>杨思园</v>
      </c>
      <c r="E382" s="4" t="str">
        <f>"女"</f>
        <v>女</v>
      </c>
    </row>
    <row r="383" spans="1:5" ht="30" customHeight="1">
      <c r="A383" s="4">
        <v>382</v>
      </c>
      <c r="B383" s="4" t="str">
        <f>"2872202103231701325589"</f>
        <v>2872202103231701325589</v>
      </c>
      <c r="C383" s="4" t="s">
        <v>5</v>
      </c>
      <c r="D383" s="4" t="str">
        <f>"何义芬"</f>
        <v>何义芬</v>
      </c>
      <c r="E383" s="4" t="str">
        <f>"女"</f>
        <v>女</v>
      </c>
    </row>
    <row r="384" spans="1:5" ht="30" customHeight="1">
      <c r="A384" s="4">
        <v>383</v>
      </c>
      <c r="B384" s="4" t="str">
        <f>"2872202103231703455593"</f>
        <v>2872202103231703455593</v>
      </c>
      <c r="C384" s="4" t="s">
        <v>5</v>
      </c>
      <c r="D384" s="4" t="str">
        <f>"文雅"</f>
        <v>文雅</v>
      </c>
      <c r="E384" s="4" t="str">
        <f>"女"</f>
        <v>女</v>
      </c>
    </row>
    <row r="385" spans="1:5" ht="30" customHeight="1">
      <c r="A385" s="4">
        <v>384</v>
      </c>
      <c r="B385" s="4" t="str">
        <f>"2872202103231706145596"</f>
        <v>2872202103231706145596</v>
      </c>
      <c r="C385" s="4" t="s">
        <v>5</v>
      </c>
      <c r="D385" s="4" t="str">
        <f>"林壮良"</f>
        <v>林壮良</v>
      </c>
      <c r="E385" s="4" t="str">
        <f>"男"</f>
        <v>男</v>
      </c>
    </row>
    <row r="386" spans="1:5" ht="30" customHeight="1">
      <c r="A386" s="4">
        <v>385</v>
      </c>
      <c r="B386" s="4" t="str">
        <f>"2872202103231706575597"</f>
        <v>2872202103231706575597</v>
      </c>
      <c r="C386" s="4" t="s">
        <v>5</v>
      </c>
      <c r="D386" s="4" t="str">
        <f>"张子青"</f>
        <v>张子青</v>
      </c>
      <c r="E386" s="4" t="str">
        <f>"女"</f>
        <v>女</v>
      </c>
    </row>
    <row r="387" spans="1:5" ht="30" customHeight="1">
      <c r="A387" s="4">
        <v>386</v>
      </c>
      <c r="B387" s="4" t="str">
        <f>"2872202103231709495603"</f>
        <v>2872202103231709495603</v>
      </c>
      <c r="C387" s="4" t="s">
        <v>5</v>
      </c>
      <c r="D387" s="4" t="str">
        <f>"赵航"</f>
        <v>赵航</v>
      </c>
      <c r="E387" s="4" t="str">
        <f>"男"</f>
        <v>男</v>
      </c>
    </row>
    <row r="388" spans="1:5" ht="30" customHeight="1">
      <c r="A388" s="4">
        <v>387</v>
      </c>
      <c r="B388" s="4" t="str">
        <f>"2872202103231710515606"</f>
        <v>2872202103231710515606</v>
      </c>
      <c r="C388" s="4" t="s">
        <v>5</v>
      </c>
      <c r="D388" s="4" t="str">
        <f>"符美玲"</f>
        <v>符美玲</v>
      </c>
      <c r="E388" s="4" t="str">
        <f>"女"</f>
        <v>女</v>
      </c>
    </row>
    <row r="389" spans="1:5" ht="30" customHeight="1">
      <c r="A389" s="4">
        <v>388</v>
      </c>
      <c r="B389" s="4" t="str">
        <f>"2872202103231712335609"</f>
        <v>2872202103231712335609</v>
      </c>
      <c r="C389" s="4" t="s">
        <v>5</v>
      </c>
      <c r="D389" s="4" t="str">
        <f>"梁静"</f>
        <v>梁静</v>
      </c>
      <c r="E389" s="4" t="str">
        <f>"女"</f>
        <v>女</v>
      </c>
    </row>
    <row r="390" spans="1:5" ht="30" customHeight="1">
      <c r="A390" s="4">
        <v>389</v>
      </c>
      <c r="B390" s="4" t="str">
        <f>"2872202103231713425611"</f>
        <v>2872202103231713425611</v>
      </c>
      <c r="C390" s="4" t="s">
        <v>5</v>
      </c>
      <c r="D390" s="4" t="str">
        <f>"周文洁"</f>
        <v>周文洁</v>
      </c>
      <c r="E390" s="4" t="str">
        <f>"女"</f>
        <v>女</v>
      </c>
    </row>
    <row r="391" spans="1:5" ht="30" customHeight="1">
      <c r="A391" s="4">
        <v>390</v>
      </c>
      <c r="B391" s="4" t="str">
        <f>"2872202103231715375614"</f>
        <v>2872202103231715375614</v>
      </c>
      <c r="C391" s="4" t="s">
        <v>5</v>
      </c>
      <c r="D391" s="4" t="str">
        <f>"文兴耿"</f>
        <v>文兴耿</v>
      </c>
      <c r="E391" s="4" t="str">
        <f>"男"</f>
        <v>男</v>
      </c>
    </row>
    <row r="392" spans="1:5" ht="30" customHeight="1">
      <c r="A392" s="4">
        <v>391</v>
      </c>
      <c r="B392" s="4" t="str">
        <f>"2872202103231716335617"</f>
        <v>2872202103231716335617</v>
      </c>
      <c r="C392" s="4" t="s">
        <v>5</v>
      </c>
      <c r="D392" s="4" t="str">
        <f>"林静"</f>
        <v>林静</v>
      </c>
      <c r="E392" s="4" t="str">
        <f>"女"</f>
        <v>女</v>
      </c>
    </row>
    <row r="393" spans="1:5" ht="30" customHeight="1">
      <c r="A393" s="4">
        <v>392</v>
      </c>
      <c r="B393" s="4" t="str">
        <f>"2872202103231717385619"</f>
        <v>2872202103231717385619</v>
      </c>
      <c r="C393" s="4" t="s">
        <v>5</v>
      </c>
      <c r="D393" s="4" t="str">
        <f>"王小梅"</f>
        <v>王小梅</v>
      </c>
      <c r="E393" s="4" t="str">
        <f>"女"</f>
        <v>女</v>
      </c>
    </row>
    <row r="394" spans="1:5" ht="30" customHeight="1">
      <c r="A394" s="4">
        <v>393</v>
      </c>
      <c r="B394" s="4" t="str">
        <f>"2872202103231722065624"</f>
        <v>2872202103231722065624</v>
      </c>
      <c r="C394" s="4" t="s">
        <v>5</v>
      </c>
      <c r="D394" s="4" t="str">
        <f>"吕晨颖"</f>
        <v>吕晨颖</v>
      </c>
      <c r="E394" s="4" t="str">
        <f>"女"</f>
        <v>女</v>
      </c>
    </row>
    <row r="395" spans="1:5" ht="30" customHeight="1">
      <c r="A395" s="4">
        <v>394</v>
      </c>
      <c r="B395" s="4" t="str">
        <f>"2872202103231722495625"</f>
        <v>2872202103231722495625</v>
      </c>
      <c r="C395" s="4" t="s">
        <v>5</v>
      </c>
      <c r="D395" s="4" t="str">
        <f>"翁克辉"</f>
        <v>翁克辉</v>
      </c>
      <c r="E395" s="4" t="str">
        <f>"男"</f>
        <v>男</v>
      </c>
    </row>
    <row r="396" spans="1:5" ht="30" customHeight="1">
      <c r="A396" s="4">
        <v>395</v>
      </c>
      <c r="B396" s="4" t="str">
        <f>"2872202103231723175627"</f>
        <v>2872202103231723175627</v>
      </c>
      <c r="C396" s="4" t="s">
        <v>5</v>
      </c>
      <c r="D396" s="4" t="str">
        <f>"王喜燕"</f>
        <v>王喜燕</v>
      </c>
      <c r="E396" s="4" t="str">
        <f aca="true" t="shared" si="22" ref="E396:E402">"女"</f>
        <v>女</v>
      </c>
    </row>
    <row r="397" spans="1:5" ht="30" customHeight="1">
      <c r="A397" s="4">
        <v>396</v>
      </c>
      <c r="B397" s="4" t="str">
        <f>"2872202103231724585631"</f>
        <v>2872202103231724585631</v>
      </c>
      <c r="C397" s="4" t="s">
        <v>5</v>
      </c>
      <c r="D397" s="4" t="str">
        <f>"王俞萱"</f>
        <v>王俞萱</v>
      </c>
      <c r="E397" s="4" t="str">
        <f t="shared" si="22"/>
        <v>女</v>
      </c>
    </row>
    <row r="398" spans="1:5" ht="30" customHeight="1">
      <c r="A398" s="4">
        <v>397</v>
      </c>
      <c r="B398" s="4" t="str">
        <f>"2872202103231724585632"</f>
        <v>2872202103231724585632</v>
      </c>
      <c r="C398" s="4" t="s">
        <v>5</v>
      </c>
      <c r="D398" s="4" t="str">
        <f>"符珠倩"</f>
        <v>符珠倩</v>
      </c>
      <c r="E398" s="4" t="str">
        <f t="shared" si="22"/>
        <v>女</v>
      </c>
    </row>
    <row r="399" spans="1:5" ht="30" customHeight="1">
      <c r="A399" s="4">
        <v>398</v>
      </c>
      <c r="B399" s="4" t="str">
        <f>"2872202103231725065634"</f>
        <v>2872202103231725065634</v>
      </c>
      <c r="C399" s="4" t="s">
        <v>5</v>
      </c>
      <c r="D399" s="4" t="str">
        <f>"李春英"</f>
        <v>李春英</v>
      </c>
      <c r="E399" s="4" t="str">
        <f t="shared" si="22"/>
        <v>女</v>
      </c>
    </row>
    <row r="400" spans="1:5" ht="30" customHeight="1">
      <c r="A400" s="4">
        <v>399</v>
      </c>
      <c r="B400" s="4" t="str">
        <f>"2872202103231727325640"</f>
        <v>2872202103231727325640</v>
      </c>
      <c r="C400" s="4" t="s">
        <v>5</v>
      </c>
      <c r="D400" s="4" t="str">
        <f>"朱孟琦"</f>
        <v>朱孟琦</v>
      </c>
      <c r="E400" s="4" t="str">
        <f t="shared" si="22"/>
        <v>女</v>
      </c>
    </row>
    <row r="401" spans="1:5" ht="30" customHeight="1">
      <c r="A401" s="4">
        <v>400</v>
      </c>
      <c r="B401" s="4" t="str">
        <f>"2872202103231729395643"</f>
        <v>2872202103231729395643</v>
      </c>
      <c r="C401" s="4" t="s">
        <v>5</v>
      </c>
      <c r="D401" s="4" t="str">
        <f>"刘乐曦"</f>
        <v>刘乐曦</v>
      </c>
      <c r="E401" s="4" t="str">
        <f t="shared" si="22"/>
        <v>女</v>
      </c>
    </row>
    <row r="402" spans="1:5" ht="30" customHeight="1">
      <c r="A402" s="4">
        <v>401</v>
      </c>
      <c r="B402" s="4" t="str">
        <f>"2872202103231730005647"</f>
        <v>2872202103231730005647</v>
      </c>
      <c r="C402" s="4" t="s">
        <v>5</v>
      </c>
      <c r="D402" s="4" t="str">
        <f>"郑芳环"</f>
        <v>郑芳环</v>
      </c>
      <c r="E402" s="4" t="str">
        <f t="shared" si="22"/>
        <v>女</v>
      </c>
    </row>
    <row r="403" spans="1:5" ht="30" customHeight="1">
      <c r="A403" s="4">
        <v>402</v>
      </c>
      <c r="B403" s="4" t="str">
        <f>"2872202103231731185648"</f>
        <v>2872202103231731185648</v>
      </c>
      <c r="C403" s="4" t="s">
        <v>5</v>
      </c>
      <c r="D403" s="4" t="str">
        <f>"许皇"</f>
        <v>许皇</v>
      </c>
      <c r="E403" s="4" t="str">
        <f>"男"</f>
        <v>男</v>
      </c>
    </row>
    <row r="404" spans="1:5" ht="30" customHeight="1">
      <c r="A404" s="4">
        <v>403</v>
      </c>
      <c r="B404" s="4" t="str">
        <f>"2872202103231732375649"</f>
        <v>2872202103231732375649</v>
      </c>
      <c r="C404" s="4" t="s">
        <v>5</v>
      </c>
      <c r="D404" s="4" t="str">
        <f>"张海丽"</f>
        <v>张海丽</v>
      </c>
      <c r="E404" s="4" t="str">
        <f>"女"</f>
        <v>女</v>
      </c>
    </row>
    <row r="405" spans="1:5" ht="30" customHeight="1">
      <c r="A405" s="4">
        <v>404</v>
      </c>
      <c r="B405" s="4" t="str">
        <f>"2872202103231735245651"</f>
        <v>2872202103231735245651</v>
      </c>
      <c r="C405" s="4" t="s">
        <v>5</v>
      </c>
      <c r="D405" s="4" t="str">
        <f>"卢海昆"</f>
        <v>卢海昆</v>
      </c>
      <c r="E405" s="4" t="str">
        <f>"男"</f>
        <v>男</v>
      </c>
    </row>
    <row r="406" spans="1:5" ht="30" customHeight="1">
      <c r="A406" s="4">
        <v>405</v>
      </c>
      <c r="B406" s="4" t="str">
        <f>"2872202103231736245653"</f>
        <v>2872202103231736245653</v>
      </c>
      <c r="C406" s="4" t="s">
        <v>5</v>
      </c>
      <c r="D406" s="4" t="str">
        <f>"钟学琳"</f>
        <v>钟学琳</v>
      </c>
      <c r="E406" s="4" t="str">
        <f>"女"</f>
        <v>女</v>
      </c>
    </row>
    <row r="407" spans="1:5" ht="30" customHeight="1">
      <c r="A407" s="4">
        <v>406</v>
      </c>
      <c r="B407" s="4" t="str">
        <f>"2872202103231741345654"</f>
        <v>2872202103231741345654</v>
      </c>
      <c r="C407" s="4" t="s">
        <v>5</v>
      </c>
      <c r="D407" s="4" t="str">
        <f>"符位锋"</f>
        <v>符位锋</v>
      </c>
      <c r="E407" s="4" t="str">
        <f>"男"</f>
        <v>男</v>
      </c>
    </row>
    <row r="408" spans="1:5" ht="30" customHeight="1">
      <c r="A408" s="4">
        <v>407</v>
      </c>
      <c r="B408" s="4" t="str">
        <f>"2872202103231742465657"</f>
        <v>2872202103231742465657</v>
      </c>
      <c r="C408" s="4" t="s">
        <v>5</v>
      </c>
      <c r="D408" s="4" t="str">
        <f>"陈举"</f>
        <v>陈举</v>
      </c>
      <c r="E408" s="4" t="str">
        <f>"男"</f>
        <v>男</v>
      </c>
    </row>
    <row r="409" spans="1:5" ht="30" customHeight="1">
      <c r="A409" s="4">
        <v>408</v>
      </c>
      <c r="B409" s="4" t="str">
        <f>"2872202103231743225659"</f>
        <v>2872202103231743225659</v>
      </c>
      <c r="C409" s="4" t="s">
        <v>5</v>
      </c>
      <c r="D409" s="4" t="str">
        <f>"周芳"</f>
        <v>周芳</v>
      </c>
      <c r="E409" s="4" t="str">
        <f>"女"</f>
        <v>女</v>
      </c>
    </row>
    <row r="410" spans="1:5" ht="30" customHeight="1">
      <c r="A410" s="4">
        <v>409</v>
      </c>
      <c r="B410" s="4" t="str">
        <f>"2872202103231747455662"</f>
        <v>2872202103231747455662</v>
      </c>
      <c r="C410" s="4" t="s">
        <v>5</v>
      </c>
      <c r="D410" s="4" t="str">
        <f>"刘新帅"</f>
        <v>刘新帅</v>
      </c>
      <c r="E410" s="4" t="str">
        <f>"男"</f>
        <v>男</v>
      </c>
    </row>
    <row r="411" spans="1:5" ht="30" customHeight="1">
      <c r="A411" s="4">
        <v>410</v>
      </c>
      <c r="B411" s="4" t="str">
        <f>"2872202103231747565663"</f>
        <v>2872202103231747565663</v>
      </c>
      <c r="C411" s="4" t="s">
        <v>5</v>
      </c>
      <c r="D411" s="4" t="str">
        <f>"张伟伟"</f>
        <v>张伟伟</v>
      </c>
      <c r="E411" s="4" t="str">
        <f>"男"</f>
        <v>男</v>
      </c>
    </row>
    <row r="412" spans="1:5" ht="30" customHeight="1">
      <c r="A412" s="4">
        <v>411</v>
      </c>
      <c r="B412" s="4" t="str">
        <f>"2872202103231756035675"</f>
        <v>2872202103231756035675</v>
      </c>
      <c r="C412" s="4" t="s">
        <v>5</v>
      </c>
      <c r="D412" s="4" t="str">
        <f>"王雅峰"</f>
        <v>王雅峰</v>
      </c>
      <c r="E412" s="4" t="str">
        <f>"男"</f>
        <v>男</v>
      </c>
    </row>
    <row r="413" spans="1:5" ht="30" customHeight="1">
      <c r="A413" s="4">
        <v>412</v>
      </c>
      <c r="B413" s="4" t="str">
        <f>"2872202103231801445684"</f>
        <v>2872202103231801445684</v>
      </c>
      <c r="C413" s="4" t="s">
        <v>5</v>
      </c>
      <c r="D413" s="4" t="str">
        <f>"张修豪"</f>
        <v>张修豪</v>
      </c>
      <c r="E413" s="4" t="str">
        <f>"男"</f>
        <v>男</v>
      </c>
    </row>
    <row r="414" spans="1:5" ht="30" customHeight="1">
      <c r="A414" s="4">
        <v>413</v>
      </c>
      <c r="B414" s="4" t="str">
        <f>"2872202103231806195688"</f>
        <v>2872202103231806195688</v>
      </c>
      <c r="C414" s="4" t="s">
        <v>5</v>
      </c>
      <c r="D414" s="4" t="str">
        <f>"刘会"</f>
        <v>刘会</v>
      </c>
      <c r="E414" s="4" t="str">
        <f>"女"</f>
        <v>女</v>
      </c>
    </row>
    <row r="415" spans="1:5" ht="30" customHeight="1">
      <c r="A415" s="4">
        <v>414</v>
      </c>
      <c r="B415" s="4" t="str">
        <f>"2872202103231808315693"</f>
        <v>2872202103231808315693</v>
      </c>
      <c r="C415" s="4" t="s">
        <v>5</v>
      </c>
      <c r="D415" s="4" t="str">
        <f>"覃秋梅"</f>
        <v>覃秋梅</v>
      </c>
      <c r="E415" s="4" t="str">
        <f>"女"</f>
        <v>女</v>
      </c>
    </row>
    <row r="416" spans="1:5" ht="30" customHeight="1">
      <c r="A416" s="4">
        <v>415</v>
      </c>
      <c r="B416" s="4" t="str">
        <f>"2872202103231808455695"</f>
        <v>2872202103231808455695</v>
      </c>
      <c r="C416" s="4" t="s">
        <v>5</v>
      </c>
      <c r="D416" s="4" t="str">
        <f>"陈珏"</f>
        <v>陈珏</v>
      </c>
      <c r="E416" s="4" t="str">
        <f>"女"</f>
        <v>女</v>
      </c>
    </row>
    <row r="417" spans="1:5" ht="30" customHeight="1">
      <c r="A417" s="4">
        <v>416</v>
      </c>
      <c r="B417" s="4" t="str">
        <f>"2872202103231810195697"</f>
        <v>2872202103231810195697</v>
      </c>
      <c r="C417" s="4" t="s">
        <v>5</v>
      </c>
      <c r="D417" s="4" t="str">
        <f>"赵光培"</f>
        <v>赵光培</v>
      </c>
      <c r="E417" s="4" t="str">
        <f>"男"</f>
        <v>男</v>
      </c>
    </row>
    <row r="418" spans="1:5" ht="30" customHeight="1">
      <c r="A418" s="4">
        <v>417</v>
      </c>
      <c r="B418" s="4" t="str">
        <f>"2872202103231814145702"</f>
        <v>2872202103231814145702</v>
      </c>
      <c r="C418" s="4" t="s">
        <v>5</v>
      </c>
      <c r="D418" s="4" t="str">
        <f>"邓娥友"</f>
        <v>邓娥友</v>
      </c>
      <c r="E418" s="4" t="str">
        <f>"女"</f>
        <v>女</v>
      </c>
    </row>
    <row r="419" spans="1:5" ht="30" customHeight="1">
      <c r="A419" s="4">
        <v>418</v>
      </c>
      <c r="B419" s="4" t="str">
        <f>"2872202103231816205706"</f>
        <v>2872202103231816205706</v>
      </c>
      <c r="C419" s="4" t="s">
        <v>5</v>
      </c>
      <c r="D419" s="4" t="str">
        <f>"王陈宾"</f>
        <v>王陈宾</v>
      </c>
      <c r="E419" s="4" t="str">
        <f>"男"</f>
        <v>男</v>
      </c>
    </row>
    <row r="420" spans="1:5" ht="30" customHeight="1">
      <c r="A420" s="4">
        <v>419</v>
      </c>
      <c r="B420" s="4" t="str">
        <f>"2872202103231816275707"</f>
        <v>2872202103231816275707</v>
      </c>
      <c r="C420" s="4" t="s">
        <v>5</v>
      </c>
      <c r="D420" s="4" t="str">
        <f>"符沐紫"</f>
        <v>符沐紫</v>
      </c>
      <c r="E420" s="4" t="str">
        <f>"女"</f>
        <v>女</v>
      </c>
    </row>
    <row r="421" spans="1:5" ht="30" customHeight="1">
      <c r="A421" s="4">
        <v>420</v>
      </c>
      <c r="B421" s="4" t="str">
        <f>"2872202103231817265708"</f>
        <v>2872202103231817265708</v>
      </c>
      <c r="C421" s="4" t="s">
        <v>5</v>
      </c>
      <c r="D421" s="4" t="str">
        <f>"张深花"</f>
        <v>张深花</v>
      </c>
      <c r="E421" s="4" t="str">
        <f>"女"</f>
        <v>女</v>
      </c>
    </row>
    <row r="422" spans="1:5" ht="30" customHeight="1">
      <c r="A422" s="4">
        <v>421</v>
      </c>
      <c r="B422" s="4" t="str">
        <f>"2872202103231818095709"</f>
        <v>2872202103231818095709</v>
      </c>
      <c r="C422" s="4" t="s">
        <v>5</v>
      </c>
      <c r="D422" s="4" t="str">
        <f>"陈启帅"</f>
        <v>陈启帅</v>
      </c>
      <c r="E422" s="4" t="str">
        <f>"男"</f>
        <v>男</v>
      </c>
    </row>
    <row r="423" spans="1:5" ht="30" customHeight="1">
      <c r="A423" s="4">
        <v>422</v>
      </c>
      <c r="B423" s="4" t="str">
        <f>"2872202103231823315713"</f>
        <v>2872202103231823315713</v>
      </c>
      <c r="C423" s="4" t="s">
        <v>5</v>
      </c>
      <c r="D423" s="4" t="str">
        <f>"李观平"</f>
        <v>李观平</v>
      </c>
      <c r="E423" s="4" t="str">
        <f>"男"</f>
        <v>男</v>
      </c>
    </row>
    <row r="424" spans="1:5" ht="30" customHeight="1">
      <c r="A424" s="4">
        <v>423</v>
      </c>
      <c r="B424" s="4" t="str">
        <f>"2872202103231830105720"</f>
        <v>2872202103231830105720</v>
      </c>
      <c r="C424" s="4" t="s">
        <v>5</v>
      </c>
      <c r="D424" s="4" t="str">
        <f>"赵兰翠"</f>
        <v>赵兰翠</v>
      </c>
      <c r="E424" s="4" t="str">
        <f aca="true" t="shared" si="23" ref="E424:E430">"女"</f>
        <v>女</v>
      </c>
    </row>
    <row r="425" spans="1:5" ht="30" customHeight="1">
      <c r="A425" s="4">
        <v>424</v>
      </c>
      <c r="B425" s="4" t="str">
        <f>"2872202103231831365724"</f>
        <v>2872202103231831365724</v>
      </c>
      <c r="C425" s="4" t="s">
        <v>5</v>
      </c>
      <c r="D425" s="4" t="str">
        <f>"黄嘉欣"</f>
        <v>黄嘉欣</v>
      </c>
      <c r="E425" s="4" t="str">
        <f t="shared" si="23"/>
        <v>女</v>
      </c>
    </row>
    <row r="426" spans="1:5" ht="30" customHeight="1">
      <c r="A426" s="4">
        <v>425</v>
      </c>
      <c r="B426" s="4" t="str">
        <f>"2872202103231832285725"</f>
        <v>2872202103231832285725</v>
      </c>
      <c r="C426" s="4" t="s">
        <v>5</v>
      </c>
      <c r="D426" s="4" t="str">
        <f>"刘丹"</f>
        <v>刘丹</v>
      </c>
      <c r="E426" s="4" t="str">
        <f t="shared" si="23"/>
        <v>女</v>
      </c>
    </row>
    <row r="427" spans="1:5" ht="30" customHeight="1">
      <c r="A427" s="4">
        <v>426</v>
      </c>
      <c r="B427" s="4" t="str">
        <f>"2872202103231834155726"</f>
        <v>2872202103231834155726</v>
      </c>
      <c r="C427" s="4" t="s">
        <v>5</v>
      </c>
      <c r="D427" s="4" t="str">
        <f>"吴燕飞"</f>
        <v>吴燕飞</v>
      </c>
      <c r="E427" s="4" t="str">
        <f t="shared" si="23"/>
        <v>女</v>
      </c>
    </row>
    <row r="428" spans="1:5" ht="30" customHeight="1">
      <c r="A428" s="4">
        <v>427</v>
      </c>
      <c r="B428" s="4" t="str">
        <f>"2872202103231835375729"</f>
        <v>2872202103231835375729</v>
      </c>
      <c r="C428" s="4" t="s">
        <v>5</v>
      </c>
      <c r="D428" s="4" t="str">
        <f>"陈秀"</f>
        <v>陈秀</v>
      </c>
      <c r="E428" s="4" t="str">
        <f t="shared" si="23"/>
        <v>女</v>
      </c>
    </row>
    <row r="429" spans="1:5" ht="30" customHeight="1">
      <c r="A429" s="4">
        <v>428</v>
      </c>
      <c r="B429" s="4" t="str">
        <f>"2872202103231837535731"</f>
        <v>2872202103231837535731</v>
      </c>
      <c r="C429" s="4" t="s">
        <v>5</v>
      </c>
      <c r="D429" s="4" t="str">
        <f>"杨蕊"</f>
        <v>杨蕊</v>
      </c>
      <c r="E429" s="4" t="str">
        <f t="shared" si="23"/>
        <v>女</v>
      </c>
    </row>
    <row r="430" spans="1:5" ht="30" customHeight="1">
      <c r="A430" s="4">
        <v>429</v>
      </c>
      <c r="B430" s="4" t="str">
        <f>"2872202103231838455732"</f>
        <v>2872202103231838455732</v>
      </c>
      <c r="C430" s="4" t="s">
        <v>5</v>
      </c>
      <c r="D430" s="4" t="str">
        <f>"陈月英"</f>
        <v>陈月英</v>
      </c>
      <c r="E430" s="4" t="str">
        <f t="shared" si="23"/>
        <v>女</v>
      </c>
    </row>
    <row r="431" spans="1:5" ht="30" customHeight="1">
      <c r="A431" s="4">
        <v>430</v>
      </c>
      <c r="B431" s="4" t="str">
        <f>"2872202103231841095733"</f>
        <v>2872202103231841095733</v>
      </c>
      <c r="C431" s="4" t="s">
        <v>5</v>
      </c>
      <c r="D431" s="4" t="str">
        <f>"叶流传"</f>
        <v>叶流传</v>
      </c>
      <c r="E431" s="4" t="str">
        <f>"男"</f>
        <v>男</v>
      </c>
    </row>
    <row r="432" spans="1:5" ht="30" customHeight="1">
      <c r="A432" s="4">
        <v>431</v>
      </c>
      <c r="B432" s="4" t="str">
        <f>"2872202103231841485734"</f>
        <v>2872202103231841485734</v>
      </c>
      <c r="C432" s="4" t="s">
        <v>5</v>
      </c>
      <c r="D432" s="4" t="str">
        <f>"李琳"</f>
        <v>李琳</v>
      </c>
      <c r="E432" s="4" t="str">
        <f>"女"</f>
        <v>女</v>
      </c>
    </row>
    <row r="433" spans="1:5" ht="30" customHeight="1">
      <c r="A433" s="4">
        <v>432</v>
      </c>
      <c r="B433" s="4" t="str">
        <f>"2872202103231841495735"</f>
        <v>2872202103231841495735</v>
      </c>
      <c r="C433" s="4" t="s">
        <v>5</v>
      </c>
      <c r="D433" s="4" t="str">
        <f>"吉世瑾"</f>
        <v>吉世瑾</v>
      </c>
      <c r="E433" s="4" t="str">
        <f>"女"</f>
        <v>女</v>
      </c>
    </row>
    <row r="434" spans="1:5" ht="30" customHeight="1">
      <c r="A434" s="4">
        <v>433</v>
      </c>
      <c r="B434" s="4" t="str">
        <f>"2872202103231843475737"</f>
        <v>2872202103231843475737</v>
      </c>
      <c r="C434" s="4" t="s">
        <v>5</v>
      </c>
      <c r="D434" s="4" t="str">
        <f>"罗志强"</f>
        <v>罗志强</v>
      </c>
      <c r="E434" s="4" t="str">
        <f>"男"</f>
        <v>男</v>
      </c>
    </row>
    <row r="435" spans="1:5" ht="30" customHeight="1">
      <c r="A435" s="4">
        <v>434</v>
      </c>
      <c r="B435" s="4" t="str">
        <f>"2872202103231843515738"</f>
        <v>2872202103231843515738</v>
      </c>
      <c r="C435" s="4" t="s">
        <v>5</v>
      </c>
      <c r="D435" s="4" t="str">
        <f>"黄宜桦"</f>
        <v>黄宜桦</v>
      </c>
      <c r="E435" s="4" t="str">
        <f>"男"</f>
        <v>男</v>
      </c>
    </row>
    <row r="436" spans="1:5" ht="30" customHeight="1">
      <c r="A436" s="4">
        <v>435</v>
      </c>
      <c r="B436" s="4" t="str">
        <f>"2872202103231849095742"</f>
        <v>2872202103231849095742</v>
      </c>
      <c r="C436" s="4" t="s">
        <v>5</v>
      </c>
      <c r="D436" s="4" t="str">
        <f>"符丹"</f>
        <v>符丹</v>
      </c>
      <c r="E436" s="4" t="str">
        <f>"男"</f>
        <v>男</v>
      </c>
    </row>
    <row r="437" spans="1:5" ht="30" customHeight="1">
      <c r="A437" s="4">
        <v>436</v>
      </c>
      <c r="B437" s="4" t="str">
        <f>"2872202103231853205747"</f>
        <v>2872202103231853205747</v>
      </c>
      <c r="C437" s="4" t="s">
        <v>5</v>
      </c>
      <c r="D437" s="4" t="str">
        <f>"林珍"</f>
        <v>林珍</v>
      </c>
      <c r="E437" s="4" t="str">
        <f>"女"</f>
        <v>女</v>
      </c>
    </row>
    <row r="438" spans="1:5" ht="30" customHeight="1">
      <c r="A438" s="4">
        <v>437</v>
      </c>
      <c r="B438" s="4" t="str">
        <f>"2872202103231854425748"</f>
        <v>2872202103231854425748</v>
      </c>
      <c r="C438" s="4" t="s">
        <v>5</v>
      </c>
      <c r="D438" s="4" t="str">
        <f>"符杨科"</f>
        <v>符杨科</v>
      </c>
      <c r="E438" s="4" t="str">
        <f>"男"</f>
        <v>男</v>
      </c>
    </row>
    <row r="439" spans="1:5" ht="30" customHeight="1">
      <c r="A439" s="4">
        <v>438</v>
      </c>
      <c r="B439" s="4" t="str">
        <f>"2872202103231855235751"</f>
        <v>2872202103231855235751</v>
      </c>
      <c r="C439" s="4" t="s">
        <v>5</v>
      </c>
      <c r="D439" s="4" t="str">
        <f>"陈兴康"</f>
        <v>陈兴康</v>
      </c>
      <c r="E439" s="4" t="str">
        <f>"男"</f>
        <v>男</v>
      </c>
    </row>
    <row r="440" spans="1:5" ht="30" customHeight="1">
      <c r="A440" s="4">
        <v>439</v>
      </c>
      <c r="B440" s="4" t="str">
        <f>"2872202103231857385755"</f>
        <v>2872202103231857385755</v>
      </c>
      <c r="C440" s="4" t="s">
        <v>5</v>
      </c>
      <c r="D440" s="4" t="str">
        <f>"王凯"</f>
        <v>王凯</v>
      </c>
      <c r="E440" s="4" t="str">
        <f>"男"</f>
        <v>男</v>
      </c>
    </row>
    <row r="441" spans="1:5" ht="30" customHeight="1">
      <c r="A441" s="4">
        <v>440</v>
      </c>
      <c r="B441" s="4" t="str">
        <f>"2872202103231858015756"</f>
        <v>2872202103231858015756</v>
      </c>
      <c r="C441" s="4" t="s">
        <v>5</v>
      </c>
      <c r="D441" s="4" t="str">
        <f>"陆晓威"</f>
        <v>陆晓威</v>
      </c>
      <c r="E441" s="4" t="str">
        <f>"男"</f>
        <v>男</v>
      </c>
    </row>
    <row r="442" spans="1:5" ht="30" customHeight="1">
      <c r="A442" s="4">
        <v>441</v>
      </c>
      <c r="B442" s="4" t="str">
        <f>"2872202103231900155759"</f>
        <v>2872202103231900155759</v>
      </c>
      <c r="C442" s="4" t="s">
        <v>5</v>
      </c>
      <c r="D442" s="4" t="str">
        <f>"谭仕莹"</f>
        <v>谭仕莹</v>
      </c>
      <c r="E442" s="4" t="str">
        <f>"女"</f>
        <v>女</v>
      </c>
    </row>
    <row r="443" spans="1:5" ht="30" customHeight="1">
      <c r="A443" s="4">
        <v>442</v>
      </c>
      <c r="B443" s="4" t="str">
        <f>"2872202103231904575765"</f>
        <v>2872202103231904575765</v>
      </c>
      <c r="C443" s="4" t="s">
        <v>5</v>
      </c>
      <c r="D443" s="4" t="str">
        <f>"吉祖赚"</f>
        <v>吉祖赚</v>
      </c>
      <c r="E443" s="4" t="str">
        <f>"男"</f>
        <v>男</v>
      </c>
    </row>
    <row r="444" spans="1:5" ht="30" customHeight="1">
      <c r="A444" s="4">
        <v>443</v>
      </c>
      <c r="B444" s="4" t="str">
        <f>"2872202103231905005766"</f>
        <v>2872202103231905005766</v>
      </c>
      <c r="C444" s="4" t="s">
        <v>5</v>
      </c>
      <c r="D444" s="4" t="str">
        <f>"符笔运"</f>
        <v>符笔运</v>
      </c>
      <c r="E444" s="4" t="str">
        <f>"男"</f>
        <v>男</v>
      </c>
    </row>
    <row r="445" spans="1:5" ht="30" customHeight="1">
      <c r="A445" s="4">
        <v>444</v>
      </c>
      <c r="B445" s="4" t="str">
        <f>"2872202103231905025767"</f>
        <v>2872202103231905025767</v>
      </c>
      <c r="C445" s="4" t="s">
        <v>5</v>
      </c>
      <c r="D445" s="4" t="str">
        <f>"韩仪"</f>
        <v>韩仪</v>
      </c>
      <c r="E445" s="4" t="str">
        <f>"女"</f>
        <v>女</v>
      </c>
    </row>
    <row r="446" spans="1:5" ht="30" customHeight="1">
      <c r="A446" s="4">
        <v>445</v>
      </c>
      <c r="B446" s="4" t="str">
        <f>"2872202103231905115768"</f>
        <v>2872202103231905115768</v>
      </c>
      <c r="C446" s="4" t="s">
        <v>5</v>
      </c>
      <c r="D446" s="4" t="str">
        <f>"王钰"</f>
        <v>王钰</v>
      </c>
      <c r="E446" s="4" t="str">
        <f>"女"</f>
        <v>女</v>
      </c>
    </row>
    <row r="447" spans="1:5" ht="30" customHeight="1">
      <c r="A447" s="4">
        <v>446</v>
      </c>
      <c r="B447" s="4" t="str">
        <f>"2872202103231905395769"</f>
        <v>2872202103231905395769</v>
      </c>
      <c r="C447" s="4" t="s">
        <v>5</v>
      </c>
      <c r="D447" s="4" t="str">
        <f>"吉威"</f>
        <v>吉威</v>
      </c>
      <c r="E447" s="4" t="str">
        <f>"男"</f>
        <v>男</v>
      </c>
    </row>
    <row r="448" spans="1:5" ht="30" customHeight="1">
      <c r="A448" s="4">
        <v>447</v>
      </c>
      <c r="B448" s="4" t="str">
        <f>"2872202103231908375780"</f>
        <v>2872202103231908375780</v>
      </c>
      <c r="C448" s="4" t="s">
        <v>5</v>
      </c>
      <c r="D448" s="4" t="str">
        <f>"吴金娜"</f>
        <v>吴金娜</v>
      </c>
      <c r="E448" s="4" t="str">
        <f>"女"</f>
        <v>女</v>
      </c>
    </row>
    <row r="449" spans="1:5" ht="30" customHeight="1">
      <c r="A449" s="4">
        <v>448</v>
      </c>
      <c r="B449" s="4" t="str">
        <f>"2872202103231912235784"</f>
        <v>2872202103231912235784</v>
      </c>
      <c r="C449" s="4" t="s">
        <v>5</v>
      </c>
      <c r="D449" s="4" t="str">
        <f>"钟海玲"</f>
        <v>钟海玲</v>
      </c>
      <c r="E449" s="4" t="str">
        <f>"女"</f>
        <v>女</v>
      </c>
    </row>
    <row r="450" spans="1:5" ht="30" customHeight="1">
      <c r="A450" s="4">
        <v>449</v>
      </c>
      <c r="B450" s="4" t="str">
        <f>"2872202103231912585787"</f>
        <v>2872202103231912585787</v>
      </c>
      <c r="C450" s="4" t="s">
        <v>5</v>
      </c>
      <c r="D450" s="4" t="str">
        <f>"符桥青"</f>
        <v>符桥青</v>
      </c>
      <c r="E450" s="4" t="str">
        <f>"女"</f>
        <v>女</v>
      </c>
    </row>
    <row r="451" spans="1:5" ht="30" customHeight="1">
      <c r="A451" s="4">
        <v>450</v>
      </c>
      <c r="B451" s="4" t="str">
        <f>"2872202103231918295789"</f>
        <v>2872202103231918295789</v>
      </c>
      <c r="C451" s="4" t="s">
        <v>5</v>
      </c>
      <c r="D451" s="4" t="str">
        <f>"邓俏俏"</f>
        <v>邓俏俏</v>
      </c>
      <c r="E451" s="4" t="str">
        <f>"女"</f>
        <v>女</v>
      </c>
    </row>
    <row r="452" spans="1:5" ht="30" customHeight="1">
      <c r="A452" s="4">
        <v>451</v>
      </c>
      <c r="B452" s="4" t="str">
        <f>"2872202103231918575791"</f>
        <v>2872202103231918575791</v>
      </c>
      <c r="C452" s="4" t="s">
        <v>5</v>
      </c>
      <c r="D452" s="4" t="str">
        <f>"李林飞"</f>
        <v>李林飞</v>
      </c>
      <c r="E452" s="4" t="str">
        <f>"男"</f>
        <v>男</v>
      </c>
    </row>
    <row r="453" spans="1:5" ht="30" customHeight="1">
      <c r="A453" s="4">
        <v>452</v>
      </c>
      <c r="B453" s="4" t="str">
        <f>"2872202103231923255799"</f>
        <v>2872202103231923255799</v>
      </c>
      <c r="C453" s="4" t="s">
        <v>5</v>
      </c>
      <c r="D453" s="4" t="str">
        <f>"黄港"</f>
        <v>黄港</v>
      </c>
      <c r="E453" s="4" t="str">
        <f>"女"</f>
        <v>女</v>
      </c>
    </row>
    <row r="454" spans="1:5" ht="30" customHeight="1">
      <c r="A454" s="4">
        <v>453</v>
      </c>
      <c r="B454" s="4" t="str">
        <f>"2872202103231925345803"</f>
        <v>2872202103231925345803</v>
      </c>
      <c r="C454" s="4" t="s">
        <v>5</v>
      </c>
      <c r="D454" s="4" t="str">
        <f>"林书婕"</f>
        <v>林书婕</v>
      </c>
      <c r="E454" s="4" t="str">
        <f>"女"</f>
        <v>女</v>
      </c>
    </row>
    <row r="455" spans="1:5" ht="30" customHeight="1">
      <c r="A455" s="4">
        <v>454</v>
      </c>
      <c r="B455" s="4" t="str">
        <f>"2872202103231927175806"</f>
        <v>2872202103231927175806</v>
      </c>
      <c r="C455" s="4" t="s">
        <v>5</v>
      </c>
      <c r="D455" s="4" t="str">
        <f>"张业燕"</f>
        <v>张业燕</v>
      </c>
      <c r="E455" s="4" t="str">
        <f>"女"</f>
        <v>女</v>
      </c>
    </row>
    <row r="456" spans="1:5" ht="30" customHeight="1">
      <c r="A456" s="4">
        <v>455</v>
      </c>
      <c r="B456" s="4" t="str">
        <f>"2872202103231927185807"</f>
        <v>2872202103231927185807</v>
      </c>
      <c r="C456" s="4" t="s">
        <v>5</v>
      </c>
      <c r="D456" s="4" t="str">
        <f>"王锋"</f>
        <v>王锋</v>
      </c>
      <c r="E456" s="4" t="str">
        <f>"男"</f>
        <v>男</v>
      </c>
    </row>
    <row r="457" spans="1:5" ht="30" customHeight="1">
      <c r="A457" s="4">
        <v>456</v>
      </c>
      <c r="B457" s="4" t="str">
        <f>"2872202103231929335809"</f>
        <v>2872202103231929335809</v>
      </c>
      <c r="C457" s="4" t="s">
        <v>5</v>
      </c>
      <c r="D457" s="4" t="str">
        <f>"周尉燕"</f>
        <v>周尉燕</v>
      </c>
      <c r="E457" s="4" t="str">
        <f>"女"</f>
        <v>女</v>
      </c>
    </row>
    <row r="458" spans="1:5" ht="30" customHeight="1">
      <c r="A458" s="4">
        <v>457</v>
      </c>
      <c r="B458" s="4" t="str">
        <f>"2872202103231929595811"</f>
        <v>2872202103231929595811</v>
      </c>
      <c r="C458" s="4" t="s">
        <v>5</v>
      </c>
      <c r="D458" s="4" t="str">
        <f>"王亚锐"</f>
        <v>王亚锐</v>
      </c>
      <c r="E458" s="4" t="str">
        <f>"女"</f>
        <v>女</v>
      </c>
    </row>
    <row r="459" spans="1:5" ht="30" customHeight="1">
      <c r="A459" s="4">
        <v>458</v>
      </c>
      <c r="B459" s="4" t="str">
        <f>"2872202103231930155813"</f>
        <v>2872202103231930155813</v>
      </c>
      <c r="C459" s="4" t="s">
        <v>5</v>
      </c>
      <c r="D459" s="4" t="str">
        <f>"李秋爱"</f>
        <v>李秋爱</v>
      </c>
      <c r="E459" s="4" t="str">
        <f>"女"</f>
        <v>女</v>
      </c>
    </row>
    <row r="460" spans="1:5" ht="30" customHeight="1">
      <c r="A460" s="4">
        <v>459</v>
      </c>
      <c r="B460" s="4" t="str">
        <f>"2872202103231933285817"</f>
        <v>2872202103231933285817</v>
      </c>
      <c r="C460" s="4" t="s">
        <v>5</v>
      </c>
      <c r="D460" s="4" t="str">
        <f>"文欣达"</f>
        <v>文欣达</v>
      </c>
      <c r="E460" s="4" t="str">
        <f>"男"</f>
        <v>男</v>
      </c>
    </row>
    <row r="461" spans="1:5" ht="30" customHeight="1">
      <c r="A461" s="4">
        <v>460</v>
      </c>
      <c r="B461" s="4" t="str">
        <f>"2872202103231936485824"</f>
        <v>2872202103231936485824</v>
      </c>
      <c r="C461" s="4" t="s">
        <v>5</v>
      </c>
      <c r="D461" s="4" t="str">
        <f>"凌慧"</f>
        <v>凌慧</v>
      </c>
      <c r="E461" s="4" t="str">
        <f>"女"</f>
        <v>女</v>
      </c>
    </row>
    <row r="462" spans="1:5" ht="30" customHeight="1">
      <c r="A462" s="4">
        <v>461</v>
      </c>
      <c r="B462" s="4" t="str">
        <f>"2872202103231939065828"</f>
        <v>2872202103231939065828</v>
      </c>
      <c r="C462" s="4" t="s">
        <v>5</v>
      </c>
      <c r="D462" s="4" t="str">
        <f>"林宏徽"</f>
        <v>林宏徽</v>
      </c>
      <c r="E462" s="4" t="str">
        <f>"女"</f>
        <v>女</v>
      </c>
    </row>
    <row r="463" spans="1:5" ht="30" customHeight="1">
      <c r="A463" s="4">
        <v>462</v>
      </c>
      <c r="B463" s="4" t="str">
        <f>"2872202103231939225829"</f>
        <v>2872202103231939225829</v>
      </c>
      <c r="C463" s="4" t="s">
        <v>5</v>
      </c>
      <c r="D463" s="4" t="str">
        <f>"罗婷婷"</f>
        <v>罗婷婷</v>
      </c>
      <c r="E463" s="4" t="str">
        <f>"女"</f>
        <v>女</v>
      </c>
    </row>
    <row r="464" spans="1:5" ht="30" customHeight="1">
      <c r="A464" s="4">
        <v>463</v>
      </c>
      <c r="B464" s="4" t="str">
        <f>"2872202103231942375831"</f>
        <v>2872202103231942375831</v>
      </c>
      <c r="C464" s="4" t="s">
        <v>5</v>
      </c>
      <c r="D464" s="4" t="str">
        <f>"翁燕"</f>
        <v>翁燕</v>
      </c>
      <c r="E464" s="4" t="str">
        <f>"女"</f>
        <v>女</v>
      </c>
    </row>
    <row r="465" spans="1:5" ht="30" customHeight="1">
      <c r="A465" s="4">
        <v>464</v>
      </c>
      <c r="B465" s="4" t="str">
        <f>"2872202103231949185837"</f>
        <v>2872202103231949185837</v>
      </c>
      <c r="C465" s="4" t="s">
        <v>5</v>
      </c>
      <c r="D465" s="4" t="str">
        <f>"符家波"</f>
        <v>符家波</v>
      </c>
      <c r="E465" s="4" t="str">
        <f>"男"</f>
        <v>男</v>
      </c>
    </row>
    <row r="466" spans="1:5" ht="30" customHeight="1">
      <c r="A466" s="4">
        <v>465</v>
      </c>
      <c r="B466" s="4" t="str">
        <f>"2872202103231952395841"</f>
        <v>2872202103231952395841</v>
      </c>
      <c r="C466" s="4" t="s">
        <v>5</v>
      </c>
      <c r="D466" s="4" t="str">
        <f>"郑婷婷"</f>
        <v>郑婷婷</v>
      </c>
      <c r="E466" s="4" t="str">
        <f>"女"</f>
        <v>女</v>
      </c>
    </row>
    <row r="467" spans="1:5" ht="30" customHeight="1">
      <c r="A467" s="4">
        <v>466</v>
      </c>
      <c r="B467" s="4" t="str">
        <f>"2872202103231952585842"</f>
        <v>2872202103231952585842</v>
      </c>
      <c r="C467" s="4" t="s">
        <v>5</v>
      </c>
      <c r="D467" s="4" t="str">
        <f>"吴文滨"</f>
        <v>吴文滨</v>
      </c>
      <c r="E467" s="4" t="str">
        <f>"男"</f>
        <v>男</v>
      </c>
    </row>
    <row r="468" spans="1:5" ht="30" customHeight="1">
      <c r="A468" s="4">
        <v>467</v>
      </c>
      <c r="B468" s="4" t="str">
        <f>"2872202103231954445845"</f>
        <v>2872202103231954445845</v>
      </c>
      <c r="C468" s="4" t="s">
        <v>5</v>
      </c>
      <c r="D468" s="4" t="str">
        <f>"陈志迅"</f>
        <v>陈志迅</v>
      </c>
      <c r="E468" s="4" t="str">
        <f>"男"</f>
        <v>男</v>
      </c>
    </row>
    <row r="469" spans="1:5" ht="30" customHeight="1">
      <c r="A469" s="4">
        <v>468</v>
      </c>
      <c r="B469" s="4" t="str">
        <f>"2872202103231959365854"</f>
        <v>2872202103231959365854</v>
      </c>
      <c r="C469" s="4" t="s">
        <v>5</v>
      </c>
      <c r="D469" s="4" t="str">
        <f>"文月瑶"</f>
        <v>文月瑶</v>
      </c>
      <c r="E469" s="4" t="str">
        <f>"女"</f>
        <v>女</v>
      </c>
    </row>
    <row r="470" spans="1:5" ht="30" customHeight="1">
      <c r="A470" s="4">
        <v>469</v>
      </c>
      <c r="B470" s="4" t="str">
        <f>"2872202103232002225859"</f>
        <v>2872202103232002225859</v>
      </c>
      <c r="C470" s="4" t="s">
        <v>5</v>
      </c>
      <c r="D470" s="4" t="str">
        <f>"杨霞"</f>
        <v>杨霞</v>
      </c>
      <c r="E470" s="4" t="str">
        <f>"女"</f>
        <v>女</v>
      </c>
    </row>
    <row r="471" spans="1:5" ht="30" customHeight="1">
      <c r="A471" s="4">
        <v>470</v>
      </c>
      <c r="B471" s="4" t="str">
        <f>"2872202103232003255860"</f>
        <v>2872202103232003255860</v>
      </c>
      <c r="C471" s="4" t="s">
        <v>5</v>
      </c>
      <c r="D471" s="4" t="str">
        <f>"黄银华"</f>
        <v>黄银华</v>
      </c>
      <c r="E471" s="4" t="str">
        <f>"女"</f>
        <v>女</v>
      </c>
    </row>
    <row r="472" spans="1:5" ht="30" customHeight="1">
      <c r="A472" s="4">
        <v>471</v>
      </c>
      <c r="B472" s="4" t="str">
        <f>"2872202103232006365867"</f>
        <v>2872202103232006365867</v>
      </c>
      <c r="C472" s="4" t="s">
        <v>5</v>
      </c>
      <c r="D472" s="4" t="str">
        <f>"文小龙"</f>
        <v>文小龙</v>
      </c>
      <c r="E472" s="4" t="str">
        <f>"男"</f>
        <v>男</v>
      </c>
    </row>
    <row r="473" spans="1:5" ht="30" customHeight="1">
      <c r="A473" s="4">
        <v>472</v>
      </c>
      <c r="B473" s="4" t="str">
        <f>"2872202103232008415870"</f>
        <v>2872202103232008415870</v>
      </c>
      <c r="C473" s="4" t="s">
        <v>5</v>
      </c>
      <c r="D473" s="4" t="str">
        <f>"符婷霞"</f>
        <v>符婷霞</v>
      </c>
      <c r="E473" s="4" t="str">
        <f>"女"</f>
        <v>女</v>
      </c>
    </row>
    <row r="474" spans="1:5" ht="30" customHeight="1">
      <c r="A474" s="4">
        <v>473</v>
      </c>
      <c r="B474" s="4" t="str">
        <f>"2872202103232010025871"</f>
        <v>2872202103232010025871</v>
      </c>
      <c r="C474" s="4" t="s">
        <v>5</v>
      </c>
      <c r="D474" s="4" t="str">
        <f>"林小冈"</f>
        <v>林小冈</v>
      </c>
      <c r="E474" s="4" t="str">
        <f>"男"</f>
        <v>男</v>
      </c>
    </row>
    <row r="475" spans="1:5" ht="30" customHeight="1">
      <c r="A475" s="4">
        <v>474</v>
      </c>
      <c r="B475" s="4" t="str">
        <f>"2872202103232010545872"</f>
        <v>2872202103232010545872</v>
      </c>
      <c r="C475" s="4" t="s">
        <v>5</v>
      </c>
      <c r="D475" s="4" t="str">
        <f>"张玲"</f>
        <v>张玲</v>
      </c>
      <c r="E475" s="4" t="str">
        <f>"女"</f>
        <v>女</v>
      </c>
    </row>
    <row r="476" spans="1:5" ht="30" customHeight="1">
      <c r="A476" s="4">
        <v>475</v>
      </c>
      <c r="B476" s="4" t="str">
        <f>"2872202103232012095875"</f>
        <v>2872202103232012095875</v>
      </c>
      <c r="C476" s="4" t="s">
        <v>5</v>
      </c>
      <c r="D476" s="4" t="str">
        <f>"汤斌"</f>
        <v>汤斌</v>
      </c>
      <c r="E476" s="4" t="str">
        <f>"男"</f>
        <v>男</v>
      </c>
    </row>
    <row r="477" spans="1:5" ht="30" customHeight="1">
      <c r="A477" s="4">
        <v>476</v>
      </c>
      <c r="B477" s="4" t="str">
        <f>"2872202103232016105879"</f>
        <v>2872202103232016105879</v>
      </c>
      <c r="C477" s="4" t="s">
        <v>5</v>
      </c>
      <c r="D477" s="4" t="str">
        <f>"吉利怡"</f>
        <v>吉利怡</v>
      </c>
      <c r="E477" s="4" t="str">
        <f>"女"</f>
        <v>女</v>
      </c>
    </row>
    <row r="478" spans="1:5" ht="30" customHeight="1">
      <c r="A478" s="4">
        <v>477</v>
      </c>
      <c r="B478" s="4" t="str">
        <f>"2872202103232016595880"</f>
        <v>2872202103232016595880</v>
      </c>
      <c r="C478" s="4" t="s">
        <v>5</v>
      </c>
      <c r="D478" s="4" t="str">
        <f>"王广晓"</f>
        <v>王广晓</v>
      </c>
      <c r="E478" s="4" t="str">
        <f>"男"</f>
        <v>男</v>
      </c>
    </row>
    <row r="479" spans="1:5" ht="30" customHeight="1">
      <c r="A479" s="4">
        <v>478</v>
      </c>
      <c r="B479" s="4" t="str">
        <f>"2872202103232018565885"</f>
        <v>2872202103232018565885</v>
      </c>
      <c r="C479" s="4" t="s">
        <v>5</v>
      </c>
      <c r="D479" s="4" t="str">
        <f>"杨倩"</f>
        <v>杨倩</v>
      </c>
      <c r="E479" s="4" t="str">
        <f>"女"</f>
        <v>女</v>
      </c>
    </row>
    <row r="480" spans="1:5" ht="30" customHeight="1">
      <c r="A480" s="4">
        <v>479</v>
      </c>
      <c r="B480" s="4" t="str">
        <f>"2872202103232022145887"</f>
        <v>2872202103232022145887</v>
      </c>
      <c r="C480" s="4" t="s">
        <v>5</v>
      </c>
      <c r="D480" s="4" t="str">
        <f>"高试梅"</f>
        <v>高试梅</v>
      </c>
      <c r="E480" s="4" t="str">
        <f>"女"</f>
        <v>女</v>
      </c>
    </row>
    <row r="481" spans="1:5" ht="30" customHeight="1">
      <c r="A481" s="4">
        <v>480</v>
      </c>
      <c r="B481" s="4" t="str">
        <f>"2872202103232027335893"</f>
        <v>2872202103232027335893</v>
      </c>
      <c r="C481" s="4" t="s">
        <v>5</v>
      </c>
      <c r="D481" s="4" t="str">
        <f>"王青燕"</f>
        <v>王青燕</v>
      </c>
      <c r="E481" s="4" t="str">
        <f>"女"</f>
        <v>女</v>
      </c>
    </row>
    <row r="482" spans="1:5" ht="30" customHeight="1">
      <c r="A482" s="4">
        <v>481</v>
      </c>
      <c r="B482" s="4" t="str">
        <f>"2872202103232030095897"</f>
        <v>2872202103232030095897</v>
      </c>
      <c r="C482" s="4" t="s">
        <v>5</v>
      </c>
      <c r="D482" s="4" t="str">
        <f>"王汉鲁"</f>
        <v>王汉鲁</v>
      </c>
      <c r="E482" s="4" t="str">
        <f>"男"</f>
        <v>男</v>
      </c>
    </row>
    <row r="483" spans="1:5" ht="30" customHeight="1">
      <c r="A483" s="4">
        <v>482</v>
      </c>
      <c r="B483" s="4" t="str">
        <f>"2872202103232030165898"</f>
        <v>2872202103232030165898</v>
      </c>
      <c r="C483" s="4" t="s">
        <v>5</v>
      </c>
      <c r="D483" s="4" t="str">
        <f>"张嘉美"</f>
        <v>张嘉美</v>
      </c>
      <c r="E483" s="4" t="str">
        <f>"女"</f>
        <v>女</v>
      </c>
    </row>
    <row r="484" spans="1:5" ht="30" customHeight="1">
      <c r="A484" s="4">
        <v>483</v>
      </c>
      <c r="B484" s="4" t="str">
        <f>"2872202103232031005899"</f>
        <v>2872202103232031005899</v>
      </c>
      <c r="C484" s="4" t="s">
        <v>5</v>
      </c>
      <c r="D484" s="4" t="str">
        <f>"王隆能"</f>
        <v>王隆能</v>
      </c>
      <c r="E484" s="4" t="str">
        <f>"男"</f>
        <v>男</v>
      </c>
    </row>
    <row r="485" spans="1:5" ht="30" customHeight="1">
      <c r="A485" s="4">
        <v>484</v>
      </c>
      <c r="B485" s="4" t="str">
        <f>"2872202103232031045900"</f>
        <v>2872202103232031045900</v>
      </c>
      <c r="C485" s="4" t="s">
        <v>5</v>
      </c>
      <c r="D485" s="4" t="str">
        <f>"莫小婕"</f>
        <v>莫小婕</v>
      </c>
      <c r="E485" s="4" t="str">
        <f>"女"</f>
        <v>女</v>
      </c>
    </row>
    <row r="486" spans="1:5" ht="30" customHeight="1">
      <c r="A486" s="4">
        <v>485</v>
      </c>
      <c r="B486" s="4" t="str">
        <f>"2872202103232033015902"</f>
        <v>2872202103232033015902</v>
      </c>
      <c r="C486" s="4" t="s">
        <v>5</v>
      </c>
      <c r="D486" s="4" t="str">
        <f>"吴方玲"</f>
        <v>吴方玲</v>
      </c>
      <c r="E486" s="4" t="str">
        <f>"女"</f>
        <v>女</v>
      </c>
    </row>
    <row r="487" spans="1:5" ht="30" customHeight="1">
      <c r="A487" s="4">
        <v>486</v>
      </c>
      <c r="B487" s="4" t="str">
        <f>"2872202103232035205907"</f>
        <v>2872202103232035205907</v>
      </c>
      <c r="C487" s="4" t="s">
        <v>5</v>
      </c>
      <c r="D487" s="4" t="str">
        <f>"刘欣琪"</f>
        <v>刘欣琪</v>
      </c>
      <c r="E487" s="4" t="str">
        <f>"女"</f>
        <v>女</v>
      </c>
    </row>
    <row r="488" spans="1:5" ht="30" customHeight="1">
      <c r="A488" s="4">
        <v>487</v>
      </c>
      <c r="B488" s="4" t="str">
        <f>"2872202103232036505909"</f>
        <v>2872202103232036505909</v>
      </c>
      <c r="C488" s="4" t="s">
        <v>5</v>
      </c>
      <c r="D488" s="4" t="str">
        <f>"符丰慧"</f>
        <v>符丰慧</v>
      </c>
      <c r="E488" s="4" t="str">
        <f>"女"</f>
        <v>女</v>
      </c>
    </row>
    <row r="489" spans="1:5" ht="30" customHeight="1">
      <c r="A489" s="4">
        <v>488</v>
      </c>
      <c r="B489" s="4" t="str">
        <f>"2872202103232042455919"</f>
        <v>2872202103232042455919</v>
      </c>
      <c r="C489" s="4" t="s">
        <v>5</v>
      </c>
      <c r="D489" s="4" t="str">
        <f>"吉世宁"</f>
        <v>吉世宁</v>
      </c>
      <c r="E489" s="4" t="str">
        <f>"男"</f>
        <v>男</v>
      </c>
    </row>
    <row r="490" spans="1:5" ht="30" customHeight="1">
      <c r="A490" s="4">
        <v>489</v>
      </c>
      <c r="B490" s="4" t="str">
        <f>"2872202103232042505920"</f>
        <v>2872202103232042505920</v>
      </c>
      <c r="C490" s="4" t="s">
        <v>5</v>
      </c>
      <c r="D490" s="4" t="str">
        <f>"符芳霞"</f>
        <v>符芳霞</v>
      </c>
      <c r="E490" s="4" t="str">
        <f>"女"</f>
        <v>女</v>
      </c>
    </row>
    <row r="491" spans="1:5" ht="30" customHeight="1">
      <c r="A491" s="4">
        <v>490</v>
      </c>
      <c r="B491" s="4" t="str">
        <f>"2872202103232043515922"</f>
        <v>2872202103232043515922</v>
      </c>
      <c r="C491" s="4" t="s">
        <v>5</v>
      </c>
      <c r="D491" s="4" t="str">
        <f>"张东豪"</f>
        <v>张东豪</v>
      </c>
      <c r="E491" s="4" t="str">
        <f>"男"</f>
        <v>男</v>
      </c>
    </row>
    <row r="492" spans="1:5" ht="30" customHeight="1">
      <c r="A492" s="4">
        <v>491</v>
      </c>
      <c r="B492" s="4" t="str">
        <f>"2872202103232044335923"</f>
        <v>2872202103232044335923</v>
      </c>
      <c r="C492" s="4" t="s">
        <v>5</v>
      </c>
      <c r="D492" s="4" t="str">
        <f>"符美玲"</f>
        <v>符美玲</v>
      </c>
      <c r="E492" s="4" t="str">
        <f>"女"</f>
        <v>女</v>
      </c>
    </row>
    <row r="493" spans="1:5" ht="30" customHeight="1">
      <c r="A493" s="4">
        <v>492</v>
      </c>
      <c r="B493" s="4" t="str">
        <f>"2872202103232046365929"</f>
        <v>2872202103232046365929</v>
      </c>
      <c r="C493" s="4" t="s">
        <v>5</v>
      </c>
      <c r="D493" s="4" t="str">
        <f>"吴红嫚"</f>
        <v>吴红嫚</v>
      </c>
      <c r="E493" s="4" t="str">
        <f>"女"</f>
        <v>女</v>
      </c>
    </row>
    <row r="494" spans="1:5" ht="30" customHeight="1">
      <c r="A494" s="4">
        <v>493</v>
      </c>
      <c r="B494" s="4" t="str">
        <f>"2872202103232048195931"</f>
        <v>2872202103232048195931</v>
      </c>
      <c r="C494" s="4" t="s">
        <v>5</v>
      </c>
      <c r="D494" s="4" t="str">
        <f>"符明翠"</f>
        <v>符明翠</v>
      </c>
      <c r="E494" s="4" t="str">
        <f>"女"</f>
        <v>女</v>
      </c>
    </row>
    <row r="495" spans="1:5" ht="30" customHeight="1">
      <c r="A495" s="4">
        <v>494</v>
      </c>
      <c r="B495" s="4" t="str">
        <f>"2872202103232049435932"</f>
        <v>2872202103232049435932</v>
      </c>
      <c r="C495" s="4" t="s">
        <v>5</v>
      </c>
      <c r="D495" s="4" t="str">
        <f>"潘祖会"</f>
        <v>潘祖会</v>
      </c>
      <c r="E495" s="4" t="str">
        <f>"男"</f>
        <v>男</v>
      </c>
    </row>
    <row r="496" spans="1:5" ht="30" customHeight="1">
      <c r="A496" s="4">
        <v>495</v>
      </c>
      <c r="B496" s="4" t="str">
        <f>"2872202103232051415939"</f>
        <v>2872202103232051415939</v>
      </c>
      <c r="C496" s="4" t="s">
        <v>5</v>
      </c>
      <c r="D496" s="4" t="str">
        <f>"张恒铭"</f>
        <v>张恒铭</v>
      </c>
      <c r="E496" s="4" t="str">
        <f>"男"</f>
        <v>男</v>
      </c>
    </row>
    <row r="497" spans="1:5" ht="30" customHeight="1">
      <c r="A497" s="4">
        <v>496</v>
      </c>
      <c r="B497" s="4" t="str">
        <f>"2872202103232052065940"</f>
        <v>2872202103232052065940</v>
      </c>
      <c r="C497" s="4" t="s">
        <v>5</v>
      </c>
      <c r="D497" s="4" t="str">
        <f>"邓志波"</f>
        <v>邓志波</v>
      </c>
      <c r="E497" s="4" t="str">
        <f>"男"</f>
        <v>男</v>
      </c>
    </row>
    <row r="498" spans="1:5" ht="30" customHeight="1">
      <c r="A498" s="4">
        <v>497</v>
      </c>
      <c r="B498" s="4" t="str">
        <f>"2872202103232053405942"</f>
        <v>2872202103232053405942</v>
      </c>
      <c r="C498" s="4" t="s">
        <v>5</v>
      </c>
      <c r="D498" s="4" t="str">
        <f>"陈小慧"</f>
        <v>陈小慧</v>
      </c>
      <c r="E498" s="4" t="str">
        <f>"女"</f>
        <v>女</v>
      </c>
    </row>
    <row r="499" spans="1:5" ht="30" customHeight="1">
      <c r="A499" s="4">
        <v>498</v>
      </c>
      <c r="B499" s="4" t="str">
        <f>"2872202103232056065943"</f>
        <v>2872202103232056065943</v>
      </c>
      <c r="C499" s="4" t="s">
        <v>5</v>
      </c>
      <c r="D499" s="4" t="str">
        <f>"苏小雪"</f>
        <v>苏小雪</v>
      </c>
      <c r="E499" s="4" t="str">
        <f>"女"</f>
        <v>女</v>
      </c>
    </row>
    <row r="500" spans="1:5" ht="30" customHeight="1">
      <c r="A500" s="4">
        <v>499</v>
      </c>
      <c r="B500" s="4" t="str">
        <f>"2872202103232056585949"</f>
        <v>2872202103232056585949</v>
      </c>
      <c r="C500" s="4" t="s">
        <v>5</v>
      </c>
      <c r="D500" s="4" t="str">
        <f>"符定高"</f>
        <v>符定高</v>
      </c>
      <c r="E500" s="4" t="str">
        <f>"男"</f>
        <v>男</v>
      </c>
    </row>
    <row r="501" spans="1:5" ht="30" customHeight="1">
      <c r="A501" s="4">
        <v>500</v>
      </c>
      <c r="B501" s="4" t="str">
        <f>"2872202103232057445951"</f>
        <v>2872202103232057445951</v>
      </c>
      <c r="C501" s="4" t="s">
        <v>5</v>
      </c>
      <c r="D501" s="4" t="str">
        <f>"曾静"</f>
        <v>曾静</v>
      </c>
      <c r="E501" s="4" t="str">
        <f>"女"</f>
        <v>女</v>
      </c>
    </row>
    <row r="502" spans="1:5" ht="30" customHeight="1">
      <c r="A502" s="4">
        <v>501</v>
      </c>
      <c r="B502" s="4" t="str">
        <f>"2872202103232101295960"</f>
        <v>2872202103232101295960</v>
      </c>
      <c r="C502" s="4" t="s">
        <v>5</v>
      </c>
      <c r="D502" s="4" t="str">
        <f>"许丽梅"</f>
        <v>许丽梅</v>
      </c>
      <c r="E502" s="4" t="str">
        <f>"女"</f>
        <v>女</v>
      </c>
    </row>
    <row r="503" spans="1:5" ht="30" customHeight="1">
      <c r="A503" s="4">
        <v>502</v>
      </c>
      <c r="B503" s="4" t="str">
        <f>"2872202103232101495962"</f>
        <v>2872202103232101495962</v>
      </c>
      <c r="C503" s="4" t="s">
        <v>5</v>
      </c>
      <c r="D503" s="4" t="str">
        <f>"关蓉蓉"</f>
        <v>关蓉蓉</v>
      </c>
      <c r="E503" s="4" t="str">
        <f>"女"</f>
        <v>女</v>
      </c>
    </row>
    <row r="504" spans="1:5" ht="30" customHeight="1">
      <c r="A504" s="4">
        <v>503</v>
      </c>
      <c r="B504" s="4" t="str">
        <f>"2872202103232102415964"</f>
        <v>2872202103232102415964</v>
      </c>
      <c r="C504" s="4" t="s">
        <v>5</v>
      </c>
      <c r="D504" s="4" t="str">
        <f>"张杰"</f>
        <v>张杰</v>
      </c>
      <c r="E504" s="4" t="str">
        <f>"男"</f>
        <v>男</v>
      </c>
    </row>
    <row r="505" spans="1:5" ht="30" customHeight="1">
      <c r="A505" s="4">
        <v>504</v>
      </c>
      <c r="B505" s="4" t="str">
        <f>"2872202103232103095966"</f>
        <v>2872202103232103095966</v>
      </c>
      <c r="C505" s="4" t="s">
        <v>5</v>
      </c>
      <c r="D505" s="4" t="str">
        <f>"何荣能"</f>
        <v>何荣能</v>
      </c>
      <c r="E505" s="4" t="str">
        <f>"男"</f>
        <v>男</v>
      </c>
    </row>
    <row r="506" spans="1:5" ht="30" customHeight="1">
      <c r="A506" s="4">
        <v>505</v>
      </c>
      <c r="B506" s="4" t="str">
        <f>"2872202103232109555974"</f>
        <v>2872202103232109555974</v>
      </c>
      <c r="C506" s="4" t="s">
        <v>5</v>
      </c>
      <c r="D506" s="4" t="str">
        <f>"王为彩"</f>
        <v>王为彩</v>
      </c>
      <c r="E506" s="4" t="str">
        <f>"女"</f>
        <v>女</v>
      </c>
    </row>
    <row r="507" spans="1:5" ht="30" customHeight="1">
      <c r="A507" s="4">
        <v>506</v>
      </c>
      <c r="B507" s="4" t="str">
        <f>"2872202103232110565975"</f>
        <v>2872202103232110565975</v>
      </c>
      <c r="C507" s="4" t="s">
        <v>5</v>
      </c>
      <c r="D507" s="4" t="str">
        <f>"符春香"</f>
        <v>符春香</v>
      </c>
      <c r="E507" s="4" t="str">
        <f>"女"</f>
        <v>女</v>
      </c>
    </row>
    <row r="508" spans="1:5" ht="30" customHeight="1">
      <c r="A508" s="4">
        <v>507</v>
      </c>
      <c r="B508" s="4" t="str">
        <f>"2872202103232110595976"</f>
        <v>2872202103232110595976</v>
      </c>
      <c r="C508" s="4" t="s">
        <v>5</v>
      </c>
      <c r="D508" s="4" t="str">
        <f>"李维艺"</f>
        <v>李维艺</v>
      </c>
      <c r="E508" s="4" t="str">
        <f>"女"</f>
        <v>女</v>
      </c>
    </row>
    <row r="509" spans="1:5" ht="30" customHeight="1">
      <c r="A509" s="4">
        <v>508</v>
      </c>
      <c r="B509" s="4" t="str">
        <f>"2872202103232115045978"</f>
        <v>2872202103232115045978</v>
      </c>
      <c r="C509" s="4" t="s">
        <v>5</v>
      </c>
      <c r="D509" s="4" t="str">
        <f>"卢炳豪"</f>
        <v>卢炳豪</v>
      </c>
      <c r="E509" s="4" t="str">
        <f>"男"</f>
        <v>男</v>
      </c>
    </row>
    <row r="510" spans="1:5" ht="30" customHeight="1">
      <c r="A510" s="4">
        <v>509</v>
      </c>
      <c r="B510" s="4" t="str">
        <f>"2872202103232115435980"</f>
        <v>2872202103232115435980</v>
      </c>
      <c r="C510" s="4" t="s">
        <v>5</v>
      </c>
      <c r="D510" s="4" t="str">
        <f>"李梓娇"</f>
        <v>李梓娇</v>
      </c>
      <c r="E510" s="4" t="str">
        <f>"女"</f>
        <v>女</v>
      </c>
    </row>
    <row r="511" spans="1:5" ht="30" customHeight="1">
      <c r="A511" s="4">
        <v>510</v>
      </c>
      <c r="B511" s="4" t="str">
        <f>"2872202103232116175981"</f>
        <v>2872202103232116175981</v>
      </c>
      <c r="C511" s="4" t="s">
        <v>5</v>
      </c>
      <c r="D511" s="4" t="str">
        <f>"刘羿"</f>
        <v>刘羿</v>
      </c>
      <c r="E511" s="4" t="str">
        <f>"男"</f>
        <v>男</v>
      </c>
    </row>
    <row r="512" spans="1:5" ht="30" customHeight="1">
      <c r="A512" s="4">
        <v>511</v>
      </c>
      <c r="B512" s="4" t="str">
        <f>"2872202103232118095984"</f>
        <v>2872202103232118095984</v>
      </c>
      <c r="C512" s="4" t="s">
        <v>5</v>
      </c>
      <c r="D512" s="4" t="str">
        <f>"汤良丽"</f>
        <v>汤良丽</v>
      </c>
      <c r="E512" s="4" t="str">
        <f>"女"</f>
        <v>女</v>
      </c>
    </row>
    <row r="513" spans="1:5" ht="30" customHeight="1">
      <c r="A513" s="4">
        <v>512</v>
      </c>
      <c r="B513" s="4" t="str">
        <f>"2872202103232121375986"</f>
        <v>2872202103232121375986</v>
      </c>
      <c r="C513" s="4" t="s">
        <v>5</v>
      </c>
      <c r="D513" s="4" t="str">
        <f>"关鹏燕"</f>
        <v>关鹏燕</v>
      </c>
      <c r="E513" s="4" t="str">
        <f>"女"</f>
        <v>女</v>
      </c>
    </row>
    <row r="514" spans="1:5" ht="30" customHeight="1">
      <c r="A514" s="4">
        <v>513</v>
      </c>
      <c r="B514" s="4" t="str">
        <f>"2872202103232127035997"</f>
        <v>2872202103232127035997</v>
      </c>
      <c r="C514" s="4" t="s">
        <v>5</v>
      </c>
      <c r="D514" s="4" t="str">
        <f>"黄辉"</f>
        <v>黄辉</v>
      </c>
      <c r="E514" s="4" t="str">
        <f>"男"</f>
        <v>男</v>
      </c>
    </row>
    <row r="515" spans="1:5" ht="30" customHeight="1">
      <c r="A515" s="4">
        <v>514</v>
      </c>
      <c r="B515" s="4" t="str">
        <f>"2872202103232127215998"</f>
        <v>2872202103232127215998</v>
      </c>
      <c r="C515" s="4" t="s">
        <v>5</v>
      </c>
      <c r="D515" s="4" t="str">
        <f>"文会真"</f>
        <v>文会真</v>
      </c>
      <c r="E515" s="4" t="str">
        <f>"女"</f>
        <v>女</v>
      </c>
    </row>
    <row r="516" spans="1:5" ht="30" customHeight="1">
      <c r="A516" s="4">
        <v>515</v>
      </c>
      <c r="B516" s="4" t="str">
        <f>"2872202103232129476005"</f>
        <v>2872202103232129476005</v>
      </c>
      <c r="C516" s="4" t="s">
        <v>5</v>
      </c>
      <c r="D516" s="4" t="str">
        <f>"符林登"</f>
        <v>符林登</v>
      </c>
      <c r="E516" s="4" t="str">
        <f>"男"</f>
        <v>男</v>
      </c>
    </row>
    <row r="517" spans="1:5" ht="30" customHeight="1">
      <c r="A517" s="4">
        <v>516</v>
      </c>
      <c r="B517" s="4" t="str">
        <f>"2872202103232135056014"</f>
        <v>2872202103232135056014</v>
      </c>
      <c r="C517" s="4" t="s">
        <v>5</v>
      </c>
      <c r="D517" s="4" t="str">
        <f>"文开鹏"</f>
        <v>文开鹏</v>
      </c>
      <c r="E517" s="4" t="str">
        <f>"男"</f>
        <v>男</v>
      </c>
    </row>
    <row r="518" spans="1:5" ht="30" customHeight="1">
      <c r="A518" s="4">
        <v>517</v>
      </c>
      <c r="B518" s="4" t="str">
        <f>"2872202103232136226018"</f>
        <v>2872202103232136226018</v>
      </c>
      <c r="C518" s="4" t="s">
        <v>5</v>
      </c>
      <c r="D518" s="4" t="str">
        <f>"钟雪云"</f>
        <v>钟雪云</v>
      </c>
      <c r="E518" s="4" t="str">
        <f>"女"</f>
        <v>女</v>
      </c>
    </row>
    <row r="519" spans="1:5" ht="30" customHeight="1">
      <c r="A519" s="4">
        <v>518</v>
      </c>
      <c r="B519" s="4" t="str">
        <f>"2872202103232148306024"</f>
        <v>2872202103232148306024</v>
      </c>
      <c r="C519" s="4" t="s">
        <v>5</v>
      </c>
      <c r="D519" s="4" t="str">
        <f>"秦梅燕"</f>
        <v>秦梅燕</v>
      </c>
      <c r="E519" s="4" t="str">
        <f>"女"</f>
        <v>女</v>
      </c>
    </row>
    <row r="520" spans="1:5" ht="30" customHeight="1">
      <c r="A520" s="4">
        <v>519</v>
      </c>
      <c r="B520" s="4" t="str">
        <f>"2872202103232154126029"</f>
        <v>2872202103232154126029</v>
      </c>
      <c r="C520" s="4" t="s">
        <v>5</v>
      </c>
      <c r="D520" s="4" t="str">
        <f>"曾炳德"</f>
        <v>曾炳德</v>
      </c>
      <c r="E520" s="4" t="str">
        <f>"男"</f>
        <v>男</v>
      </c>
    </row>
    <row r="521" spans="1:5" ht="30" customHeight="1">
      <c r="A521" s="4">
        <v>520</v>
      </c>
      <c r="B521" s="4" t="str">
        <f>"2872202103232155286031"</f>
        <v>2872202103232155286031</v>
      </c>
      <c r="C521" s="4" t="s">
        <v>5</v>
      </c>
      <c r="D521" s="4" t="str">
        <f>"卞航帆"</f>
        <v>卞航帆</v>
      </c>
      <c r="E521" s="4" t="str">
        <f>"女"</f>
        <v>女</v>
      </c>
    </row>
    <row r="522" spans="1:5" ht="30" customHeight="1">
      <c r="A522" s="4">
        <v>521</v>
      </c>
      <c r="B522" s="4" t="str">
        <f>"2872202103232157186032"</f>
        <v>2872202103232157186032</v>
      </c>
      <c r="C522" s="4" t="s">
        <v>5</v>
      </c>
      <c r="D522" s="4" t="str">
        <f>"王太"</f>
        <v>王太</v>
      </c>
      <c r="E522" s="4" t="str">
        <f>"男"</f>
        <v>男</v>
      </c>
    </row>
    <row r="523" spans="1:5" ht="30" customHeight="1">
      <c r="A523" s="4">
        <v>522</v>
      </c>
      <c r="B523" s="4" t="str">
        <f>"2872202103232202376041"</f>
        <v>2872202103232202376041</v>
      </c>
      <c r="C523" s="4" t="s">
        <v>5</v>
      </c>
      <c r="D523" s="4" t="str">
        <f>"陈文朝"</f>
        <v>陈文朝</v>
      </c>
      <c r="E523" s="4" t="str">
        <f>"男"</f>
        <v>男</v>
      </c>
    </row>
    <row r="524" spans="1:5" ht="30" customHeight="1">
      <c r="A524" s="4">
        <v>523</v>
      </c>
      <c r="B524" s="4" t="str">
        <f>"2872202103232206456047"</f>
        <v>2872202103232206456047</v>
      </c>
      <c r="C524" s="4" t="s">
        <v>5</v>
      </c>
      <c r="D524" s="4" t="str">
        <f>"符芳美"</f>
        <v>符芳美</v>
      </c>
      <c r="E524" s="4" t="str">
        <f>"女"</f>
        <v>女</v>
      </c>
    </row>
    <row r="525" spans="1:5" ht="30" customHeight="1">
      <c r="A525" s="4">
        <v>524</v>
      </c>
      <c r="B525" s="4" t="str">
        <f>"2872202103232216596056"</f>
        <v>2872202103232216596056</v>
      </c>
      <c r="C525" s="4" t="s">
        <v>5</v>
      </c>
      <c r="D525" s="4" t="str">
        <f>"卢玉惠"</f>
        <v>卢玉惠</v>
      </c>
      <c r="E525" s="4" t="str">
        <f>"女"</f>
        <v>女</v>
      </c>
    </row>
    <row r="526" spans="1:5" ht="30" customHeight="1">
      <c r="A526" s="4">
        <v>525</v>
      </c>
      <c r="B526" s="4" t="str">
        <f>"2872202103232217356057"</f>
        <v>2872202103232217356057</v>
      </c>
      <c r="C526" s="4" t="s">
        <v>5</v>
      </c>
      <c r="D526" s="4" t="str">
        <f>"卢玉茹"</f>
        <v>卢玉茹</v>
      </c>
      <c r="E526" s="4" t="str">
        <f>"女"</f>
        <v>女</v>
      </c>
    </row>
    <row r="527" spans="1:5" ht="30" customHeight="1">
      <c r="A527" s="4">
        <v>526</v>
      </c>
      <c r="B527" s="4" t="str">
        <f>"2872202103232221166062"</f>
        <v>2872202103232221166062</v>
      </c>
      <c r="C527" s="4" t="s">
        <v>5</v>
      </c>
      <c r="D527" s="4" t="str">
        <f>"苏英装"</f>
        <v>苏英装</v>
      </c>
      <c r="E527" s="4" t="str">
        <f>"女"</f>
        <v>女</v>
      </c>
    </row>
    <row r="528" spans="1:5" ht="30" customHeight="1">
      <c r="A528" s="4">
        <v>527</v>
      </c>
      <c r="B528" s="4" t="str">
        <f>"2872202103232230026069"</f>
        <v>2872202103232230026069</v>
      </c>
      <c r="C528" s="4" t="s">
        <v>5</v>
      </c>
      <c r="D528" s="4" t="str">
        <f>"朱霞"</f>
        <v>朱霞</v>
      </c>
      <c r="E528" s="4" t="str">
        <f>"女"</f>
        <v>女</v>
      </c>
    </row>
    <row r="529" spans="1:5" ht="30" customHeight="1">
      <c r="A529" s="4">
        <v>528</v>
      </c>
      <c r="B529" s="4" t="str">
        <f>"2872202103232235566075"</f>
        <v>2872202103232235566075</v>
      </c>
      <c r="C529" s="4" t="s">
        <v>5</v>
      </c>
      <c r="D529" s="4" t="str">
        <f>"花敏"</f>
        <v>花敏</v>
      </c>
      <c r="E529" s="4" t="str">
        <f>"男"</f>
        <v>男</v>
      </c>
    </row>
    <row r="530" spans="1:5" ht="30" customHeight="1">
      <c r="A530" s="4">
        <v>529</v>
      </c>
      <c r="B530" s="4" t="str">
        <f>"2872202103232238206079"</f>
        <v>2872202103232238206079</v>
      </c>
      <c r="C530" s="4" t="s">
        <v>5</v>
      </c>
      <c r="D530" s="4" t="str">
        <f>"朱佳丽"</f>
        <v>朱佳丽</v>
      </c>
      <c r="E530" s="4" t="str">
        <f aca="true" t="shared" si="24" ref="E530:E535">"女"</f>
        <v>女</v>
      </c>
    </row>
    <row r="531" spans="1:5" ht="30" customHeight="1">
      <c r="A531" s="4">
        <v>530</v>
      </c>
      <c r="B531" s="4" t="str">
        <f>"2872202103232239306080"</f>
        <v>2872202103232239306080</v>
      </c>
      <c r="C531" s="4" t="s">
        <v>5</v>
      </c>
      <c r="D531" s="4" t="str">
        <f>"吴芳"</f>
        <v>吴芳</v>
      </c>
      <c r="E531" s="4" t="str">
        <f t="shared" si="24"/>
        <v>女</v>
      </c>
    </row>
    <row r="532" spans="1:5" ht="30" customHeight="1">
      <c r="A532" s="4">
        <v>531</v>
      </c>
      <c r="B532" s="4" t="str">
        <f>"2872202103232244496088"</f>
        <v>2872202103232244496088</v>
      </c>
      <c r="C532" s="4" t="s">
        <v>5</v>
      </c>
      <c r="D532" s="4" t="str">
        <f>"林丽玉"</f>
        <v>林丽玉</v>
      </c>
      <c r="E532" s="4" t="str">
        <f t="shared" si="24"/>
        <v>女</v>
      </c>
    </row>
    <row r="533" spans="1:5" ht="30" customHeight="1">
      <c r="A533" s="4">
        <v>532</v>
      </c>
      <c r="B533" s="4" t="str">
        <f>"2872202103232246106089"</f>
        <v>2872202103232246106089</v>
      </c>
      <c r="C533" s="4" t="s">
        <v>5</v>
      </c>
      <c r="D533" s="4" t="str">
        <f>"张智玲"</f>
        <v>张智玲</v>
      </c>
      <c r="E533" s="4" t="str">
        <f t="shared" si="24"/>
        <v>女</v>
      </c>
    </row>
    <row r="534" spans="1:5" ht="30" customHeight="1">
      <c r="A534" s="4">
        <v>533</v>
      </c>
      <c r="B534" s="4" t="str">
        <f>"2872202103232246156090"</f>
        <v>2872202103232246156090</v>
      </c>
      <c r="C534" s="4" t="s">
        <v>5</v>
      </c>
      <c r="D534" s="4" t="str">
        <f>"郭兴妃"</f>
        <v>郭兴妃</v>
      </c>
      <c r="E534" s="4" t="str">
        <f t="shared" si="24"/>
        <v>女</v>
      </c>
    </row>
    <row r="535" spans="1:5" ht="30" customHeight="1">
      <c r="A535" s="4">
        <v>534</v>
      </c>
      <c r="B535" s="4" t="str">
        <f>"2872202103232254356100"</f>
        <v>2872202103232254356100</v>
      </c>
      <c r="C535" s="4" t="s">
        <v>5</v>
      </c>
      <c r="D535" s="4" t="str">
        <f>"陈丹"</f>
        <v>陈丹</v>
      </c>
      <c r="E535" s="4" t="str">
        <f t="shared" si="24"/>
        <v>女</v>
      </c>
    </row>
    <row r="536" spans="1:5" ht="30" customHeight="1">
      <c r="A536" s="4">
        <v>535</v>
      </c>
      <c r="B536" s="4" t="str">
        <f>"2872202103232306376112"</f>
        <v>2872202103232306376112</v>
      </c>
      <c r="C536" s="4" t="s">
        <v>5</v>
      </c>
      <c r="D536" s="4" t="str">
        <f>"符大勇"</f>
        <v>符大勇</v>
      </c>
      <c r="E536" s="4" t="str">
        <f>"男"</f>
        <v>男</v>
      </c>
    </row>
    <row r="537" spans="1:5" ht="30" customHeight="1">
      <c r="A537" s="4">
        <v>536</v>
      </c>
      <c r="B537" s="4" t="str">
        <f>"2872202103232308176113"</f>
        <v>2872202103232308176113</v>
      </c>
      <c r="C537" s="4" t="s">
        <v>5</v>
      </c>
      <c r="D537" s="4" t="str">
        <f>"王发虹"</f>
        <v>王发虹</v>
      </c>
      <c r="E537" s="4" t="str">
        <f>"女"</f>
        <v>女</v>
      </c>
    </row>
    <row r="538" spans="1:5" ht="30" customHeight="1">
      <c r="A538" s="4">
        <v>537</v>
      </c>
      <c r="B538" s="4" t="str">
        <f>"2872202103232309046114"</f>
        <v>2872202103232309046114</v>
      </c>
      <c r="C538" s="4" t="s">
        <v>5</v>
      </c>
      <c r="D538" s="4" t="str">
        <f>"陈仕娥"</f>
        <v>陈仕娥</v>
      </c>
      <c r="E538" s="4" t="str">
        <f>"女"</f>
        <v>女</v>
      </c>
    </row>
    <row r="539" spans="1:5" ht="30" customHeight="1">
      <c r="A539" s="4">
        <v>538</v>
      </c>
      <c r="B539" s="4" t="str">
        <f>"2872202103232309286115"</f>
        <v>2872202103232309286115</v>
      </c>
      <c r="C539" s="4" t="s">
        <v>5</v>
      </c>
      <c r="D539" s="4" t="str">
        <f>"王婷"</f>
        <v>王婷</v>
      </c>
      <c r="E539" s="4" t="str">
        <f>"女"</f>
        <v>女</v>
      </c>
    </row>
    <row r="540" spans="1:5" ht="30" customHeight="1">
      <c r="A540" s="4">
        <v>539</v>
      </c>
      <c r="B540" s="4" t="str">
        <f>"2872202103232317046121"</f>
        <v>2872202103232317046121</v>
      </c>
      <c r="C540" s="4" t="s">
        <v>5</v>
      </c>
      <c r="D540" s="4" t="str">
        <f>"符进超"</f>
        <v>符进超</v>
      </c>
      <c r="E540" s="4" t="str">
        <f>"男"</f>
        <v>男</v>
      </c>
    </row>
    <row r="541" spans="1:5" ht="30" customHeight="1">
      <c r="A541" s="4">
        <v>540</v>
      </c>
      <c r="B541" s="4" t="str">
        <f>"2872202103232319166122"</f>
        <v>2872202103232319166122</v>
      </c>
      <c r="C541" s="4" t="s">
        <v>5</v>
      </c>
      <c r="D541" s="4" t="str">
        <f>"罗胜玉"</f>
        <v>罗胜玉</v>
      </c>
      <c r="E541" s="4" t="str">
        <f>"女"</f>
        <v>女</v>
      </c>
    </row>
    <row r="542" spans="1:5" ht="30" customHeight="1">
      <c r="A542" s="4">
        <v>541</v>
      </c>
      <c r="B542" s="4" t="str">
        <f>"2872202103232321596123"</f>
        <v>2872202103232321596123</v>
      </c>
      <c r="C542" s="4" t="s">
        <v>5</v>
      </c>
      <c r="D542" s="4" t="str">
        <f>"符光炳"</f>
        <v>符光炳</v>
      </c>
      <c r="E542" s="4" t="str">
        <f>"男"</f>
        <v>男</v>
      </c>
    </row>
    <row r="543" spans="1:5" ht="30" customHeight="1">
      <c r="A543" s="4">
        <v>542</v>
      </c>
      <c r="B543" s="4" t="str">
        <f>"2872202103232328396127"</f>
        <v>2872202103232328396127</v>
      </c>
      <c r="C543" s="4" t="s">
        <v>5</v>
      </c>
      <c r="D543" s="4" t="str">
        <f>"陈淑娟"</f>
        <v>陈淑娟</v>
      </c>
      <c r="E543" s="4" t="str">
        <f>"女"</f>
        <v>女</v>
      </c>
    </row>
    <row r="544" spans="1:5" ht="30" customHeight="1">
      <c r="A544" s="4">
        <v>543</v>
      </c>
      <c r="B544" s="4" t="str">
        <f>"2872202103232337446131"</f>
        <v>2872202103232337446131</v>
      </c>
      <c r="C544" s="4" t="s">
        <v>5</v>
      </c>
      <c r="D544" s="4" t="str">
        <f>"蒙秀城"</f>
        <v>蒙秀城</v>
      </c>
      <c r="E544" s="4" t="str">
        <f>"女"</f>
        <v>女</v>
      </c>
    </row>
    <row r="545" spans="1:5" ht="30" customHeight="1">
      <c r="A545" s="4">
        <v>544</v>
      </c>
      <c r="B545" s="4" t="str">
        <f>"2872202103232344256134"</f>
        <v>2872202103232344256134</v>
      </c>
      <c r="C545" s="4" t="s">
        <v>5</v>
      </c>
      <c r="D545" s="4" t="str">
        <f>"高圣敏"</f>
        <v>高圣敏</v>
      </c>
      <c r="E545" s="4" t="str">
        <f>"女"</f>
        <v>女</v>
      </c>
    </row>
    <row r="546" spans="1:5" ht="30" customHeight="1">
      <c r="A546" s="4">
        <v>545</v>
      </c>
      <c r="B546" s="4" t="str">
        <f>"2872202103232346306135"</f>
        <v>2872202103232346306135</v>
      </c>
      <c r="C546" s="4" t="s">
        <v>5</v>
      </c>
      <c r="D546" s="4" t="str">
        <f>"成伟雄"</f>
        <v>成伟雄</v>
      </c>
      <c r="E546" s="4" t="str">
        <f>"男"</f>
        <v>男</v>
      </c>
    </row>
    <row r="547" spans="1:5" ht="30" customHeight="1">
      <c r="A547" s="4">
        <v>546</v>
      </c>
      <c r="B547" s="4" t="str">
        <f>"2872202103232349476137"</f>
        <v>2872202103232349476137</v>
      </c>
      <c r="C547" s="4" t="s">
        <v>5</v>
      </c>
      <c r="D547" s="4" t="str">
        <f>"王思思"</f>
        <v>王思思</v>
      </c>
      <c r="E547" s="4" t="str">
        <f>"女"</f>
        <v>女</v>
      </c>
    </row>
    <row r="548" spans="1:5" ht="30" customHeight="1">
      <c r="A548" s="4">
        <v>547</v>
      </c>
      <c r="B548" s="4" t="str">
        <f>"2872202103232358176140"</f>
        <v>2872202103232358176140</v>
      </c>
      <c r="C548" s="4" t="s">
        <v>5</v>
      </c>
      <c r="D548" s="4" t="str">
        <f>"邓小兰"</f>
        <v>邓小兰</v>
      </c>
      <c r="E548" s="4" t="str">
        <f>"女"</f>
        <v>女</v>
      </c>
    </row>
    <row r="549" spans="1:5" ht="30" customHeight="1">
      <c r="A549" s="4">
        <v>548</v>
      </c>
      <c r="B549" s="4" t="str">
        <f>"2872202103240008226143"</f>
        <v>2872202103240008226143</v>
      </c>
      <c r="C549" s="4" t="s">
        <v>5</v>
      </c>
      <c r="D549" s="4" t="str">
        <f>"符寿聪"</f>
        <v>符寿聪</v>
      </c>
      <c r="E549" s="4" t="str">
        <f>"男"</f>
        <v>男</v>
      </c>
    </row>
    <row r="550" spans="1:5" ht="30" customHeight="1">
      <c r="A550" s="4">
        <v>549</v>
      </c>
      <c r="B550" s="4" t="str">
        <f>"2872202103240010136146"</f>
        <v>2872202103240010136146</v>
      </c>
      <c r="C550" s="4" t="s">
        <v>5</v>
      </c>
      <c r="D550" s="4" t="str">
        <f>"陈健"</f>
        <v>陈健</v>
      </c>
      <c r="E550" s="4" t="str">
        <f>"男"</f>
        <v>男</v>
      </c>
    </row>
    <row r="551" spans="1:5" ht="30" customHeight="1">
      <c r="A551" s="4">
        <v>550</v>
      </c>
      <c r="B551" s="4" t="str">
        <f>"2872202103240021266149"</f>
        <v>2872202103240021266149</v>
      </c>
      <c r="C551" s="4" t="s">
        <v>5</v>
      </c>
      <c r="D551" s="4" t="str">
        <f>"唐宝"</f>
        <v>唐宝</v>
      </c>
      <c r="E551" s="4" t="str">
        <f>"男"</f>
        <v>男</v>
      </c>
    </row>
    <row r="552" spans="1:5" ht="30" customHeight="1">
      <c r="A552" s="4">
        <v>551</v>
      </c>
      <c r="B552" s="4" t="str">
        <f>"2872202103240105476155"</f>
        <v>2872202103240105476155</v>
      </c>
      <c r="C552" s="4" t="s">
        <v>5</v>
      </c>
      <c r="D552" s="4" t="str">
        <f>"辛强"</f>
        <v>辛强</v>
      </c>
      <c r="E552" s="4" t="str">
        <f>"男"</f>
        <v>男</v>
      </c>
    </row>
    <row r="553" spans="1:5" ht="30" customHeight="1">
      <c r="A553" s="4">
        <v>552</v>
      </c>
      <c r="B553" s="4" t="str">
        <f>"2872202103240106526156"</f>
        <v>2872202103240106526156</v>
      </c>
      <c r="C553" s="4" t="s">
        <v>5</v>
      </c>
      <c r="D553" s="4" t="str">
        <f>"赵呈达"</f>
        <v>赵呈达</v>
      </c>
      <c r="E553" s="4" t="str">
        <f>"男"</f>
        <v>男</v>
      </c>
    </row>
    <row r="554" spans="1:5" ht="30" customHeight="1">
      <c r="A554" s="4">
        <v>553</v>
      </c>
      <c r="B554" s="4" t="str">
        <f>"2872202103240118306157"</f>
        <v>2872202103240118306157</v>
      </c>
      <c r="C554" s="4" t="s">
        <v>5</v>
      </c>
      <c r="D554" s="4" t="str">
        <f>"石慧雅"</f>
        <v>石慧雅</v>
      </c>
      <c r="E554" s="4" t="str">
        <f>"女"</f>
        <v>女</v>
      </c>
    </row>
    <row r="555" spans="1:5" ht="30" customHeight="1">
      <c r="A555" s="4">
        <v>554</v>
      </c>
      <c r="B555" s="4" t="str">
        <f>"2872202103240122186159"</f>
        <v>2872202103240122186159</v>
      </c>
      <c r="C555" s="4" t="s">
        <v>5</v>
      </c>
      <c r="D555" s="4" t="str">
        <f>"文承靖"</f>
        <v>文承靖</v>
      </c>
      <c r="E555" s="4" t="str">
        <f>"男"</f>
        <v>男</v>
      </c>
    </row>
    <row r="556" spans="1:5" ht="30" customHeight="1">
      <c r="A556" s="4">
        <v>555</v>
      </c>
      <c r="B556" s="4" t="str">
        <f>"2872202103240500236168"</f>
        <v>2872202103240500236168</v>
      </c>
      <c r="C556" s="4" t="s">
        <v>5</v>
      </c>
      <c r="D556" s="4" t="str">
        <f>"张泰玮"</f>
        <v>张泰玮</v>
      </c>
      <c r="E556" s="4" t="str">
        <f>"男"</f>
        <v>男</v>
      </c>
    </row>
    <row r="557" spans="1:5" ht="30" customHeight="1">
      <c r="A557" s="4">
        <v>556</v>
      </c>
      <c r="B557" s="4" t="str">
        <f>"2872202103240801016178"</f>
        <v>2872202103240801016178</v>
      </c>
      <c r="C557" s="4" t="s">
        <v>5</v>
      </c>
      <c r="D557" s="4" t="str">
        <f>"陈华柱"</f>
        <v>陈华柱</v>
      </c>
      <c r="E557" s="4" t="str">
        <f>"男"</f>
        <v>男</v>
      </c>
    </row>
    <row r="558" spans="1:5" ht="30" customHeight="1">
      <c r="A558" s="4">
        <v>557</v>
      </c>
      <c r="B558" s="4" t="str">
        <f>"2872202103240801226179"</f>
        <v>2872202103240801226179</v>
      </c>
      <c r="C558" s="4" t="s">
        <v>5</v>
      </c>
      <c r="D558" s="4" t="str">
        <f>"黄爱"</f>
        <v>黄爱</v>
      </c>
      <c r="E558" s="4" t="str">
        <f>"女"</f>
        <v>女</v>
      </c>
    </row>
    <row r="559" spans="1:5" ht="30" customHeight="1">
      <c r="A559" s="4">
        <v>558</v>
      </c>
      <c r="B559" s="4" t="str">
        <f>"2872202103240809396182"</f>
        <v>2872202103240809396182</v>
      </c>
      <c r="C559" s="4" t="s">
        <v>5</v>
      </c>
      <c r="D559" s="4" t="str">
        <f>"符继春"</f>
        <v>符继春</v>
      </c>
      <c r="E559" s="4" t="str">
        <f>"女"</f>
        <v>女</v>
      </c>
    </row>
    <row r="560" spans="1:5" ht="30" customHeight="1">
      <c r="A560" s="4">
        <v>559</v>
      </c>
      <c r="B560" s="4" t="str">
        <f>"2872202103240815476185"</f>
        <v>2872202103240815476185</v>
      </c>
      <c r="C560" s="4" t="s">
        <v>5</v>
      </c>
      <c r="D560" s="4" t="str">
        <f>"张群国"</f>
        <v>张群国</v>
      </c>
      <c r="E560" s="4" t="str">
        <f>"男"</f>
        <v>男</v>
      </c>
    </row>
    <row r="561" spans="1:5" ht="30" customHeight="1">
      <c r="A561" s="4">
        <v>560</v>
      </c>
      <c r="B561" s="4" t="str">
        <f>"2872202103240818526187"</f>
        <v>2872202103240818526187</v>
      </c>
      <c r="C561" s="4" t="s">
        <v>5</v>
      </c>
      <c r="D561" s="4" t="str">
        <f>"邢福喜"</f>
        <v>邢福喜</v>
      </c>
      <c r="E561" s="4" t="str">
        <f>"女"</f>
        <v>女</v>
      </c>
    </row>
    <row r="562" spans="1:5" ht="30" customHeight="1">
      <c r="A562" s="4">
        <v>561</v>
      </c>
      <c r="B562" s="4" t="str">
        <f>"2872202103240822326190"</f>
        <v>2872202103240822326190</v>
      </c>
      <c r="C562" s="4" t="s">
        <v>5</v>
      </c>
      <c r="D562" s="4" t="str">
        <f>"王世正"</f>
        <v>王世正</v>
      </c>
      <c r="E562" s="4" t="str">
        <f>"男"</f>
        <v>男</v>
      </c>
    </row>
    <row r="563" spans="1:5" ht="30" customHeight="1">
      <c r="A563" s="4">
        <v>562</v>
      </c>
      <c r="B563" s="4" t="str">
        <f>"2872202103240830556194"</f>
        <v>2872202103240830556194</v>
      </c>
      <c r="C563" s="4" t="s">
        <v>5</v>
      </c>
      <c r="D563" s="4" t="str">
        <f>"赵孙涛"</f>
        <v>赵孙涛</v>
      </c>
      <c r="E563" s="4" t="str">
        <f>"男"</f>
        <v>男</v>
      </c>
    </row>
    <row r="564" spans="1:5" ht="30" customHeight="1">
      <c r="A564" s="4">
        <v>563</v>
      </c>
      <c r="B564" s="4" t="str">
        <f>"2872202103240832156195"</f>
        <v>2872202103240832156195</v>
      </c>
      <c r="C564" s="4" t="s">
        <v>5</v>
      </c>
      <c r="D564" s="4" t="str">
        <f>"王小银"</f>
        <v>王小银</v>
      </c>
      <c r="E564" s="4" t="str">
        <f>"女"</f>
        <v>女</v>
      </c>
    </row>
    <row r="565" spans="1:5" ht="30" customHeight="1">
      <c r="A565" s="4">
        <v>564</v>
      </c>
      <c r="B565" s="4" t="str">
        <f>"2872202103240836156197"</f>
        <v>2872202103240836156197</v>
      </c>
      <c r="C565" s="4" t="s">
        <v>5</v>
      </c>
      <c r="D565" s="4" t="str">
        <f>"郑永营"</f>
        <v>郑永营</v>
      </c>
      <c r="E565" s="4" t="str">
        <f>"男"</f>
        <v>男</v>
      </c>
    </row>
    <row r="566" spans="1:5" ht="30" customHeight="1">
      <c r="A566" s="4">
        <v>565</v>
      </c>
      <c r="B566" s="4" t="str">
        <f>"2872202103240836556198"</f>
        <v>2872202103240836556198</v>
      </c>
      <c r="C566" s="4" t="s">
        <v>5</v>
      </c>
      <c r="D566" s="4" t="str">
        <f>"刘莉"</f>
        <v>刘莉</v>
      </c>
      <c r="E566" s="4" t="str">
        <f>"女"</f>
        <v>女</v>
      </c>
    </row>
    <row r="567" spans="1:5" ht="30" customHeight="1">
      <c r="A567" s="4">
        <v>566</v>
      </c>
      <c r="B567" s="4" t="str">
        <f>"2872202103240840206201"</f>
        <v>2872202103240840206201</v>
      </c>
      <c r="C567" s="4" t="s">
        <v>5</v>
      </c>
      <c r="D567" s="4" t="str">
        <f>"杜青华"</f>
        <v>杜青华</v>
      </c>
      <c r="E567" s="4" t="str">
        <f>"女"</f>
        <v>女</v>
      </c>
    </row>
    <row r="568" spans="1:5" ht="30" customHeight="1">
      <c r="A568" s="4">
        <v>567</v>
      </c>
      <c r="B568" s="4" t="str">
        <f>"2872202103240843276205"</f>
        <v>2872202103240843276205</v>
      </c>
      <c r="C568" s="4" t="s">
        <v>5</v>
      </c>
      <c r="D568" s="4" t="str">
        <f>"王果"</f>
        <v>王果</v>
      </c>
      <c r="E568" s="4" t="str">
        <f>"女"</f>
        <v>女</v>
      </c>
    </row>
    <row r="569" spans="1:5" ht="30" customHeight="1">
      <c r="A569" s="4">
        <v>568</v>
      </c>
      <c r="B569" s="4" t="str">
        <f>"2872202103240847176210"</f>
        <v>2872202103240847176210</v>
      </c>
      <c r="C569" s="4" t="s">
        <v>5</v>
      </c>
      <c r="D569" s="4" t="str">
        <f>"石丽雪"</f>
        <v>石丽雪</v>
      </c>
      <c r="E569" s="4" t="str">
        <f>"女"</f>
        <v>女</v>
      </c>
    </row>
    <row r="570" spans="1:5" ht="30" customHeight="1">
      <c r="A570" s="4">
        <v>569</v>
      </c>
      <c r="B570" s="4" t="str">
        <f>"2872202103240851576216"</f>
        <v>2872202103240851576216</v>
      </c>
      <c r="C570" s="4" t="s">
        <v>5</v>
      </c>
      <c r="D570" s="4" t="str">
        <f>"刘华青"</f>
        <v>刘华青</v>
      </c>
      <c r="E570" s="4" t="str">
        <f>"男"</f>
        <v>男</v>
      </c>
    </row>
    <row r="571" spans="1:5" ht="30" customHeight="1">
      <c r="A571" s="4">
        <v>570</v>
      </c>
      <c r="B571" s="4" t="str">
        <f>"2872202103240853506222"</f>
        <v>2872202103240853506222</v>
      </c>
      <c r="C571" s="4" t="s">
        <v>5</v>
      </c>
      <c r="D571" s="4" t="str">
        <f>"苏尧宾"</f>
        <v>苏尧宾</v>
      </c>
      <c r="E571" s="4" t="str">
        <f>"男"</f>
        <v>男</v>
      </c>
    </row>
    <row r="572" spans="1:5" ht="30" customHeight="1">
      <c r="A572" s="4">
        <v>571</v>
      </c>
      <c r="B572" s="4" t="str">
        <f>"2872202103240855216223"</f>
        <v>2872202103240855216223</v>
      </c>
      <c r="C572" s="4" t="s">
        <v>5</v>
      </c>
      <c r="D572" s="4" t="str">
        <f>"陈丽惠"</f>
        <v>陈丽惠</v>
      </c>
      <c r="E572" s="4" t="str">
        <f aca="true" t="shared" si="25" ref="E572:E578">"女"</f>
        <v>女</v>
      </c>
    </row>
    <row r="573" spans="1:5" ht="30" customHeight="1">
      <c r="A573" s="4">
        <v>572</v>
      </c>
      <c r="B573" s="4" t="str">
        <f>"2872202103240901236237"</f>
        <v>2872202103240901236237</v>
      </c>
      <c r="C573" s="4" t="s">
        <v>5</v>
      </c>
      <c r="D573" s="4" t="str">
        <f>"钟小珍"</f>
        <v>钟小珍</v>
      </c>
      <c r="E573" s="4" t="str">
        <f t="shared" si="25"/>
        <v>女</v>
      </c>
    </row>
    <row r="574" spans="1:5" ht="30" customHeight="1">
      <c r="A574" s="4">
        <v>573</v>
      </c>
      <c r="B574" s="4" t="str">
        <f>"2872202103240903206265"</f>
        <v>2872202103240903206265</v>
      </c>
      <c r="C574" s="4" t="s">
        <v>5</v>
      </c>
      <c r="D574" s="4" t="str">
        <f>"王业芳"</f>
        <v>王业芳</v>
      </c>
      <c r="E574" s="4" t="str">
        <f t="shared" si="25"/>
        <v>女</v>
      </c>
    </row>
    <row r="575" spans="1:5" ht="30" customHeight="1">
      <c r="A575" s="4">
        <v>574</v>
      </c>
      <c r="B575" s="4" t="str">
        <f>"2872202103240906246296"</f>
        <v>2872202103240906246296</v>
      </c>
      <c r="C575" s="4" t="s">
        <v>5</v>
      </c>
      <c r="D575" s="4" t="str">
        <f>"汤美玲"</f>
        <v>汤美玲</v>
      </c>
      <c r="E575" s="4" t="str">
        <f t="shared" si="25"/>
        <v>女</v>
      </c>
    </row>
    <row r="576" spans="1:5" ht="30" customHeight="1">
      <c r="A576" s="4">
        <v>575</v>
      </c>
      <c r="B576" s="4" t="str">
        <f>"2872202103240908266320"</f>
        <v>2872202103240908266320</v>
      </c>
      <c r="C576" s="4" t="s">
        <v>5</v>
      </c>
      <c r="D576" s="4" t="str">
        <f>"韩蕙琳"</f>
        <v>韩蕙琳</v>
      </c>
      <c r="E576" s="4" t="str">
        <f t="shared" si="25"/>
        <v>女</v>
      </c>
    </row>
    <row r="577" spans="1:5" ht="30" customHeight="1">
      <c r="A577" s="4">
        <v>576</v>
      </c>
      <c r="B577" s="4" t="str">
        <f>"2872202103240909236329"</f>
        <v>2872202103240909236329</v>
      </c>
      <c r="C577" s="4" t="s">
        <v>5</v>
      </c>
      <c r="D577" s="4" t="str">
        <f>"吉英一"</f>
        <v>吉英一</v>
      </c>
      <c r="E577" s="4" t="str">
        <f t="shared" si="25"/>
        <v>女</v>
      </c>
    </row>
    <row r="578" spans="1:5" ht="30" customHeight="1">
      <c r="A578" s="4">
        <v>577</v>
      </c>
      <c r="B578" s="4" t="str">
        <f>"2872202103240909416331"</f>
        <v>2872202103240909416331</v>
      </c>
      <c r="C578" s="4" t="s">
        <v>5</v>
      </c>
      <c r="D578" s="4" t="str">
        <f>"符美玲"</f>
        <v>符美玲</v>
      </c>
      <c r="E578" s="4" t="str">
        <f t="shared" si="25"/>
        <v>女</v>
      </c>
    </row>
    <row r="579" spans="1:5" ht="30" customHeight="1">
      <c r="A579" s="4">
        <v>578</v>
      </c>
      <c r="B579" s="4" t="str">
        <f>"2872202103240911366354"</f>
        <v>2872202103240911366354</v>
      </c>
      <c r="C579" s="4" t="s">
        <v>5</v>
      </c>
      <c r="D579" s="4" t="str">
        <f>"张秋茂"</f>
        <v>张秋茂</v>
      </c>
      <c r="E579" s="4" t="str">
        <f>"男"</f>
        <v>男</v>
      </c>
    </row>
    <row r="580" spans="1:5" ht="30" customHeight="1">
      <c r="A580" s="4">
        <v>579</v>
      </c>
      <c r="B580" s="4" t="str">
        <f>"2872202103240914296383"</f>
        <v>2872202103240914296383</v>
      </c>
      <c r="C580" s="4" t="s">
        <v>5</v>
      </c>
      <c r="D580" s="4" t="str">
        <f>"李秀丽"</f>
        <v>李秀丽</v>
      </c>
      <c r="E580" s="4" t="str">
        <f>"女"</f>
        <v>女</v>
      </c>
    </row>
    <row r="581" spans="1:5" ht="30" customHeight="1">
      <c r="A581" s="4">
        <v>580</v>
      </c>
      <c r="B581" s="4" t="str">
        <f>"2872202103240917126406"</f>
        <v>2872202103240917126406</v>
      </c>
      <c r="C581" s="4" t="s">
        <v>5</v>
      </c>
      <c r="D581" s="4" t="str">
        <f>"符明丹"</f>
        <v>符明丹</v>
      </c>
      <c r="E581" s="4" t="str">
        <f>"女"</f>
        <v>女</v>
      </c>
    </row>
    <row r="582" spans="1:5" ht="30" customHeight="1">
      <c r="A582" s="4">
        <v>581</v>
      </c>
      <c r="B582" s="4" t="str">
        <f>"2872202103240917456412"</f>
        <v>2872202103240917456412</v>
      </c>
      <c r="C582" s="4" t="s">
        <v>5</v>
      </c>
      <c r="D582" s="4" t="str">
        <f>"曾彬"</f>
        <v>曾彬</v>
      </c>
      <c r="E582" s="4" t="str">
        <f>"男"</f>
        <v>男</v>
      </c>
    </row>
    <row r="583" spans="1:5" ht="30" customHeight="1">
      <c r="A583" s="4">
        <v>582</v>
      </c>
      <c r="B583" s="4" t="str">
        <f>"2872202103240919056430"</f>
        <v>2872202103240919056430</v>
      </c>
      <c r="C583" s="4" t="s">
        <v>5</v>
      </c>
      <c r="D583" s="4" t="str">
        <f>"麦森"</f>
        <v>麦森</v>
      </c>
      <c r="E583" s="4" t="str">
        <f>"女"</f>
        <v>女</v>
      </c>
    </row>
    <row r="584" spans="1:5" ht="30" customHeight="1">
      <c r="A584" s="4">
        <v>583</v>
      </c>
      <c r="B584" s="4" t="str">
        <f>"2872202103240919256434"</f>
        <v>2872202103240919256434</v>
      </c>
      <c r="C584" s="4" t="s">
        <v>5</v>
      </c>
      <c r="D584" s="4" t="str">
        <f>"陈林召"</f>
        <v>陈林召</v>
      </c>
      <c r="E584" s="4" t="str">
        <f>"男"</f>
        <v>男</v>
      </c>
    </row>
    <row r="585" spans="1:5" ht="30" customHeight="1">
      <c r="A585" s="4">
        <v>584</v>
      </c>
      <c r="B585" s="4" t="str">
        <f>"2872202103240922106462"</f>
        <v>2872202103240922106462</v>
      </c>
      <c r="C585" s="4" t="s">
        <v>5</v>
      </c>
      <c r="D585" s="4" t="str">
        <f>"黄苏梅"</f>
        <v>黄苏梅</v>
      </c>
      <c r="E585" s="4" t="str">
        <f>"女"</f>
        <v>女</v>
      </c>
    </row>
    <row r="586" spans="1:5" ht="30" customHeight="1">
      <c r="A586" s="4">
        <v>585</v>
      </c>
      <c r="B586" s="4" t="str">
        <f>"2872202103240922336464"</f>
        <v>2872202103240922336464</v>
      </c>
      <c r="C586" s="4" t="s">
        <v>5</v>
      </c>
      <c r="D586" s="4" t="str">
        <f>"陈诗美"</f>
        <v>陈诗美</v>
      </c>
      <c r="E586" s="4" t="str">
        <f>"女"</f>
        <v>女</v>
      </c>
    </row>
    <row r="587" spans="1:5" ht="30" customHeight="1">
      <c r="A587" s="4">
        <v>586</v>
      </c>
      <c r="B587" s="4" t="str">
        <f>"2872202103240923276471"</f>
        <v>2872202103240923276471</v>
      </c>
      <c r="C587" s="4" t="s">
        <v>5</v>
      </c>
      <c r="D587" s="4" t="str">
        <f>"曾海泉"</f>
        <v>曾海泉</v>
      </c>
      <c r="E587" s="4" t="str">
        <f>"男"</f>
        <v>男</v>
      </c>
    </row>
    <row r="588" spans="1:5" ht="30" customHeight="1">
      <c r="A588" s="4">
        <v>587</v>
      </c>
      <c r="B588" s="4" t="str">
        <f>"2872202103240924396481"</f>
        <v>2872202103240924396481</v>
      </c>
      <c r="C588" s="4" t="s">
        <v>5</v>
      </c>
      <c r="D588" s="4" t="str">
        <f>"刘亚根"</f>
        <v>刘亚根</v>
      </c>
      <c r="E588" s="4" t="str">
        <f>"男"</f>
        <v>男</v>
      </c>
    </row>
    <row r="589" spans="1:5" ht="30" customHeight="1">
      <c r="A589" s="4">
        <v>588</v>
      </c>
      <c r="B589" s="4" t="str">
        <f>"2872202103240924516483"</f>
        <v>2872202103240924516483</v>
      </c>
      <c r="C589" s="4" t="s">
        <v>5</v>
      </c>
      <c r="D589" s="4" t="str">
        <f>"张相兰"</f>
        <v>张相兰</v>
      </c>
      <c r="E589" s="4" t="str">
        <f aca="true" t="shared" si="26" ref="E589:E595">"女"</f>
        <v>女</v>
      </c>
    </row>
    <row r="590" spans="1:5" ht="30" customHeight="1">
      <c r="A590" s="4">
        <v>589</v>
      </c>
      <c r="B590" s="4" t="str">
        <f>"2872202103240925096489"</f>
        <v>2872202103240925096489</v>
      </c>
      <c r="C590" s="4" t="s">
        <v>5</v>
      </c>
      <c r="D590" s="4" t="str">
        <f>"王娇玲"</f>
        <v>王娇玲</v>
      </c>
      <c r="E590" s="4" t="str">
        <f t="shared" si="26"/>
        <v>女</v>
      </c>
    </row>
    <row r="591" spans="1:5" ht="30" customHeight="1">
      <c r="A591" s="4">
        <v>590</v>
      </c>
      <c r="B591" s="4" t="str">
        <f>"2872202103240926396505"</f>
        <v>2872202103240926396505</v>
      </c>
      <c r="C591" s="4" t="s">
        <v>5</v>
      </c>
      <c r="D591" s="4" t="str">
        <f>"王正英"</f>
        <v>王正英</v>
      </c>
      <c r="E591" s="4" t="str">
        <f t="shared" si="26"/>
        <v>女</v>
      </c>
    </row>
    <row r="592" spans="1:5" ht="30" customHeight="1">
      <c r="A592" s="4">
        <v>591</v>
      </c>
      <c r="B592" s="4" t="str">
        <f>"2872202103240928146515"</f>
        <v>2872202103240928146515</v>
      </c>
      <c r="C592" s="4" t="s">
        <v>5</v>
      </c>
      <c r="D592" s="4" t="str">
        <f>"文春娥"</f>
        <v>文春娥</v>
      </c>
      <c r="E592" s="4" t="str">
        <f t="shared" si="26"/>
        <v>女</v>
      </c>
    </row>
    <row r="593" spans="1:5" ht="30" customHeight="1">
      <c r="A593" s="4">
        <v>592</v>
      </c>
      <c r="B593" s="4" t="str">
        <f>"2872202103240930176535"</f>
        <v>2872202103240930176535</v>
      </c>
      <c r="C593" s="4" t="s">
        <v>5</v>
      </c>
      <c r="D593" s="4" t="str">
        <f>"吉才敏"</f>
        <v>吉才敏</v>
      </c>
      <c r="E593" s="4" t="str">
        <f t="shared" si="26"/>
        <v>女</v>
      </c>
    </row>
    <row r="594" spans="1:5" ht="30" customHeight="1">
      <c r="A594" s="4">
        <v>593</v>
      </c>
      <c r="B594" s="4" t="str">
        <f>"2872202103240934246560"</f>
        <v>2872202103240934246560</v>
      </c>
      <c r="C594" s="4" t="s">
        <v>5</v>
      </c>
      <c r="D594" s="4" t="str">
        <f>"王东娜"</f>
        <v>王东娜</v>
      </c>
      <c r="E594" s="4" t="str">
        <f t="shared" si="26"/>
        <v>女</v>
      </c>
    </row>
    <row r="595" spans="1:5" ht="30" customHeight="1">
      <c r="A595" s="4">
        <v>594</v>
      </c>
      <c r="B595" s="4" t="str">
        <f>"2872202103240937056579"</f>
        <v>2872202103240937056579</v>
      </c>
      <c r="C595" s="4" t="s">
        <v>5</v>
      </c>
      <c r="D595" s="4" t="str">
        <f>"陈林娟"</f>
        <v>陈林娟</v>
      </c>
      <c r="E595" s="4" t="str">
        <f t="shared" si="26"/>
        <v>女</v>
      </c>
    </row>
    <row r="596" spans="1:5" ht="30" customHeight="1">
      <c r="A596" s="4">
        <v>595</v>
      </c>
      <c r="B596" s="4" t="str">
        <f>"2872202103240937076580"</f>
        <v>2872202103240937076580</v>
      </c>
      <c r="C596" s="4" t="s">
        <v>5</v>
      </c>
      <c r="D596" s="4" t="str">
        <f>"王宁杰"</f>
        <v>王宁杰</v>
      </c>
      <c r="E596" s="4" t="str">
        <f>"男"</f>
        <v>男</v>
      </c>
    </row>
    <row r="597" spans="1:5" ht="30" customHeight="1">
      <c r="A597" s="4">
        <v>596</v>
      </c>
      <c r="B597" s="4" t="str">
        <f>"2872202103240939026594"</f>
        <v>2872202103240939026594</v>
      </c>
      <c r="C597" s="4" t="s">
        <v>5</v>
      </c>
      <c r="D597" s="4" t="str">
        <f>"黄裕厚"</f>
        <v>黄裕厚</v>
      </c>
      <c r="E597" s="4" t="str">
        <f>"男"</f>
        <v>男</v>
      </c>
    </row>
    <row r="598" spans="1:5" ht="30" customHeight="1">
      <c r="A598" s="4">
        <v>597</v>
      </c>
      <c r="B598" s="4" t="str">
        <f>"2872202103240940076601"</f>
        <v>2872202103240940076601</v>
      </c>
      <c r="C598" s="4" t="s">
        <v>5</v>
      </c>
      <c r="D598" s="4" t="str">
        <f>"杨天梅"</f>
        <v>杨天梅</v>
      </c>
      <c r="E598" s="4" t="str">
        <f aca="true" t="shared" si="27" ref="E598:E604">"女"</f>
        <v>女</v>
      </c>
    </row>
    <row r="599" spans="1:5" ht="30" customHeight="1">
      <c r="A599" s="4">
        <v>598</v>
      </c>
      <c r="B599" s="4" t="str">
        <f>"2872202103240940526606"</f>
        <v>2872202103240940526606</v>
      </c>
      <c r="C599" s="4" t="s">
        <v>5</v>
      </c>
      <c r="D599" s="4" t="str">
        <f>"张小媚"</f>
        <v>张小媚</v>
      </c>
      <c r="E599" s="4" t="str">
        <f t="shared" si="27"/>
        <v>女</v>
      </c>
    </row>
    <row r="600" spans="1:5" ht="30" customHeight="1">
      <c r="A600" s="4">
        <v>599</v>
      </c>
      <c r="B600" s="4" t="str">
        <f>"2872202103240943146620"</f>
        <v>2872202103240943146620</v>
      </c>
      <c r="C600" s="4" t="s">
        <v>5</v>
      </c>
      <c r="D600" s="4" t="str">
        <f>"俞艺"</f>
        <v>俞艺</v>
      </c>
      <c r="E600" s="4" t="str">
        <f t="shared" si="27"/>
        <v>女</v>
      </c>
    </row>
    <row r="601" spans="1:5" ht="30" customHeight="1">
      <c r="A601" s="4">
        <v>600</v>
      </c>
      <c r="B601" s="4" t="str">
        <f>"2872202103240948086657"</f>
        <v>2872202103240948086657</v>
      </c>
      <c r="C601" s="4" t="s">
        <v>5</v>
      </c>
      <c r="D601" s="4" t="str">
        <f>"王康丽"</f>
        <v>王康丽</v>
      </c>
      <c r="E601" s="4" t="str">
        <f t="shared" si="27"/>
        <v>女</v>
      </c>
    </row>
    <row r="602" spans="1:5" ht="30" customHeight="1">
      <c r="A602" s="4">
        <v>601</v>
      </c>
      <c r="B602" s="4" t="str">
        <f>"2872202103240956496718"</f>
        <v>2872202103240956496718</v>
      </c>
      <c r="C602" s="4" t="s">
        <v>5</v>
      </c>
      <c r="D602" s="4" t="str">
        <f>"麦娜"</f>
        <v>麦娜</v>
      </c>
      <c r="E602" s="4" t="str">
        <f t="shared" si="27"/>
        <v>女</v>
      </c>
    </row>
    <row r="603" spans="1:5" ht="30" customHeight="1">
      <c r="A603" s="4">
        <v>602</v>
      </c>
      <c r="B603" s="4" t="str">
        <f>"2872202103240956576719"</f>
        <v>2872202103240956576719</v>
      </c>
      <c r="C603" s="4" t="s">
        <v>5</v>
      </c>
      <c r="D603" s="4" t="str">
        <f>"郑开玲"</f>
        <v>郑开玲</v>
      </c>
      <c r="E603" s="4" t="str">
        <f t="shared" si="27"/>
        <v>女</v>
      </c>
    </row>
    <row r="604" spans="1:5" ht="30" customHeight="1">
      <c r="A604" s="4">
        <v>603</v>
      </c>
      <c r="B604" s="4" t="str">
        <f>"2872202103240956596720"</f>
        <v>2872202103240956596720</v>
      </c>
      <c r="C604" s="4" t="s">
        <v>5</v>
      </c>
      <c r="D604" s="4" t="str">
        <f>"窦丹婕"</f>
        <v>窦丹婕</v>
      </c>
      <c r="E604" s="4" t="str">
        <f t="shared" si="27"/>
        <v>女</v>
      </c>
    </row>
    <row r="605" spans="1:5" ht="30" customHeight="1">
      <c r="A605" s="4">
        <v>604</v>
      </c>
      <c r="B605" s="4" t="str">
        <f>"2872202103240958516734"</f>
        <v>2872202103240958516734</v>
      </c>
      <c r="C605" s="4" t="s">
        <v>5</v>
      </c>
      <c r="D605" s="4" t="str">
        <f>"高元谋"</f>
        <v>高元谋</v>
      </c>
      <c r="E605" s="4" t="str">
        <f>"男"</f>
        <v>男</v>
      </c>
    </row>
    <row r="606" spans="1:5" ht="30" customHeight="1">
      <c r="A606" s="4">
        <v>605</v>
      </c>
      <c r="B606" s="4" t="str">
        <f>"2872202103241000456745"</f>
        <v>2872202103241000456745</v>
      </c>
      <c r="C606" s="4" t="s">
        <v>5</v>
      </c>
      <c r="D606" s="4" t="str">
        <f>"谢喜珍"</f>
        <v>谢喜珍</v>
      </c>
      <c r="E606" s="4" t="str">
        <f>"女"</f>
        <v>女</v>
      </c>
    </row>
    <row r="607" spans="1:5" ht="30" customHeight="1">
      <c r="A607" s="4">
        <v>606</v>
      </c>
      <c r="B607" s="4" t="str">
        <f>"2872202103241001486751"</f>
        <v>2872202103241001486751</v>
      </c>
      <c r="C607" s="4" t="s">
        <v>5</v>
      </c>
      <c r="D607" s="4" t="str">
        <f>"唐江婷"</f>
        <v>唐江婷</v>
      </c>
      <c r="E607" s="4" t="str">
        <f>"女"</f>
        <v>女</v>
      </c>
    </row>
    <row r="608" spans="1:5" ht="30" customHeight="1">
      <c r="A608" s="4">
        <v>607</v>
      </c>
      <c r="B608" s="4" t="str">
        <f>"2872202103241002136755"</f>
        <v>2872202103241002136755</v>
      </c>
      <c r="C608" s="4" t="s">
        <v>5</v>
      </c>
      <c r="D608" s="4" t="str">
        <f>"符思梅"</f>
        <v>符思梅</v>
      </c>
      <c r="E608" s="4" t="str">
        <f>"女"</f>
        <v>女</v>
      </c>
    </row>
    <row r="609" spans="1:5" ht="30" customHeight="1">
      <c r="A609" s="4">
        <v>608</v>
      </c>
      <c r="B609" s="4" t="str">
        <f>"2872202103241005516780"</f>
        <v>2872202103241005516780</v>
      </c>
      <c r="C609" s="4" t="s">
        <v>5</v>
      </c>
      <c r="D609" s="4" t="str">
        <f>"蒙业红"</f>
        <v>蒙业红</v>
      </c>
      <c r="E609" s="4" t="str">
        <f>"女"</f>
        <v>女</v>
      </c>
    </row>
    <row r="610" spans="1:5" ht="30" customHeight="1">
      <c r="A610" s="4">
        <v>609</v>
      </c>
      <c r="B610" s="4" t="str">
        <f>"2872202103241008456799"</f>
        <v>2872202103241008456799</v>
      </c>
      <c r="C610" s="4" t="s">
        <v>5</v>
      </c>
      <c r="D610" s="4" t="str">
        <f>"符育彬"</f>
        <v>符育彬</v>
      </c>
      <c r="E610" s="4" t="str">
        <f>"男"</f>
        <v>男</v>
      </c>
    </row>
    <row r="611" spans="1:5" ht="30" customHeight="1">
      <c r="A611" s="4">
        <v>610</v>
      </c>
      <c r="B611" s="4" t="str">
        <f>"2872202103241008586800"</f>
        <v>2872202103241008586800</v>
      </c>
      <c r="C611" s="4" t="s">
        <v>5</v>
      </c>
      <c r="D611" s="4" t="str">
        <f>"陈文慧"</f>
        <v>陈文慧</v>
      </c>
      <c r="E611" s="4" t="str">
        <f>"女"</f>
        <v>女</v>
      </c>
    </row>
    <row r="612" spans="1:5" ht="30" customHeight="1">
      <c r="A612" s="4">
        <v>611</v>
      </c>
      <c r="B612" s="4" t="str">
        <f>"2872202103241011106826"</f>
        <v>2872202103241011106826</v>
      </c>
      <c r="C612" s="4" t="s">
        <v>5</v>
      </c>
      <c r="D612" s="4" t="str">
        <f>"符亚丽"</f>
        <v>符亚丽</v>
      </c>
      <c r="E612" s="4" t="str">
        <f>"女"</f>
        <v>女</v>
      </c>
    </row>
    <row r="613" spans="1:5" ht="30" customHeight="1">
      <c r="A613" s="4">
        <v>612</v>
      </c>
      <c r="B613" s="4" t="str">
        <f>"2872202103241011566830"</f>
        <v>2872202103241011566830</v>
      </c>
      <c r="C613" s="4" t="s">
        <v>5</v>
      </c>
      <c r="D613" s="4" t="str">
        <f>"卢邓烹"</f>
        <v>卢邓烹</v>
      </c>
      <c r="E613" s="4" t="str">
        <f>"女"</f>
        <v>女</v>
      </c>
    </row>
    <row r="614" spans="1:5" ht="30" customHeight="1">
      <c r="A614" s="4">
        <v>613</v>
      </c>
      <c r="B614" s="4" t="str">
        <f>"2872202103241012206832"</f>
        <v>2872202103241012206832</v>
      </c>
      <c r="C614" s="4" t="s">
        <v>5</v>
      </c>
      <c r="D614" s="4" t="str">
        <f>"苏琼珠"</f>
        <v>苏琼珠</v>
      </c>
      <c r="E614" s="4" t="str">
        <f>"女"</f>
        <v>女</v>
      </c>
    </row>
    <row r="615" spans="1:5" ht="30" customHeight="1">
      <c r="A615" s="4">
        <v>614</v>
      </c>
      <c r="B615" s="4" t="str">
        <f>"2872202103241014216850"</f>
        <v>2872202103241014216850</v>
      </c>
      <c r="C615" s="4" t="s">
        <v>5</v>
      </c>
      <c r="D615" s="4" t="str">
        <f>"颜凡"</f>
        <v>颜凡</v>
      </c>
      <c r="E615" s="4" t="str">
        <f>"男"</f>
        <v>男</v>
      </c>
    </row>
    <row r="616" spans="1:5" ht="30" customHeight="1">
      <c r="A616" s="4">
        <v>615</v>
      </c>
      <c r="B616" s="4" t="str">
        <f>"2872202103241015296861"</f>
        <v>2872202103241015296861</v>
      </c>
      <c r="C616" s="4" t="s">
        <v>5</v>
      </c>
      <c r="D616" s="4" t="str">
        <f>"符德芳"</f>
        <v>符德芳</v>
      </c>
      <c r="E616" s="4" t="str">
        <f aca="true" t="shared" si="28" ref="E616:E625">"女"</f>
        <v>女</v>
      </c>
    </row>
    <row r="617" spans="1:5" ht="30" customHeight="1">
      <c r="A617" s="4">
        <v>616</v>
      </c>
      <c r="B617" s="4" t="str">
        <f>"2872202103241015316862"</f>
        <v>2872202103241015316862</v>
      </c>
      <c r="C617" s="4" t="s">
        <v>5</v>
      </c>
      <c r="D617" s="4" t="str">
        <f>"唐亮花"</f>
        <v>唐亮花</v>
      </c>
      <c r="E617" s="4" t="str">
        <f t="shared" si="28"/>
        <v>女</v>
      </c>
    </row>
    <row r="618" spans="1:5" ht="30" customHeight="1">
      <c r="A618" s="4">
        <v>617</v>
      </c>
      <c r="B618" s="4" t="str">
        <f>"2872202103241015536867"</f>
        <v>2872202103241015536867</v>
      </c>
      <c r="C618" s="4" t="s">
        <v>5</v>
      </c>
      <c r="D618" s="4" t="str">
        <f>"陈碧玄"</f>
        <v>陈碧玄</v>
      </c>
      <c r="E618" s="4" t="str">
        <f t="shared" si="28"/>
        <v>女</v>
      </c>
    </row>
    <row r="619" spans="1:5" ht="30" customHeight="1">
      <c r="A619" s="4">
        <v>618</v>
      </c>
      <c r="B619" s="4" t="str">
        <f>"2872202103241017556881"</f>
        <v>2872202103241017556881</v>
      </c>
      <c r="C619" s="4" t="s">
        <v>5</v>
      </c>
      <c r="D619" s="4" t="str">
        <f>"袁美冲"</f>
        <v>袁美冲</v>
      </c>
      <c r="E619" s="4" t="str">
        <f t="shared" si="28"/>
        <v>女</v>
      </c>
    </row>
    <row r="620" spans="1:5" ht="30" customHeight="1">
      <c r="A620" s="4">
        <v>619</v>
      </c>
      <c r="B620" s="4" t="str">
        <f>"2872202103241019396890"</f>
        <v>2872202103241019396890</v>
      </c>
      <c r="C620" s="4" t="s">
        <v>5</v>
      </c>
      <c r="D620" s="4" t="str">
        <f>"汪雪娇"</f>
        <v>汪雪娇</v>
      </c>
      <c r="E620" s="4" t="str">
        <f t="shared" si="28"/>
        <v>女</v>
      </c>
    </row>
    <row r="621" spans="1:5" ht="30" customHeight="1">
      <c r="A621" s="4">
        <v>620</v>
      </c>
      <c r="B621" s="4" t="str">
        <f>"2872202103241021436905"</f>
        <v>2872202103241021436905</v>
      </c>
      <c r="C621" s="4" t="s">
        <v>5</v>
      </c>
      <c r="D621" s="4" t="str">
        <f>"焦兰婷"</f>
        <v>焦兰婷</v>
      </c>
      <c r="E621" s="4" t="str">
        <f t="shared" si="28"/>
        <v>女</v>
      </c>
    </row>
    <row r="622" spans="1:5" ht="30" customHeight="1">
      <c r="A622" s="4">
        <v>621</v>
      </c>
      <c r="B622" s="4" t="str">
        <f>"2872202103241024156916"</f>
        <v>2872202103241024156916</v>
      </c>
      <c r="C622" s="4" t="s">
        <v>5</v>
      </c>
      <c r="D622" s="4" t="str">
        <f>"唐于英"</f>
        <v>唐于英</v>
      </c>
      <c r="E622" s="4" t="str">
        <f t="shared" si="28"/>
        <v>女</v>
      </c>
    </row>
    <row r="623" spans="1:5" ht="30" customHeight="1">
      <c r="A623" s="4">
        <v>622</v>
      </c>
      <c r="B623" s="4" t="str">
        <f>"2872202103241024246917"</f>
        <v>2872202103241024246917</v>
      </c>
      <c r="C623" s="4" t="s">
        <v>5</v>
      </c>
      <c r="D623" s="4" t="str">
        <f>"李梦"</f>
        <v>李梦</v>
      </c>
      <c r="E623" s="4" t="str">
        <f t="shared" si="28"/>
        <v>女</v>
      </c>
    </row>
    <row r="624" spans="1:5" ht="30" customHeight="1">
      <c r="A624" s="4">
        <v>623</v>
      </c>
      <c r="B624" s="4" t="str">
        <f>"2872202103241029226951"</f>
        <v>2872202103241029226951</v>
      </c>
      <c r="C624" s="4" t="s">
        <v>5</v>
      </c>
      <c r="D624" s="4" t="str">
        <f>"曾志丹"</f>
        <v>曾志丹</v>
      </c>
      <c r="E624" s="4" t="str">
        <f t="shared" si="28"/>
        <v>女</v>
      </c>
    </row>
    <row r="625" spans="1:5" ht="30" customHeight="1">
      <c r="A625" s="4">
        <v>624</v>
      </c>
      <c r="B625" s="4" t="str">
        <f>"2872202103241029586956"</f>
        <v>2872202103241029586956</v>
      </c>
      <c r="C625" s="4" t="s">
        <v>5</v>
      </c>
      <c r="D625" s="4" t="str">
        <f>"庄增爱"</f>
        <v>庄增爱</v>
      </c>
      <c r="E625" s="4" t="str">
        <f t="shared" si="28"/>
        <v>女</v>
      </c>
    </row>
    <row r="626" spans="1:5" ht="30" customHeight="1">
      <c r="A626" s="4">
        <v>625</v>
      </c>
      <c r="B626" s="4" t="str">
        <f>"2872202103241030476959"</f>
        <v>2872202103241030476959</v>
      </c>
      <c r="C626" s="4" t="s">
        <v>5</v>
      </c>
      <c r="D626" s="4" t="str">
        <f>"符成宝"</f>
        <v>符成宝</v>
      </c>
      <c r="E626" s="4" t="str">
        <f>"男"</f>
        <v>男</v>
      </c>
    </row>
    <row r="627" spans="1:5" ht="30" customHeight="1">
      <c r="A627" s="4">
        <v>626</v>
      </c>
      <c r="B627" s="4" t="str">
        <f>"2872202103241031126962"</f>
        <v>2872202103241031126962</v>
      </c>
      <c r="C627" s="4" t="s">
        <v>5</v>
      </c>
      <c r="D627" s="4" t="str">
        <f>"符丹娜"</f>
        <v>符丹娜</v>
      </c>
      <c r="E627" s="4" t="str">
        <f>"女"</f>
        <v>女</v>
      </c>
    </row>
    <row r="628" spans="1:5" ht="30" customHeight="1">
      <c r="A628" s="4">
        <v>627</v>
      </c>
      <c r="B628" s="4" t="str">
        <f>"2872202103241031356963"</f>
        <v>2872202103241031356963</v>
      </c>
      <c r="C628" s="4" t="s">
        <v>5</v>
      </c>
      <c r="D628" s="4" t="str">
        <f>"周宁"</f>
        <v>周宁</v>
      </c>
      <c r="E628" s="4" t="str">
        <f>"男"</f>
        <v>男</v>
      </c>
    </row>
    <row r="629" spans="1:5" ht="30" customHeight="1">
      <c r="A629" s="4">
        <v>628</v>
      </c>
      <c r="B629" s="4" t="str">
        <f>"2872202103241033166974"</f>
        <v>2872202103241033166974</v>
      </c>
      <c r="C629" s="4" t="s">
        <v>5</v>
      </c>
      <c r="D629" s="4" t="str">
        <f>"符成庚"</f>
        <v>符成庚</v>
      </c>
      <c r="E629" s="4" t="str">
        <f>"男"</f>
        <v>男</v>
      </c>
    </row>
    <row r="630" spans="1:5" ht="30" customHeight="1">
      <c r="A630" s="4">
        <v>629</v>
      </c>
      <c r="B630" s="4" t="str">
        <f>"2872202103241033386978"</f>
        <v>2872202103241033386978</v>
      </c>
      <c r="C630" s="4" t="s">
        <v>5</v>
      </c>
      <c r="D630" s="4" t="str">
        <f>"苏安纳"</f>
        <v>苏安纳</v>
      </c>
      <c r="E630" s="4" t="str">
        <f aca="true" t="shared" si="29" ref="E630:E635">"女"</f>
        <v>女</v>
      </c>
    </row>
    <row r="631" spans="1:5" ht="30" customHeight="1">
      <c r="A631" s="4">
        <v>630</v>
      </c>
      <c r="B631" s="4" t="str">
        <f>"2872202103241033456979"</f>
        <v>2872202103241033456979</v>
      </c>
      <c r="C631" s="4" t="s">
        <v>5</v>
      </c>
      <c r="D631" s="4" t="str">
        <f>"蒙莎璐"</f>
        <v>蒙莎璐</v>
      </c>
      <c r="E631" s="4" t="str">
        <f t="shared" si="29"/>
        <v>女</v>
      </c>
    </row>
    <row r="632" spans="1:5" ht="30" customHeight="1">
      <c r="A632" s="4">
        <v>631</v>
      </c>
      <c r="B632" s="4" t="str">
        <f>"2872202103241034076982"</f>
        <v>2872202103241034076982</v>
      </c>
      <c r="C632" s="4" t="s">
        <v>5</v>
      </c>
      <c r="D632" s="4" t="str">
        <f>"王小玲"</f>
        <v>王小玲</v>
      </c>
      <c r="E632" s="4" t="str">
        <f t="shared" si="29"/>
        <v>女</v>
      </c>
    </row>
    <row r="633" spans="1:5" ht="30" customHeight="1">
      <c r="A633" s="4">
        <v>632</v>
      </c>
      <c r="B633" s="4" t="str">
        <f>"2872202103241037147000"</f>
        <v>2872202103241037147000</v>
      </c>
      <c r="C633" s="4" t="s">
        <v>5</v>
      </c>
      <c r="D633" s="4" t="str">
        <f>"王丹"</f>
        <v>王丹</v>
      </c>
      <c r="E633" s="4" t="str">
        <f t="shared" si="29"/>
        <v>女</v>
      </c>
    </row>
    <row r="634" spans="1:5" ht="30" customHeight="1">
      <c r="A634" s="4">
        <v>633</v>
      </c>
      <c r="B634" s="4" t="str">
        <f>"2872202103241040237017"</f>
        <v>2872202103241040237017</v>
      </c>
      <c r="C634" s="4" t="s">
        <v>5</v>
      </c>
      <c r="D634" s="4" t="str">
        <f>"文晓莹"</f>
        <v>文晓莹</v>
      </c>
      <c r="E634" s="4" t="str">
        <f t="shared" si="29"/>
        <v>女</v>
      </c>
    </row>
    <row r="635" spans="1:5" ht="30" customHeight="1">
      <c r="A635" s="4">
        <v>634</v>
      </c>
      <c r="B635" s="4" t="str">
        <f>"2872202103241042107032"</f>
        <v>2872202103241042107032</v>
      </c>
      <c r="C635" s="4" t="s">
        <v>5</v>
      </c>
      <c r="D635" s="4" t="str">
        <f>"文小静"</f>
        <v>文小静</v>
      </c>
      <c r="E635" s="4" t="str">
        <f t="shared" si="29"/>
        <v>女</v>
      </c>
    </row>
    <row r="636" spans="1:5" ht="30" customHeight="1">
      <c r="A636" s="4">
        <v>635</v>
      </c>
      <c r="B636" s="4" t="str">
        <f>"2872202103241042437035"</f>
        <v>2872202103241042437035</v>
      </c>
      <c r="C636" s="4" t="s">
        <v>5</v>
      </c>
      <c r="D636" s="4" t="str">
        <f>"王远宾"</f>
        <v>王远宾</v>
      </c>
      <c r="E636" s="4" t="str">
        <f>"男"</f>
        <v>男</v>
      </c>
    </row>
    <row r="637" spans="1:5" ht="30" customHeight="1">
      <c r="A637" s="4">
        <v>636</v>
      </c>
      <c r="B637" s="4" t="str">
        <f>"2872202103241043177037"</f>
        <v>2872202103241043177037</v>
      </c>
      <c r="C637" s="4" t="s">
        <v>5</v>
      </c>
      <c r="D637" s="4" t="str">
        <f>"符乃娟"</f>
        <v>符乃娟</v>
      </c>
      <c r="E637" s="4" t="str">
        <f>"女"</f>
        <v>女</v>
      </c>
    </row>
    <row r="638" spans="1:5" ht="30" customHeight="1">
      <c r="A638" s="4">
        <v>637</v>
      </c>
      <c r="B638" s="4" t="str">
        <f>"2872202103241043587040"</f>
        <v>2872202103241043587040</v>
      </c>
      <c r="C638" s="4" t="s">
        <v>5</v>
      </c>
      <c r="D638" s="4" t="str">
        <f>"陈志新"</f>
        <v>陈志新</v>
      </c>
      <c r="E638" s="4" t="str">
        <f>"男"</f>
        <v>男</v>
      </c>
    </row>
    <row r="639" spans="1:5" ht="30" customHeight="1">
      <c r="A639" s="4">
        <v>638</v>
      </c>
      <c r="B639" s="4" t="str">
        <f>"2872202103241044037043"</f>
        <v>2872202103241044037043</v>
      </c>
      <c r="C639" s="4" t="s">
        <v>5</v>
      </c>
      <c r="D639" s="4" t="str">
        <f>"朱奕玲"</f>
        <v>朱奕玲</v>
      </c>
      <c r="E639" s="4" t="str">
        <f>"女"</f>
        <v>女</v>
      </c>
    </row>
    <row r="640" spans="1:5" ht="30" customHeight="1">
      <c r="A640" s="4">
        <v>639</v>
      </c>
      <c r="B640" s="4" t="str">
        <f>"2872202103241047157062"</f>
        <v>2872202103241047157062</v>
      </c>
      <c r="C640" s="4" t="s">
        <v>5</v>
      </c>
      <c r="D640" s="4" t="str">
        <f>"符良径"</f>
        <v>符良径</v>
      </c>
      <c r="E640" s="4" t="str">
        <f>"男"</f>
        <v>男</v>
      </c>
    </row>
    <row r="641" spans="1:5" ht="30" customHeight="1">
      <c r="A641" s="4">
        <v>640</v>
      </c>
      <c r="B641" s="4" t="str">
        <f>"2872202103241049287080"</f>
        <v>2872202103241049287080</v>
      </c>
      <c r="C641" s="4" t="s">
        <v>5</v>
      </c>
      <c r="D641" s="4" t="str">
        <f>"张晓敏"</f>
        <v>张晓敏</v>
      </c>
      <c r="E641" s="4" t="str">
        <f>"女"</f>
        <v>女</v>
      </c>
    </row>
    <row r="642" spans="1:5" ht="30" customHeight="1">
      <c r="A642" s="4">
        <v>641</v>
      </c>
      <c r="B642" s="4" t="str">
        <f>"2872202103241049467085"</f>
        <v>2872202103241049467085</v>
      </c>
      <c r="C642" s="4" t="s">
        <v>5</v>
      </c>
      <c r="D642" s="4" t="str">
        <f>"黄海智"</f>
        <v>黄海智</v>
      </c>
      <c r="E642" s="4" t="str">
        <f>"男"</f>
        <v>男</v>
      </c>
    </row>
    <row r="643" spans="1:5" ht="30" customHeight="1">
      <c r="A643" s="4">
        <v>642</v>
      </c>
      <c r="B643" s="4" t="str">
        <f>"2872202103241050107088"</f>
        <v>2872202103241050107088</v>
      </c>
      <c r="C643" s="4" t="s">
        <v>5</v>
      </c>
      <c r="D643" s="4" t="str">
        <f>"符雪露"</f>
        <v>符雪露</v>
      </c>
      <c r="E643" s="4" t="str">
        <f>"女"</f>
        <v>女</v>
      </c>
    </row>
    <row r="644" spans="1:5" ht="30" customHeight="1">
      <c r="A644" s="4">
        <v>643</v>
      </c>
      <c r="B644" s="4" t="str">
        <f>"2872202103241059537136"</f>
        <v>2872202103241059537136</v>
      </c>
      <c r="C644" s="4" t="s">
        <v>5</v>
      </c>
      <c r="D644" s="4" t="str">
        <f>"洪颜"</f>
        <v>洪颜</v>
      </c>
      <c r="E644" s="4" t="str">
        <f>"女"</f>
        <v>女</v>
      </c>
    </row>
    <row r="645" spans="1:5" ht="30" customHeight="1">
      <c r="A645" s="4">
        <v>644</v>
      </c>
      <c r="B645" s="4" t="str">
        <f>"2872202103241102567148"</f>
        <v>2872202103241102567148</v>
      </c>
      <c r="C645" s="4" t="s">
        <v>5</v>
      </c>
      <c r="D645" s="4" t="str">
        <f>"孙敏"</f>
        <v>孙敏</v>
      </c>
      <c r="E645" s="4" t="str">
        <f>"女"</f>
        <v>女</v>
      </c>
    </row>
    <row r="646" spans="1:5" ht="30" customHeight="1">
      <c r="A646" s="4">
        <v>645</v>
      </c>
      <c r="B646" s="4" t="str">
        <f>"2872202103241104437154"</f>
        <v>2872202103241104437154</v>
      </c>
      <c r="C646" s="4" t="s">
        <v>5</v>
      </c>
      <c r="D646" s="4" t="str">
        <f>"王全杰"</f>
        <v>王全杰</v>
      </c>
      <c r="E646" s="4" t="str">
        <f>"男"</f>
        <v>男</v>
      </c>
    </row>
    <row r="647" spans="1:5" ht="30" customHeight="1">
      <c r="A647" s="4">
        <v>646</v>
      </c>
      <c r="B647" s="4" t="str">
        <f>"2872202103241104547157"</f>
        <v>2872202103241104547157</v>
      </c>
      <c r="C647" s="4" t="s">
        <v>5</v>
      </c>
      <c r="D647" s="4" t="str">
        <f>"秦子康"</f>
        <v>秦子康</v>
      </c>
      <c r="E647" s="4" t="str">
        <f>"男"</f>
        <v>男</v>
      </c>
    </row>
    <row r="648" spans="1:5" ht="30" customHeight="1">
      <c r="A648" s="4">
        <v>647</v>
      </c>
      <c r="B648" s="4" t="str">
        <f>"2872202103241111157197"</f>
        <v>2872202103241111157197</v>
      </c>
      <c r="C648" s="4" t="s">
        <v>5</v>
      </c>
      <c r="D648" s="4" t="str">
        <f>"柳国青"</f>
        <v>柳国青</v>
      </c>
      <c r="E648" s="4" t="str">
        <f>"女"</f>
        <v>女</v>
      </c>
    </row>
    <row r="649" spans="1:5" ht="30" customHeight="1">
      <c r="A649" s="4">
        <v>648</v>
      </c>
      <c r="B649" s="4" t="str">
        <f>"2872202103241113037206"</f>
        <v>2872202103241113037206</v>
      </c>
      <c r="C649" s="4" t="s">
        <v>5</v>
      </c>
      <c r="D649" s="4" t="str">
        <f>"林静瑶"</f>
        <v>林静瑶</v>
      </c>
      <c r="E649" s="4" t="str">
        <f>"女"</f>
        <v>女</v>
      </c>
    </row>
    <row r="650" spans="1:5" ht="30" customHeight="1">
      <c r="A650" s="4">
        <v>649</v>
      </c>
      <c r="B650" s="4" t="str">
        <f>"2872202103241116227229"</f>
        <v>2872202103241116227229</v>
      </c>
      <c r="C650" s="4" t="s">
        <v>5</v>
      </c>
      <c r="D650" s="4" t="str">
        <f>"曾学青"</f>
        <v>曾学青</v>
      </c>
      <c r="E650" s="4" t="str">
        <f>"女"</f>
        <v>女</v>
      </c>
    </row>
    <row r="651" spans="1:5" ht="30" customHeight="1">
      <c r="A651" s="4">
        <v>650</v>
      </c>
      <c r="B651" s="4" t="str">
        <f>"2872202103241117027233"</f>
        <v>2872202103241117027233</v>
      </c>
      <c r="C651" s="4" t="s">
        <v>5</v>
      </c>
      <c r="D651" s="4" t="str">
        <f>"关亚肖"</f>
        <v>关亚肖</v>
      </c>
      <c r="E651" s="4" t="str">
        <f>"男"</f>
        <v>男</v>
      </c>
    </row>
    <row r="652" spans="1:5" ht="30" customHeight="1">
      <c r="A652" s="4">
        <v>651</v>
      </c>
      <c r="B652" s="4" t="str">
        <f>"2872202103241117177234"</f>
        <v>2872202103241117177234</v>
      </c>
      <c r="C652" s="4" t="s">
        <v>5</v>
      </c>
      <c r="D652" s="4" t="str">
        <f>"苏利选"</f>
        <v>苏利选</v>
      </c>
      <c r="E652" s="4" t="str">
        <f>"女"</f>
        <v>女</v>
      </c>
    </row>
    <row r="653" spans="1:5" ht="30" customHeight="1">
      <c r="A653" s="4">
        <v>652</v>
      </c>
      <c r="B653" s="4" t="str">
        <f>"2872202103241119497242"</f>
        <v>2872202103241119497242</v>
      </c>
      <c r="C653" s="4" t="s">
        <v>5</v>
      </c>
      <c r="D653" s="4" t="str">
        <f>"陈强丽"</f>
        <v>陈强丽</v>
      </c>
      <c r="E653" s="4" t="str">
        <f>"女"</f>
        <v>女</v>
      </c>
    </row>
    <row r="654" spans="1:5" ht="30" customHeight="1">
      <c r="A654" s="4">
        <v>653</v>
      </c>
      <c r="B654" s="4" t="str">
        <f>"2872202103241120427245"</f>
        <v>2872202103241120427245</v>
      </c>
      <c r="C654" s="4" t="s">
        <v>5</v>
      </c>
      <c r="D654" s="4" t="str">
        <f>"马玉娟"</f>
        <v>马玉娟</v>
      </c>
      <c r="E654" s="4" t="str">
        <f>"女"</f>
        <v>女</v>
      </c>
    </row>
    <row r="655" spans="1:5" ht="30" customHeight="1">
      <c r="A655" s="4">
        <v>654</v>
      </c>
      <c r="B655" s="4" t="str">
        <f>"2872202103241124227259"</f>
        <v>2872202103241124227259</v>
      </c>
      <c r="C655" s="4" t="s">
        <v>5</v>
      </c>
      <c r="D655" s="4" t="str">
        <f>"符鑫"</f>
        <v>符鑫</v>
      </c>
      <c r="E655" s="4" t="str">
        <f>"女"</f>
        <v>女</v>
      </c>
    </row>
    <row r="656" spans="1:5" ht="30" customHeight="1">
      <c r="A656" s="4">
        <v>655</v>
      </c>
      <c r="B656" s="4" t="str">
        <f>"2872202103241126317273"</f>
        <v>2872202103241126317273</v>
      </c>
      <c r="C656" s="4" t="s">
        <v>5</v>
      </c>
      <c r="D656" s="4" t="str">
        <f>"赵扬德"</f>
        <v>赵扬德</v>
      </c>
      <c r="E656" s="4" t="str">
        <f>"男"</f>
        <v>男</v>
      </c>
    </row>
    <row r="657" spans="1:5" ht="30" customHeight="1">
      <c r="A657" s="4">
        <v>656</v>
      </c>
      <c r="B657" s="4" t="str">
        <f>"2872202103241127137275"</f>
        <v>2872202103241127137275</v>
      </c>
      <c r="C657" s="4" t="s">
        <v>5</v>
      </c>
      <c r="D657" s="4" t="str">
        <f>"符嵘"</f>
        <v>符嵘</v>
      </c>
      <c r="E657" s="4" t="str">
        <f>"男"</f>
        <v>男</v>
      </c>
    </row>
    <row r="658" spans="1:5" ht="30" customHeight="1">
      <c r="A658" s="4">
        <v>657</v>
      </c>
      <c r="B658" s="4" t="str">
        <f>"2872202103241128217278"</f>
        <v>2872202103241128217278</v>
      </c>
      <c r="C658" s="4" t="s">
        <v>5</v>
      </c>
      <c r="D658" s="4" t="str">
        <f>"李丹丹"</f>
        <v>李丹丹</v>
      </c>
      <c r="E658" s="4" t="str">
        <f>"女"</f>
        <v>女</v>
      </c>
    </row>
    <row r="659" spans="1:5" ht="30" customHeight="1">
      <c r="A659" s="4">
        <v>658</v>
      </c>
      <c r="B659" s="4" t="str">
        <f>"2872202103241130357288"</f>
        <v>2872202103241130357288</v>
      </c>
      <c r="C659" s="4" t="s">
        <v>5</v>
      </c>
      <c r="D659" s="4" t="str">
        <f>"李永池"</f>
        <v>李永池</v>
      </c>
      <c r="E659" s="4" t="str">
        <f>"男"</f>
        <v>男</v>
      </c>
    </row>
    <row r="660" spans="1:5" ht="30" customHeight="1">
      <c r="A660" s="4">
        <v>659</v>
      </c>
      <c r="B660" s="4" t="str">
        <f>"2872202103241135387307"</f>
        <v>2872202103241135387307</v>
      </c>
      <c r="C660" s="4" t="s">
        <v>5</v>
      </c>
      <c r="D660" s="4" t="str">
        <f>"陈裔纶"</f>
        <v>陈裔纶</v>
      </c>
      <c r="E660" s="4" t="str">
        <f>"男"</f>
        <v>男</v>
      </c>
    </row>
    <row r="661" spans="1:5" ht="30" customHeight="1">
      <c r="A661" s="4">
        <v>660</v>
      </c>
      <c r="B661" s="4" t="str">
        <f>"2872202103241136117310"</f>
        <v>2872202103241136117310</v>
      </c>
      <c r="C661" s="4" t="s">
        <v>5</v>
      </c>
      <c r="D661" s="4" t="str">
        <f>"王立苗"</f>
        <v>王立苗</v>
      </c>
      <c r="E661" s="4" t="str">
        <f>"女"</f>
        <v>女</v>
      </c>
    </row>
    <row r="662" spans="1:5" ht="30" customHeight="1">
      <c r="A662" s="4">
        <v>661</v>
      </c>
      <c r="B662" s="4" t="str">
        <f>"2872202103241138057313"</f>
        <v>2872202103241138057313</v>
      </c>
      <c r="C662" s="4" t="s">
        <v>5</v>
      </c>
      <c r="D662" s="4" t="str">
        <f>"李智燕"</f>
        <v>李智燕</v>
      </c>
      <c r="E662" s="4" t="str">
        <f>"女"</f>
        <v>女</v>
      </c>
    </row>
    <row r="663" spans="1:5" ht="30" customHeight="1">
      <c r="A663" s="4">
        <v>662</v>
      </c>
      <c r="B663" s="4" t="str">
        <f>"2872202103241142027327"</f>
        <v>2872202103241142027327</v>
      </c>
      <c r="C663" s="4" t="s">
        <v>5</v>
      </c>
      <c r="D663" s="4" t="str">
        <f>"符景英"</f>
        <v>符景英</v>
      </c>
      <c r="E663" s="4" t="str">
        <f>"男"</f>
        <v>男</v>
      </c>
    </row>
    <row r="664" spans="1:5" ht="30" customHeight="1">
      <c r="A664" s="4">
        <v>663</v>
      </c>
      <c r="B664" s="4" t="str">
        <f>"2872202103241143507333"</f>
        <v>2872202103241143507333</v>
      </c>
      <c r="C664" s="4" t="s">
        <v>5</v>
      </c>
      <c r="D664" s="4" t="str">
        <f>"李江"</f>
        <v>李江</v>
      </c>
      <c r="E664" s="4" t="str">
        <f>"男"</f>
        <v>男</v>
      </c>
    </row>
    <row r="665" spans="1:5" ht="30" customHeight="1">
      <c r="A665" s="4">
        <v>664</v>
      </c>
      <c r="B665" s="4" t="str">
        <f>"2872202103241156387384"</f>
        <v>2872202103241156387384</v>
      </c>
      <c r="C665" s="4" t="s">
        <v>5</v>
      </c>
      <c r="D665" s="4" t="str">
        <f>"赵靖"</f>
        <v>赵靖</v>
      </c>
      <c r="E665" s="4" t="str">
        <f>"女"</f>
        <v>女</v>
      </c>
    </row>
    <row r="666" spans="1:5" ht="30" customHeight="1">
      <c r="A666" s="4">
        <v>665</v>
      </c>
      <c r="B666" s="4" t="str">
        <f>"2872202103241156497385"</f>
        <v>2872202103241156497385</v>
      </c>
      <c r="C666" s="4" t="s">
        <v>5</v>
      </c>
      <c r="D666" s="4" t="str">
        <f>"邢孔权"</f>
        <v>邢孔权</v>
      </c>
      <c r="E666" s="4" t="str">
        <f>"男"</f>
        <v>男</v>
      </c>
    </row>
    <row r="667" spans="1:5" ht="30" customHeight="1">
      <c r="A667" s="4">
        <v>666</v>
      </c>
      <c r="B667" s="4" t="str">
        <f>"2872202103241157187387"</f>
        <v>2872202103241157187387</v>
      </c>
      <c r="C667" s="4" t="s">
        <v>5</v>
      </c>
      <c r="D667" s="4" t="str">
        <f>"卞婷"</f>
        <v>卞婷</v>
      </c>
      <c r="E667" s="4" t="str">
        <f>"女"</f>
        <v>女</v>
      </c>
    </row>
    <row r="668" spans="1:5" ht="30" customHeight="1">
      <c r="A668" s="4">
        <v>667</v>
      </c>
      <c r="B668" s="4" t="str">
        <f>"2872202103241157367389"</f>
        <v>2872202103241157367389</v>
      </c>
      <c r="C668" s="4" t="s">
        <v>5</v>
      </c>
      <c r="D668" s="4" t="str">
        <f>"王琤卓"</f>
        <v>王琤卓</v>
      </c>
      <c r="E668" s="4" t="str">
        <f>"男"</f>
        <v>男</v>
      </c>
    </row>
    <row r="669" spans="1:5" ht="30" customHeight="1">
      <c r="A669" s="4">
        <v>668</v>
      </c>
      <c r="B669" s="4" t="str">
        <f>"2872202103241200577399"</f>
        <v>2872202103241200577399</v>
      </c>
      <c r="C669" s="4" t="s">
        <v>5</v>
      </c>
      <c r="D669" s="4" t="str">
        <f>"陈泽颖"</f>
        <v>陈泽颖</v>
      </c>
      <c r="E669" s="4" t="str">
        <f>"女"</f>
        <v>女</v>
      </c>
    </row>
    <row r="670" spans="1:5" ht="30" customHeight="1">
      <c r="A670" s="4">
        <v>669</v>
      </c>
      <c r="B670" s="4" t="str">
        <f>"2872202103241201087400"</f>
        <v>2872202103241201087400</v>
      </c>
      <c r="C670" s="4" t="s">
        <v>5</v>
      </c>
      <c r="D670" s="4" t="str">
        <f>"唐丽婷"</f>
        <v>唐丽婷</v>
      </c>
      <c r="E670" s="4" t="str">
        <f>"女"</f>
        <v>女</v>
      </c>
    </row>
    <row r="671" spans="1:5" ht="30" customHeight="1">
      <c r="A671" s="4">
        <v>670</v>
      </c>
      <c r="B671" s="4" t="str">
        <f>"2872202103241201337403"</f>
        <v>2872202103241201337403</v>
      </c>
      <c r="C671" s="4" t="s">
        <v>5</v>
      </c>
      <c r="D671" s="4" t="str">
        <f>"符志于"</f>
        <v>符志于</v>
      </c>
      <c r="E671" s="4" t="str">
        <f>"女"</f>
        <v>女</v>
      </c>
    </row>
    <row r="672" spans="1:5" ht="30" customHeight="1">
      <c r="A672" s="4">
        <v>671</v>
      </c>
      <c r="B672" s="4" t="str">
        <f>"2872202103241208297417"</f>
        <v>2872202103241208297417</v>
      </c>
      <c r="C672" s="4" t="s">
        <v>5</v>
      </c>
      <c r="D672" s="4" t="str">
        <f>"吴孔丽"</f>
        <v>吴孔丽</v>
      </c>
      <c r="E672" s="4" t="str">
        <f>"女"</f>
        <v>女</v>
      </c>
    </row>
    <row r="673" spans="1:5" ht="30" customHeight="1">
      <c r="A673" s="4">
        <v>672</v>
      </c>
      <c r="B673" s="4" t="str">
        <f>"2872202103241209447421"</f>
        <v>2872202103241209447421</v>
      </c>
      <c r="C673" s="4" t="s">
        <v>5</v>
      </c>
      <c r="D673" s="4" t="str">
        <f>"蔡兴翔"</f>
        <v>蔡兴翔</v>
      </c>
      <c r="E673" s="4" t="str">
        <f>"男"</f>
        <v>男</v>
      </c>
    </row>
    <row r="674" spans="1:5" ht="30" customHeight="1">
      <c r="A674" s="4">
        <v>673</v>
      </c>
      <c r="B674" s="4" t="str">
        <f>"2872202103241211077427"</f>
        <v>2872202103241211077427</v>
      </c>
      <c r="C674" s="4" t="s">
        <v>5</v>
      </c>
      <c r="D674" s="4" t="str">
        <f>"倪晓萍"</f>
        <v>倪晓萍</v>
      </c>
      <c r="E674" s="4" t="str">
        <f>"女"</f>
        <v>女</v>
      </c>
    </row>
    <row r="675" spans="1:5" ht="30" customHeight="1">
      <c r="A675" s="4">
        <v>674</v>
      </c>
      <c r="B675" s="4" t="str">
        <f>"2872202103241214187434"</f>
        <v>2872202103241214187434</v>
      </c>
      <c r="C675" s="4" t="s">
        <v>5</v>
      </c>
      <c r="D675" s="4" t="str">
        <f>"文兴泽"</f>
        <v>文兴泽</v>
      </c>
      <c r="E675" s="4" t="str">
        <f>"男"</f>
        <v>男</v>
      </c>
    </row>
    <row r="676" spans="1:5" ht="30" customHeight="1">
      <c r="A676" s="4">
        <v>675</v>
      </c>
      <c r="B676" s="4" t="str">
        <f>"2872202103241219597445"</f>
        <v>2872202103241219597445</v>
      </c>
      <c r="C676" s="4" t="s">
        <v>5</v>
      </c>
      <c r="D676" s="4" t="str">
        <f>"王隆燕"</f>
        <v>王隆燕</v>
      </c>
      <c r="E676" s="4" t="str">
        <f>"女"</f>
        <v>女</v>
      </c>
    </row>
    <row r="677" spans="1:5" ht="30" customHeight="1">
      <c r="A677" s="4">
        <v>676</v>
      </c>
      <c r="B677" s="4" t="str">
        <f>"2872202103241220377447"</f>
        <v>2872202103241220377447</v>
      </c>
      <c r="C677" s="4" t="s">
        <v>5</v>
      </c>
      <c r="D677" s="4" t="str">
        <f>"吴妮"</f>
        <v>吴妮</v>
      </c>
      <c r="E677" s="4" t="str">
        <f>"女"</f>
        <v>女</v>
      </c>
    </row>
    <row r="678" spans="1:5" ht="30" customHeight="1">
      <c r="A678" s="4">
        <v>677</v>
      </c>
      <c r="B678" s="4" t="str">
        <f>"2872202103241223527457"</f>
        <v>2872202103241223527457</v>
      </c>
      <c r="C678" s="4" t="s">
        <v>5</v>
      </c>
      <c r="D678" s="4" t="str">
        <f>"蔡志强"</f>
        <v>蔡志强</v>
      </c>
      <c r="E678" s="4" t="str">
        <f>"男"</f>
        <v>男</v>
      </c>
    </row>
    <row r="679" spans="1:5" ht="30" customHeight="1">
      <c r="A679" s="4">
        <v>678</v>
      </c>
      <c r="B679" s="4" t="str">
        <f>"2872202103241224047459"</f>
        <v>2872202103241224047459</v>
      </c>
      <c r="C679" s="4" t="s">
        <v>5</v>
      </c>
      <c r="D679" s="4" t="str">
        <f>"徐思静"</f>
        <v>徐思静</v>
      </c>
      <c r="E679" s="4" t="str">
        <f>"女"</f>
        <v>女</v>
      </c>
    </row>
    <row r="680" spans="1:5" ht="30" customHeight="1">
      <c r="A680" s="4">
        <v>679</v>
      </c>
      <c r="B680" s="4" t="str">
        <f>"2872202103241224237461"</f>
        <v>2872202103241224237461</v>
      </c>
      <c r="C680" s="4" t="s">
        <v>5</v>
      </c>
      <c r="D680" s="4" t="str">
        <f>"苏亮霞"</f>
        <v>苏亮霞</v>
      </c>
      <c r="E680" s="4" t="str">
        <f>"女"</f>
        <v>女</v>
      </c>
    </row>
    <row r="681" spans="1:5" ht="30" customHeight="1">
      <c r="A681" s="4">
        <v>680</v>
      </c>
      <c r="B681" s="4" t="str">
        <f>"2872202103241229047471"</f>
        <v>2872202103241229047471</v>
      </c>
      <c r="C681" s="4" t="s">
        <v>5</v>
      </c>
      <c r="D681" s="4" t="str">
        <f>"张娜"</f>
        <v>张娜</v>
      </c>
      <c r="E681" s="4" t="str">
        <f>"女"</f>
        <v>女</v>
      </c>
    </row>
    <row r="682" spans="1:5" ht="30" customHeight="1">
      <c r="A682" s="4">
        <v>681</v>
      </c>
      <c r="B682" s="4" t="str">
        <f>"2872202103241229187472"</f>
        <v>2872202103241229187472</v>
      </c>
      <c r="C682" s="4" t="s">
        <v>5</v>
      </c>
      <c r="D682" s="4" t="str">
        <f>"陈欢"</f>
        <v>陈欢</v>
      </c>
      <c r="E682" s="4" t="str">
        <f>"男"</f>
        <v>男</v>
      </c>
    </row>
    <row r="683" spans="1:5" ht="30" customHeight="1">
      <c r="A683" s="4">
        <v>682</v>
      </c>
      <c r="B683" s="4" t="str">
        <f>"2872202103241231217477"</f>
        <v>2872202103241231217477</v>
      </c>
      <c r="C683" s="4" t="s">
        <v>5</v>
      </c>
      <c r="D683" s="4" t="str">
        <f>"林明珠"</f>
        <v>林明珠</v>
      </c>
      <c r="E683" s="4" t="str">
        <f>"女"</f>
        <v>女</v>
      </c>
    </row>
    <row r="684" spans="1:5" ht="30" customHeight="1">
      <c r="A684" s="4">
        <v>683</v>
      </c>
      <c r="B684" s="4" t="str">
        <f>"2872202103241236137490"</f>
        <v>2872202103241236137490</v>
      </c>
      <c r="C684" s="4" t="s">
        <v>5</v>
      </c>
      <c r="D684" s="4" t="str">
        <f>"林宏才"</f>
        <v>林宏才</v>
      </c>
      <c r="E684" s="4" t="str">
        <f>"男"</f>
        <v>男</v>
      </c>
    </row>
    <row r="685" spans="1:5" ht="30" customHeight="1">
      <c r="A685" s="4">
        <v>684</v>
      </c>
      <c r="B685" s="4" t="str">
        <f>"2872202103241239557501"</f>
        <v>2872202103241239557501</v>
      </c>
      <c r="C685" s="4" t="s">
        <v>5</v>
      </c>
      <c r="D685" s="4" t="str">
        <f>"邢孔政"</f>
        <v>邢孔政</v>
      </c>
      <c r="E685" s="4" t="str">
        <f>"男"</f>
        <v>男</v>
      </c>
    </row>
    <row r="686" spans="1:5" ht="30" customHeight="1">
      <c r="A686" s="4">
        <v>685</v>
      </c>
      <c r="B686" s="4" t="str">
        <f>"2872202103241240307503"</f>
        <v>2872202103241240307503</v>
      </c>
      <c r="C686" s="4" t="s">
        <v>5</v>
      </c>
      <c r="D686" s="4" t="str">
        <f>"符茂"</f>
        <v>符茂</v>
      </c>
      <c r="E686" s="4" t="str">
        <f>"男"</f>
        <v>男</v>
      </c>
    </row>
    <row r="687" spans="1:5" ht="30" customHeight="1">
      <c r="A687" s="4">
        <v>686</v>
      </c>
      <c r="B687" s="4" t="str">
        <f>"2872202103241252017547"</f>
        <v>2872202103241252017547</v>
      </c>
      <c r="C687" s="4" t="s">
        <v>5</v>
      </c>
      <c r="D687" s="4" t="str">
        <f>"郑远丽"</f>
        <v>郑远丽</v>
      </c>
      <c r="E687" s="4" t="str">
        <f>"女"</f>
        <v>女</v>
      </c>
    </row>
    <row r="688" spans="1:5" ht="30" customHeight="1">
      <c r="A688" s="4">
        <v>687</v>
      </c>
      <c r="B688" s="4" t="str">
        <f>"2872202103241252107549"</f>
        <v>2872202103241252107549</v>
      </c>
      <c r="C688" s="4" t="s">
        <v>5</v>
      </c>
      <c r="D688" s="4" t="str">
        <f>"符雪花"</f>
        <v>符雪花</v>
      </c>
      <c r="E688" s="4" t="str">
        <f>"女"</f>
        <v>女</v>
      </c>
    </row>
    <row r="689" spans="1:5" ht="30" customHeight="1">
      <c r="A689" s="4">
        <v>688</v>
      </c>
      <c r="B689" s="4" t="str">
        <f>"2872202103241254397553"</f>
        <v>2872202103241254397553</v>
      </c>
      <c r="C689" s="4" t="s">
        <v>5</v>
      </c>
      <c r="D689" s="4" t="str">
        <f>"曾巧荣"</f>
        <v>曾巧荣</v>
      </c>
      <c r="E689" s="4" t="str">
        <f>"女"</f>
        <v>女</v>
      </c>
    </row>
    <row r="690" spans="1:5" ht="30" customHeight="1">
      <c r="A690" s="4">
        <v>689</v>
      </c>
      <c r="B690" s="4" t="str">
        <f>"2872202103241258117569"</f>
        <v>2872202103241258117569</v>
      </c>
      <c r="C690" s="4" t="s">
        <v>5</v>
      </c>
      <c r="D690" s="4" t="str">
        <f>"梁阳"</f>
        <v>梁阳</v>
      </c>
      <c r="E690" s="4" t="str">
        <f>"男"</f>
        <v>男</v>
      </c>
    </row>
    <row r="691" spans="1:5" ht="30" customHeight="1">
      <c r="A691" s="4">
        <v>690</v>
      </c>
      <c r="B691" s="4" t="str">
        <f>"2872202103241302307585"</f>
        <v>2872202103241302307585</v>
      </c>
      <c r="C691" s="4" t="s">
        <v>5</v>
      </c>
      <c r="D691" s="4" t="str">
        <f>"吴东山"</f>
        <v>吴东山</v>
      </c>
      <c r="E691" s="4" t="str">
        <f>"男"</f>
        <v>男</v>
      </c>
    </row>
    <row r="692" spans="1:5" ht="30" customHeight="1">
      <c r="A692" s="4">
        <v>691</v>
      </c>
      <c r="B692" s="4" t="str">
        <f>"2872202103241311067606"</f>
        <v>2872202103241311067606</v>
      </c>
      <c r="C692" s="4" t="s">
        <v>5</v>
      </c>
      <c r="D692" s="4" t="str">
        <f>"彭乐海"</f>
        <v>彭乐海</v>
      </c>
      <c r="E692" s="4" t="str">
        <f>"男"</f>
        <v>男</v>
      </c>
    </row>
    <row r="693" spans="1:5" ht="30" customHeight="1">
      <c r="A693" s="4">
        <v>692</v>
      </c>
      <c r="B693" s="4" t="str">
        <f>"2872202103241319437624"</f>
        <v>2872202103241319437624</v>
      </c>
      <c r="C693" s="4" t="s">
        <v>5</v>
      </c>
      <c r="D693" s="4" t="str">
        <f>"文寸地"</f>
        <v>文寸地</v>
      </c>
      <c r="E693" s="4" t="str">
        <f>"男"</f>
        <v>男</v>
      </c>
    </row>
    <row r="694" spans="1:5" ht="30" customHeight="1">
      <c r="A694" s="4">
        <v>693</v>
      </c>
      <c r="B694" s="4" t="str">
        <f>"2872202103241324347634"</f>
        <v>2872202103241324347634</v>
      </c>
      <c r="C694" s="4" t="s">
        <v>5</v>
      </c>
      <c r="D694" s="4" t="str">
        <f>"文英丹"</f>
        <v>文英丹</v>
      </c>
      <c r="E694" s="4" t="str">
        <f>"女"</f>
        <v>女</v>
      </c>
    </row>
    <row r="695" spans="1:5" ht="30" customHeight="1">
      <c r="A695" s="4">
        <v>694</v>
      </c>
      <c r="B695" s="4" t="str">
        <f>"2872202103241328257644"</f>
        <v>2872202103241328257644</v>
      </c>
      <c r="C695" s="4" t="s">
        <v>5</v>
      </c>
      <c r="D695" s="4" t="str">
        <f>"凌明斡"</f>
        <v>凌明斡</v>
      </c>
      <c r="E695" s="4" t="str">
        <f>"男"</f>
        <v>男</v>
      </c>
    </row>
    <row r="696" spans="1:5" ht="30" customHeight="1">
      <c r="A696" s="4">
        <v>695</v>
      </c>
      <c r="B696" s="4" t="str">
        <f>"2872202103241330137649"</f>
        <v>2872202103241330137649</v>
      </c>
      <c r="C696" s="4" t="s">
        <v>5</v>
      </c>
      <c r="D696" s="4" t="str">
        <f>"唐玲芳"</f>
        <v>唐玲芳</v>
      </c>
      <c r="E696" s="4" t="str">
        <f>"女"</f>
        <v>女</v>
      </c>
    </row>
    <row r="697" spans="1:5" ht="30" customHeight="1">
      <c r="A697" s="4">
        <v>696</v>
      </c>
      <c r="B697" s="4" t="str">
        <f>"2872202103241332327656"</f>
        <v>2872202103241332327656</v>
      </c>
      <c r="C697" s="4" t="s">
        <v>5</v>
      </c>
      <c r="D697" s="4" t="str">
        <f>"唐传妃"</f>
        <v>唐传妃</v>
      </c>
      <c r="E697" s="4" t="str">
        <f>"女"</f>
        <v>女</v>
      </c>
    </row>
    <row r="698" spans="1:5" ht="30" customHeight="1">
      <c r="A698" s="4">
        <v>697</v>
      </c>
      <c r="B698" s="4" t="str">
        <f>"2872202103241333027658"</f>
        <v>2872202103241333027658</v>
      </c>
      <c r="C698" s="4" t="s">
        <v>5</v>
      </c>
      <c r="D698" s="4" t="str">
        <f>"冯和程"</f>
        <v>冯和程</v>
      </c>
      <c r="E698" s="4" t="str">
        <f>"男"</f>
        <v>男</v>
      </c>
    </row>
    <row r="699" spans="1:5" ht="30" customHeight="1">
      <c r="A699" s="4">
        <v>698</v>
      </c>
      <c r="B699" s="4" t="str">
        <f>"2872202103241358377700"</f>
        <v>2872202103241358377700</v>
      </c>
      <c r="C699" s="4" t="s">
        <v>5</v>
      </c>
      <c r="D699" s="4" t="str">
        <f>"卢岳婷"</f>
        <v>卢岳婷</v>
      </c>
      <c r="E699" s="4" t="str">
        <f>"女"</f>
        <v>女</v>
      </c>
    </row>
    <row r="700" spans="1:5" ht="30" customHeight="1">
      <c r="A700" s="4">
        <v>699</v>
      </c>
      <c r="B700" s="4" t="str">
        <f>"2872202103241405267712"</f>
        <v>2872202103241405267712</v>
      </c>
      <c r="C700" s="4" t="s">
        <v>5</v>
      </c>
      <c r="D700" s="4" t="str">
        <f>"韩杏蜜"</f>
        <v>韩杏蜜</v>
      </c>
      <c r="E700" s="4" t="str">
        <f>"女"</f>
        <v>女</v>
      </c>
    </row>
    <row r="701" spans="1:5" ht="30" customHeight="1">
      <c r="A701" s="4">
        <v>700</v>
      </c>
      <c r="B701" s="4" t="str">
        <f>"2872202103241410367728"</f>
        <v>2872202103241410367728</v>
      </c>
      <c r="C701" s="4" t="s">
        <v>5</v>
      </c>
      <c r="D701" s="4" t="str">
        <f>"赵承良"</f>
        <v>赵承良</v>
      </c>
      <c r="E701" s="4" t="str">
        <f>"男"</f>
        <v>男</v>
      </c>
    </row>
    <row r="702" spans="1:5" ht="30" customHeight="1">
      <c r="A702" s="4">
        <v>701</v>
      </c>
      <c r="B702" s="4" t="str">
        <f>"2872202103241410377729"</f>
        <v>2872202103241410377729</v>
      </c>
      <c r="C702" s="4" t="s">
        <v>5</v>
      </c>
      <c r="D702" s="4" t="str">
        <f>"吴鹏"</f>
        <v>吴鹏</v>
      </c>
      <c r="E702" s="4" t="str">
        <f>"男"</f>
        <v>男</v>
      </c>
    </row>
    <row r="703" spans="1:5" ht="30" customHeight="1">
      <c r="A703" s="4">
        <v>702</v>
      </c>
      <c r="B703" s="4" t="str">
        <f>"2872202103241414107741"</f>
        <v>2872202103241414107741</v>
      </c>
      <c r="C703" s="4" t="s">
        <v>5</v>
      </c>
      <c r="D703" s="4" t="str">
        <f>"刘黎庆"</f>
        <v>刘黎庆</v>
      </c>
      <c r="E703" s="4" t="str">
        <f>"女"</f>
        <v>女</v>
      </c>
    </row>
    <row r="704" spans="1:5" ht="30" customHeight="1">
      <c r="A704" s="4">
        <v>703</v>
      </c>
      <c r="B704" s="4" t="str">
        <f>"2872202103241415177746"</f>
        <v>2872202103241415177746</v>
      </c>
      <c r="C704" s="4" t="s">
        <v>5</v>
      </c>
      <c r="D704" s="4" t="str">
        <f>"杨瑞娟"</f>
        <v>杨瑞娟</v>
      </c>
      <c r="E704" s="4" t="str">
        <f>"女"</f>
        <v>女</v>
      </c>
    </row>
    <row r="705" spans="1:5" ht="30" customHeight="1">
      <c r="A705" s="4">
        <v>704</v>
      </c>
      <c r="B705" s="4" t="str">
        <f>"2872202103241421467772"</f>
        <v>2872202103241421467772</v>
      </c>
      <c r="C705" s="4" t="s">
        <v>5</v>
      </c>
      <c r="D705" s="4" t="str">
        <f>"尹燕婷"</f>
        <v>尹燕婷</v>
      </c>
      <c r="E705" s="4" t="str">
        <f>"女"</f>
        <v>女</v>
      </c>
    </row>
    <row r="706" spans="1:5" ht="30" customHeight="1">
      <c r="A706" s="4">
        <v>705</v>
      </c>
      <c r="B706" s="4" t="str">
        <f>"2872202103241423237782"</f>
        <v>2872202103241423237782</v>
      </c>
      <c r="C706" s="4" t="s">
        <v>5</v>
      </c>
      <c r="D706" s="4" t="str">
        <f>"赵志伟"</f>
        <v>赵志伟</v>
      </c>
      <c r="E706" s="4" t="str">
        <f>"女"</f>
        <v>女</v>
      </c>
    </row>
    <row r="707" spans="1:5" ht="30" customHeight="1">
      <c r="A707" s="4">
        <v>706</v>
      </c>
      <c r="B707" s="4" t="str">
        <f>"2872202103241426097791"</f>
        <v>2872202103241426097791</v>
      </c>
      <c r="C707" s="4" t="s">
        <v>5</v>
      </c>
      <c r="D707" s="4" t="str">
        <f>"符月莹"</f>
        <v>符月莹</v>
      </c>
      <c r="E707" s="4" t="str">
        <f>"女"</f>
        <v>女</v>
      </c>
    </row>
    <row r="708" spans="1:5" ht="30" customHeight="1">
      <c r="A708" s="4">
        <v>707</v>
      </c>
      <c r="B708" s="4" t="str">
        <f>"2872202103241427517794"</f>
        <v>2872202103241427517794</v>
      </c>
      <c r="C708" s="4" t="s">
        <v>5</v>
      </c>
      <c r="D708" s="4" t="str">
        <f>"邢维恒"</f>
        <v>邢维恒</v>
      </c>
      <c r="E708" s="4" t="str">
        <f>"男"</f>
        <v>男</v>
      </c>
    </row>
    <row r="709" spans="1:5" ht="30" customHeight="1">
      <c r="A709" s="4">
        <v>708</v>
      </c>
      <c r="B709" s="4" t="str">
        <f>"2872202103241436527819"</f>
        <v>2872202103241436527819</v>
      </c>
      <c r="C709" s="4" t="s">
        <v>5</v>
      </c>
      <c r="D709" s="4" t="str">
        <f>"方婧"</f>
        <v>方婧</v>
      </c>
      <c r="E709" s="4" t="str">
        <f>"女"</f>
        <v>女</v>
      </c>
    </row>
    <row r="710" spans="1:5" ht="30" customHeight="1">
      <c r="A710" s="4">
        <v>709</v>
      </c>
      <c r="B710" s="4" t="str">
        <f>"2872202103241438277827"</f>
        <v>2872202103241438277827</v>
      </c>
      <c r="C710" s="4" t="s">
        <v>5</v>
      </c>
      <c r="D710" s="4" t="str">
        <f>"张业江"</f>
        <v>张业江</v>
      </c>
      <c r="E710" s="4" t="str">
        <f>"男"</f>
        <v>男</v>
      </c>
    </row>
    <row r="711" spans="1:5" ht="30" customHeight="1">
      <c r="A711" s="4">
        <v>710</v>
      </c>
      <c r="B711" s="4" t="str">
        <f>"2872202103241440117834"</f>
        <v>2872202103241440117834</v>
      </c>
      <c r="C711" s="4" t="s">
        <v>5</v>
      </c>
      <c r="D711" s="4" t="str">
        <f>"高贵李"</f>
        <v>高贵李</v>
      </c>
      <c r="E711" s="4" t="str">
        <f>"男"</f>
        <v>男</v>
      </c>
    </row>
    <row r="712" spans="1:5" ht="30" customHeight="1">
      <c r="A712" s="4">
        <v>711</v>
      </c>
      <c r="B712" s="4" t="str">
        <f>"2872202103241441237836"</f>
        <v>2872202103241441237836</v>
      </c>
      <c r="C712" s="4" t="s">
        <v>5</v>
      </c>
      <c r="D712" s="4" t="str">
        <f>"吉艳雯"</f>
        <v>吉艳雯</v>
      </c>
      <c r="E712" s="4" t="str">
        <f>"女"</f>
        <v>女</v>
      </c>
    </row>
    <row r="713" spans="1:5" ht="30" customHeight="1">
      <c r="A713" s="4">
        <v>712</v>
      </c>
      <c r="B713" s="4" t="str">
        <f>"2872202103241443247842"</f>
        <v>2872202103241443247842</v>
      </c>
      <c r="C713" s="4" t="s">
        <v>5</v>
      </c>
      <c r="D713" s="4" t="str">
        <f>"汤飞"</f>
        <v>汤飞</v>
      </c>
      <c r="E713" s="4" t="str">
        <f>"男"</f>
        <v>男</v>
      </c>
    </row>
    <row r="714" spans="1:5" ht="30" customHeight="1">
      <c r="A714" s="4">
        <v>713</v>
      </c>
      <c r="B714" s="4" t="str">
        <f>"2872202103241444287849"</f>
        <v>2872202103241444287849</v>
      </c>
      <c r="C714" s="4" t="s">
        <v>5</v>
      </c>
      <c r="D714" s="4" t="str">
        <f>"梅灵思"</f>
        <v>梅灵思</v>
      </c>
      <c r="E714" s="4" t="str">
        <f>"男"</f>
        <v>男</v>
      </c>
    </row>
    <row r="715" spans="1:5" ht="30" customHeight="1">
      <c r="A715" s="4">
        <v>714</v>
      </c>
      <c r="B715" s="4" t="str">
        <f>"2872202103241454147875"</f>
        <v>2872202103241454147875</v>
      </c>
      <c r="C715" s="4" t="s">
        <v>5</v>
      </c>
      <c r="D715" s="4" t="str">
        <f>"林建敏"</f>
        <v>林建敏</v>
      </c>
      <c r="E715" s="4" t="str">
        <f>"女"</f>
        <v>女</v>
      </c>
    </row>
    <row r="716" spans="1:5" ht="30" customHeight="1">
      <c r="A716" s="4">
        <v>715</v>
      </c>
      <c r="B716" s="4" t="str">
        <f>"2872202103241505457908"</f>
        <v>2872202103241505457908</v>
      </c>
      <c r="C716" s="4" t="s">
        <v>5</v>
      </c>
      <c r="D716" s="4" t="str">
        <f>"符娴"</f>
        <v>符娴</v>
      </c>
      <c r="E716" s="4" t="str">
        <f>"女"</f>
        <v>女</v>
      </c>
    </row>
    <row r="717" spans="1:5" ht="30" customHeight="1">
      <c r="A717" s="4">
        <v>716</v>
      </c>
      <c r="B717" s="4" t="str">
        <f>"2872202103241513047929"</f>
        <v>2872202103241513047929</v>
      </c>
      <c r="C717" s="4" t="s">
        <v>5</v>
      </c>
      <c r="D717" s="4" t="str">
        <f>"庄舅来"</f>
        <v>庄舅来</v>
      </c>
      <c r="E717" s="4" t="str">
        <f>"女"</f>
        <v>女</v>
      </c>
    </row>
    <row r="718" spans="1:5" ht="30" customHeight="1">
      <c r="A718" s="4">
        <v>717</v>
      </c>
      <c r="B718" s="4" t="str">
        <f>"2872202103241514167939"</f>
        <v>2872202103241514167939</v>
      </c>
      <c r="C718" s="4" t="s">
        <v>5</v>
      </c>
      <c r="D718" s="4" t="str">
        <f>"谢丽妹"</f>
        <v>谢丽妹</v>
      </c>
      <c r="E718" s="4" t="str">
        <f>"女"</f>
        <v>女</v>
      </c>
    </row>
    <row r="719" spans="1:5" ht="30" customHeight="1">
      <c r="A719" s="4">
        <v>718</v>
      </c>
      <c r="B719" s="4" t="str">
        <f>"2872202103241522077958"</f>
        <v>2872202103241522077958</v>
      </c>
      <c r="C719" s="4" t="s">
        <v>5</v>
      </c>
      <c r="D719" s="4" t="str">
        <f>"何远进"</f>
        <v>何远进</v>
      </c>
      <c r="E719" s="4" t="str">
        <f>"男"</f>
        <v>男</v>
      </c>
    </row>
    <row r="720" spans="1:5" ht="30" customHeight="1">
      <c r="A720" s="4">
        <v>719</v>
      </c>
      <c r="B720" s="4" t="str">
        <f>"2872202103241527557968"</f>
        <v>2872202103241527557968</v>
      </c>
      <c r="C720" s="4" t="s">
        <v>5</v>
      </c>
      <c r="D720" s="4" t="str">
        <f>"吉芷琳"</f>
        <v>吉芷琳</v>
      </c>
      <c r="E720" s="4" t="str">
        <f>"女"</f>
        <v>女</v>
      </c>
    </row>
    <row r="721" spans="1:5" ht="30" customHeight="1">
      <c r="A721" s="4">
        <v>720</v>
      </c>
      <c r="B721" s="4" t="str">
        <f>"2872202103241532207981"</f>
        <v>2872202103241532207981</v>
      </c>
      <c r="C721" s="4" t="s">
        <v>5</v>
      </c>
      <c r="D721" s="4" t="str">
        <f>"梁叶"</f>
        <v>梁叶</v>
      </c>
      <c r="E721" s="4" t="str">
        <f>"女"</f>
        <v>女</v>
      </c>
    </row>
    <row r="722" spans="1:5" ht="30" customHeight="1">
      <c r="A722" s="4">
        <v>721</v>
      </c>
      <c r="B722" s="4" t="str">
        <f>"2872202103241532527984"</f>
        <v>2872202103241532527984</v>
      </c>
      <c r="C722" s="4" t="s">
        <v>5</v>
      </c>
      <c r="D722" s="4" t="str">
        <f>"张亚姑"</f>
        <v>张亚姑</v>
      </c>
      <c r="E722" s="4" t="str">
        <f>"女"</f>
        <v>女</v>
      </c>
    </row>
    <row r="723" spans="1:5" ht="30" customHeight="1">
      <c r="A723" s="4">
        <v>722</v>
      </c>
      <c r="B723" s="4" t="str">
        <f>"2872202103241533527988"</f>
        <v>2872202103241533527988</v>
      </c>
      <c r="C723" s="4" t="s">
        <v>5</v>
      </c>
      <c r="D723" s="4" t="str">
        <f>"符志婷"</f>
        <v>符志婷</v>
      </c>
      <c r="E723" s="4" t="str">
        <f>"女"</f>
        <v>女</v>
      </c>
    </row>
    <row r="724" spans="1:5" ht="30" customHeight="1">
      <c r="A724" s="4">
        <v>723</v>
      </c>
      <c r="B724" s="4" t="str">
        <f>"2872202103241535097992"</f>
        <v>2872202103241535097992</v>
      </c>
      <c r="C724" s="4" t="s">
        <v>5</v>
      </c>
      <c r="D724" s="4" t="str">
        <f>"郭依文"</f>
        <v>郭依文</v>
      </c>
      <c r="E724" s="4" t="str">
        <f>"女"</f>
        <v>女</v>
      </c>
    </row>
    <row r="725" spans="1:5" ht="30" customHeight="1">
      <c r="A725" s="4">
        <v>724</v>
      </c>
      <c r="B725" s="4" t="str">
        <f>"2872202103241537257998"</f>
        <v>2872202103241537257998</v>
      </c>
      <c r="C725" s="4" t="s">
        <v>5</v>
      </c>
      <c r="D725" s="4" t="str">
        <f>"汤盛"</f>
        <v>汤盛</v>
      </c>
      <c r="E725" s="4" t="str">
        <f>"男"</f>
        <v>男</v>
      </c>
    </row>
    <row r="726" spans="1:5" ht="30" customHeight="1">
      <c r="A726" s="4">
        <v>725</v>
      </c>
      <c r="B726" s="4" t="str">
        <f>"2872202103241539178007"</f>
        <v>2872202103241539178007</v>
      </c>
      <c r="C726" s="4" t="s">
        <v>5</v>
      </c>
      <c r="D726" s="4" t="str">
        <f>"陈子明"</f>
        <v>陈子明</v>
      </c>
      <c r="E726" s="4" t="str">
        <f>"男"</f>
        <v>男</v>
      </c>
    </row>
    <row r="727" spans="1:5" ht="30" customHeight="1">
      <c r="A727" s="4">
        <v>726</v>
      </c>
      <c r="B727" s="4" t="str">
        <f>"2872202103241539228008"</f>
        <v>2872202103241539228008</v>
      </c>
      <c r="C727" s="4" t="s">
        <v>5</v>
      </c>
      <c r="D727" s="4" t="str">
        <f>"赵兰茹"</f>
        <v>赵兰茹</v>
      </c>
      <c r="E727" s="4" t="str">
        <f aca="true" t="shared" si="30" ref="E727:E734">"女"</f>
        <v>女</v>
      </c>
    </row>
    <row r="728" spans="1:5" ht="30" customHeight="1">
      <c r="A728" s="4">
        <v>727</v>
      </c>
      <c r="B728" s="4" t="str">
        <f>"2872202103241540168014"</f>
        <v>2872202103241540168014</v>
      </c>
      <c r="C728" s="4" t="s">
        <v>5</v>
      </c>
      <c r="D728" s="4" t="str">
        <f>"秦梦瑶"</f>
        <v>秦梦瑶</v>
      </c>
      <c r="E728" s="4" t="str">
        <f t="shared" si="30"/>
        <v>女</v>
      </c>
    </row>
    <row r="729" spans="1:5" ht="30" customHeight="1">
      <c r="A729" s="4">
        <v>728</v>
      </c>
      <c r="B729" s="4" t="str">
        <f>"2872202103241542378023"</f>
        <v>2872202103241542378023</v>
      </c>
      <c r="C729" s="4" t="s">
        <v>5</v>
      </c>
      <c r="D729" s="4" t="str">
        <f>"陈佩"</f>
        <v>陈佩</v>
      </c>
      <c r="E729" s="4" t="str">
        <f t="shared" si="30"/>
        <v>女</v>
      </c>
    </row>
    <row r="730" spans="1:5" ht="30" customHeight="1">
      <c r="A730" s="4">
        <v>729</v>
      </c>
      <c r="B730" s="4" t="str">
        <f>"2872202103241543338026"</f>
        <v>2872202103241543338026</v>
      </c>
      <c r="C730" s="4" t="s">
        <v>5</v>
      </c>
      <c r="D730" s="4" t="str">
        <f>"卢望飞"</f>
        <v>卢望飞</v>
      </c>
      <c r="E730" s="4" t="str">
        <f t="shared" si="30"/>
        <v>女</v>
      </c>
    </row>
    <row r="731" spans="1:5" ht="30" customHeight="1">
      <c r="A731" s="4">
        <v>730</v>
      </c>
      <c r="B731" s="4" t="str">
        <f>"2872202103241545348041"</f>
        <v>2872202103241545348041</v>
      </c>
      <c r="C731" s="4" t="s">
        <v>5</v>
      </c>
      <c r="D731" s="4" t="str">
        <f>"姚常利"</f>
        <v>姚常利</v>
      </c>
      <c r="E731" s="4" t="str">
        <f t="shared" si="30"/>
        <v>女</v>
      </c>
    </row>
    <row r="732" spans="1:5" ht="30" customHeight="1">
      <c r="A732" s="4">
        <v>731</v>
      </c>
      <c r="B732" s="4" t="str">
        <f>"2872202103241546038044"</f>
        <v>2872202103241546038044</v>
      </c>
      <c r="C732" s="4" t="s">
        <v>5</v>
      </c>
      <c r="D732" s="4" t="str">
        <f>"王景春"</f>
        <v>王景春</v>
      </c>
      <c r="E732" s="4" t="str">
        <f t="shared" si="30"/>
        <v>女</v>
      </c>
    </row>
    <row r="733" spans="1:5" ht="30" customHeight="1">
      <c r="A733" s="4">
        <v>732</v>
      </c>
      <c r="B733" s="4" t="str">
        <f>"2872202103241547378052"</f>
        <v>2872202103241547378052</v>
      </c>
      <c r="C733" s="4" t="s">
        <v>5</v>
      </c>
      <c r="D733" s="4" t="str">
        <f>"张梁莉"</f>
        <v>张梁莉</v>
      </c>
      <c r="E733" s="4" t="str">
        <f t="shared" si="30"/>
        <v>女</v>
      </c>
    </row>
    <row r="734" spans="1:5" ht="30" customHeight="1">
      <c r="A734" s="4">
        <v>733</v>
      </c>
      <c r="B734" s="4" t="str">
        <f>"2872202103241601088084"</f>
        <v>2872202103241601088084</v>
      </c>
      <c r="C734" s="4" t="s">
        <v>5</v>
      </c>
      <c r="D734" s="4" t="str">
        <f>"符盟珍"</f>
        <v>符盟珍</v>
      </c>
      <c r="E734" s="4" t="str">
        <f t="shared" si="30"/>
        <v>女</v>
      </c>
    </row>
    <row r="735" spans="1:5" ht="30" customHeight="1">
      <c r="A735" s="4">
        <v>734</v>
      </c>
      <c r="B735" s="4" t="str">
        <f>"2872202103241603198091"</f>
        <v>2872202103241603198091</v>
      </c>
      <c r="C735" s="4" t="s">
        <v>5</v>
      </c>
      <c r="D735" s="4" t="str">
        <f>"林宏峥"</f>
        <v>林宏峥</v>
      </c>
      <c r="E735" s="4" t="str">
        <f>"男"</f>
        <v>男</v>
      </c>
    </row>
    <row r="736" spans="1:5" ht="30" customHeight="1">
      <c r="A736" s="4">
        <v>735</v>
      </c>
      <c r="B736" s="4" t="str">
        <f>"2872202103241603298093"</f>
        <v>2872202103241603298093</v>
      </c>
      <c r="C736" s="4" t="s">
        <v>5</v>
      </c>
      <c r="D736" s="4" t="str">
        <f>"李昌是"</f>
        <v>李昌是</v>
      </c>
      <c r="E736" s="4" t="str">
        <f>"女"</f>
        <v>女</v>
      </c>
    </row>
    <row r="737" spans="1:5" ht="30" customHeight="1">
      <c r="A737" s="4">
        <v>736</v>
      </c>
      <c r="B737" s="4" t="str">
        <f>"2872202103241606408104"</f>
        <v>2872202103241606408104</v>
      </c>
      <c r="C737" s="4" t="s">
        <v>5</v>
      </c>
      <c r="D737" s="4" t="str">
        <f>"卢瑞美"</f>
        <v>卢瑞美</v>
      </c>
      <c r="E737" s="4" t="str">
        <f>"女"</f>
        <v>女</v>
      </c>
    </row>
    <row r="738" spans="1:5" ht="30" customHeight="1">
      <c r="A738" s="4">
        <v>737</v>
      </c>
      <c r="B738" s="4" t="str">
        <f>"2872202103241609328110"</f>
        <v>2872202103241609328110</v>
      </c>
      <c r="C738" s="4" t="s">
        <v>5</v>
      </c>
      <c r="D738" s="4" t="str">
        <f>"符兴成"</f>
        <v>符兴成</v>
      </c>
      <c r="E738" s="4" t="str">
        <f>"男"</f>
        <v>男</v>
      </c>
    </row>
    <row r="739" spans="1:5" ht="30" customHeight="1">
      <c r="A739" s="4">
        <v>738</v>
      </c>
      <c r="B739" s="4" t="str">
        <f>"2872202103241611138113"</f>
        <v>2872202103241611138113</v>
      </c>
      <c r="C739" s="4" t="s">
        <v>5</v>
      </c>
      <c r="D739" s="4" t="str">
        <f>"李彩玉"</f>
        <v>李彩玉</v>
      </c>
      <c r="E739" s="4" t="str">
        <f>"女"</f>
        <v>女</v>
      </c>
    </row>
    <row r="740" spans="1:5" ht="30" customHeight="1">
      <c r="A740" s="4">
        <v>739</v>
      </c>
      <c r="B740" s="4" t="str">
        <f>"2872202103241611288115"</f>
        <v>2872202103241611288115</v>
      </c>
      <c r="C740" s="4" t="s">
        <v>5</v>
      </c>
      <c r="D740" s="4" t="str">
        <f>"邱文健"</f>
        <v>邱文健</v>
      </c>
      <c r="E740" s="4" t="str">
        <f>"男"</f>
        <v>男</v>
      </c>
    </row>
    <row r="741" spans="1:5" ht="30" customHeight="1">
      <c r="A741" s="4">
        <v>740</v>
      </c>
      <c r="B741" s="4" t="str">
        <f>"2872202103241612168117"</f>
        <v>2872202103241612168117</v>
      </c>
      <c r="C741" s="4" t="s">
        <v>5</v>
      </c>
      <c r="D741" s="4" t="str">
        <f>"吴芳莲"</f>
        <v>吴芳莲</v>
      </c>
      <c r="E741" s="4" t="str">
        <f aca="true" t="shared" si="31" ref="E741:E749">"女"</f>
        <v>女</v>
      </c>
    </row>
    <row r="742" spans="1:5" ht="30" customHeight="1">
      <c r="A742" s="4">
        <v>741</v>
      </c>
      <c r="B742" s="4" t="str">
        <f>"2872202103241614348124"</f>
        <v>2872202103241614348124</v>
      </c>
      <c r="C742" s="4" t="s">
        <v>5</v>
      </c>
      <c r="D742" s="4" t="str">
        <f>"符志悄"</f>
        <v>符志悄</v>
      </c>
      <c r="E742" s="4" t="str">
        <f t="shared" si="31"/>
        <v>女</v>
      </c>
    </row>
    <row r="743" spans="1:5" ht="30" customHeight="1">
      <c r="A743" s="4">
        <v>742</v>
      </c>
      <c r="B743" s="4" t="str">
        <f>"2872202103241621558140"</f>
        <v>2872202103241621558140</v>
      </c>
      <c r="C743" s="4" t="s">
        <v>5</v>
      </c>
      <c r="D743" s="4" t="str">
        <f>"杨月"</f>
        <v>杨月</v>
      </c>
      <c r="E743" s="4" t="str">
        <f t="shared" si="31"/>
        <v>女</v>
      </c>
    </row>
    <row r="744" spans="1:5" ht="30" customHeight="1">
      <c r="A744" s="4">
        <v>743</v>
      </c>
      <c r="B744" s="4" t="str">
        <f>"2872202103241633158169"</f>
        <v>2872202103241633158169</v>
      </c>
      <c r="C744" s="4" t="s">
        <v>5</v>
      </c>
      <c r="D744" s="4" t="str">
        <f>"韩宵潇"</f>
        <v>韩宵潇</v>
      </c>
      <c r="E744" s="4" t="str">
        <f t="shared" si="31"/>
        <v>女</v>
      </c>
    </row>
    <row r="745" spans="1:5" ht="30" customHeight="1">
      <c r="A745" s="4">
        <v>744</v>
      </c>
      <c r="B745" s="4" t="str">
        <f>"2872202103241633298173"</f>
        <v>2872202103241633298173</v>
      </c>
      <c r="C745" s="4" t="s">
        <v>5</v>
      </c>
      <c r="D745" s="4" t="str">
        <f>"吉冬晓"</f>
        <v>吉冬晓</v>
      </c>
      <c r="E745" s="4" t="str">
        <f t="shared" si="31"/>
        <v>女</v>
      </c>
    </row>
    <row r="746" spans="1:5" ht="30" customHeight="1">
      <c r="A746" s="4">
        <v>745</v>
      </c>
      <c r="B746" s="4" t="str">
        <f>"2872202103241633588175"</f>
        <v>2872202103241633588175</v>
      </c>
      <c r="C746" s="4" t="s">
        <v>5</v>
      </c>
      <c r="D746" s="4" t="str">
        <f>"符秋仙"</f>
        <v>符秋仙</v>
      </c>
      <c r="E746" s="4" t="str">
        <f t="shared" si="31"/>
        <v>女</v>
      </c>
    </row>
    <row r="747" spans="1:5" ht="30" customHeight="1">
      <c r="A747" s="4">
        <v>746</v>
      </c>
      <c r="B747" s="4" t="str">
        <f>"2872202103241635098181"</f>
        <v>2872202103241635098181</v>
      </c>
      <c r="C747" s="4" t="s">
        <v>5</v>
      </c>
      <c r="D747" s="4" t="str">
        <f>"郭教芳"</f>
        <v>郭教芳</v>
      </c>
      <c r="E747" s="4" t="str">
        <f t="shared" si="31"/>
        <v>女</v>
      </c>
    </row>
    <row r="748" spans="1:5" ht="30" customHeight="1">
      <c r="A748" s="4">
        <v>747</v>
      </c>
      <c r="B748" s="4" t="str">
        <f>"2872202103241642088196"</f>
        <v>2872202103241642088196</v>
      </c>
      <c r="C748" s="4" t="s">
        <v>5</v>
      </c>
      <c r="D748" s="4" t="str">
        <f>"符美云"</f>
        <v>符美云</v>
      </c>
      <c r="E748" s="4" t="str">
        <f t="shared" si="31"/>
        <v>女</v>
      </c>
    </row>
    <row r="749" spans="1:5" ht="30" customHeight="1">
      <c r="A749" s="4">
        <v>748</v>
      </c>
      <c r="B749" s="4" t="str">
        <f>"2872202103241642138197"</f>
        <v>2872202103241642138197</v>
      </c>
      <c r="C749" s="4" t="s">
        <v>5</v>
      </c>
      <c r="D749" s="4" t="str">
        <f>"高元美"</f>
        <v>高元美</v>
      </c>
      <c r="E749" s="4" t="str">
        <f t="shared" si="31"/>
        <v>女</v>
      </c>
    </row>
    <row r="750" spans="1:5" ht="30" customHeight="1">
      <c r="A750" s="4">
        <v>749</v>
      </c>
      <c r="B750" s="4" t="str">
        <f>"2872202103241642368198"</f>
        <v>2872202103241642368198</v>
      </c>
      <c r="C750" s="4" t="s">
        <v>5</v>
      </c>
      <c r="D750" s="4" t="str">
        <f>"秦大智"</f>
        <v>秦大智</v>
      </c>
      <c r="E750" s="4" t="str">
        <f>"男"</f>
        <v>男</v>
      </c>
    </row>
    <row r="751" spans="1:5" ht="30" customHeight="1">
      <c r="A751" s="4">
        <v>750</v>
      </c>
      <c r="B751" s="4" t="str">
        <f>"2872202103241651148216"</f>
        <v>2872202103241651148216</v>
      </c>
      <c r="C751" s="4" t="s">
        <v>5</v>
      </c>
      <c r="D751" s="4" t="str">
        <f>"陈金丹"</f>
        <v>陈金丹</v>
      </c>
      <c r="E751" s="4" t="str">
        <f>"女"</f>
        <v>女</v>
      </c>
    </row>
    <row r="752" spans="1:5" ht="30" customHeight="1">
      <c r="A752" s="4">
        <v>751</v>
      </c>
      <c r="B752" s="4" t="str">
        <f>"2872202103241653488219"</f>
        <v>2872202103241653488219</v>
      </c>
      <c r="C752" s="4" t="s">
        <v>5</v>
      </c>
      <c r="D752" s="4" t="str">
        <f>"符晶"</f>
        <v>符晶</v>
      </c>
      <c r="E752" s="4" t="str">
        <f>"女"</f>
        <v>女</v>
      </c>
    </row>
    <row r="753" spans="1:5" ht="30" customHeight="1">
      <c r="A753" s="4">
        <v>752</v>
      </c>
      <c r="B753" s="4" t="str">
        <f>"2872202103241709058252"</f>
        <v>2872202103241709058252</v>
      </c>
      <c r="C753" s="4" t="s">
        <v>5</v>
      </c>
      <c r="D753" s="4" t="str">
        <f>"苏佳佳"</f>
        <v>苏佳佳</v>
      </c>
      <c r="E753" s="4" t="str">
        <f>"女"</f>
        <v>女</v>
      </c>
    </row>
    <row r="754" spans="1:5" ht="30" customHeight="1">
      <c r="A754" s="4">
        <v>753</v>
      </c>
      <c r="B754" s="4" t="str">
        <f>"2872202103241709598255"</f>
        <v>2872202103241709598255</v>
      </c>
      <c r="C754" s="4" t="s">
        <v>5</v>
      </c>
      <c r="D754" s="4" t="str">
        <f>"王海印"</f>
        <v>王海印</v>
      </c>
      <c r="E754" s="4" t="str">
        <f>"男"</f>
        <v>男</v>
      </c>
    </row>
    <row r="755" spans="1:5" ht="30" customHeight="1">
      <c r="A755" s="4">
        <v>754</v>
      </c>
      <c r="B755" s="4" t="str">
        <f>"2872202103241716558272"</f>
        <v>2872202103241716558272</v>
      </c>
      <c r="C755" s="4" t="s">
        <v>5</v>
      </c>
      <c r="D755" s="4" t="str">
        <f>"赵宝妤"</f>
        <v>赵宝妤</v>
      </c>
      <c r="E755" s="4" t="str">
        <f>"女"</f>
        <v>女</v>
      </c>
    </row>
    <row r="756" spans="1:5" ht="30" customHeight="1">
      <c r="A756" s="4">
        <v>755</v>
      </c>
      <c r="B756" s="4" t="str">
        <f>"2872202103241717108273"</f>
        <v>2872202103241717108273</v>
      </c>
      <c r="C756" s="4" t="s">
        <v>5</v>
      </c>
      <c r="D756" s="4" t="str">
        <f>"符海珍"</f>
        <v>符海珍</v>
      </c>
      <c r="E756" s="4" t="str">
        <f>"女"</f>
        <v>女</v>
      </c>
    </row>
    <row r="757" spans="1:5" ht="30" customHeight="1">
      <c r="A757" s="4">
        <v>756</v>
      </c>
      <c r="B757" s="4" t="str">
        <f>"2872202103241718278280"</f>
        <v>2872202103241718278280</v>
      </c>
      <c r="C757" s="4" t="s">
        <v>5</v>
      </c>
      <c r="D757" s="4" t="str">
        <f>"李德燕"</f>
        <v>李德燕</v>
      </c>
      <c r="E757" s="4" t="str">
        <f>"女"</f>
        <v>女</v>
      </c>
    </row>
    <row r="758" spans="1:5" ht="30" customHeight="1">
      <c r="A758" s="4">
        <v>757</v>
      </c>
      <c r="B758" s="4" t="str">
        <f>"2872202103241722398287"</f>
        <v>2872202103241722398287</v>
      </c>
      <c r="C758" s="4" t="s">
        <v>5</v>
      </c>
      <c r="D758" s="4" t="str">
        <f>"李志伟"</f>
        <v>李志伟</v>
      </c>
      <c r="E758" s="4" t="str">
        <f>"男"</f>
        <v>男</v>
      </c>
    </row>
    <row r="759" spans="1:5" ht="30" customHeight="1">
      <c r="A759" s="4">
        <v>758</v>
      </c>
      <c r="B759" s="4" t="str">
        <f>"2872202103241730118303"</f>
        <v>2872202103241730118303</v>
      </c>
      <c r="C759" s="4" t="s">
        <v>5</v>
      </c>
      <c r="D759" s="4" t="str">
        <f>"符秀坤"</f>
        <v>符秀坤</v>
      </c>
      <c r="E759" s="4" t="str">
        <f>"女"</f>
        <v>女</v>
      </c>
    </row>
    <row r="760" spans="1:5" ht="30" customHeight="1">
      <c r="A760" s="4">
        <v>759</v>
      </c>
      <c r="B760" s="4" t="str">
        <f>"2872202103241730158304"</f>
        <v>2872202103241730158304</v>
      </c>
      <c r="C760" s="4" t="s">
        <v>5</v>
      </c>
      <c r="D760" s="4" t="str">
        <f>"朱厚善"</f>
        <v>朱厚善</v>
      </c>
      <c r="E760" s="4" t="str">
        <f>"男"</f>
        <v>男</v>
      </c>
    </row>
    <row r="761" spans="1:5" ht="30" customHeight="1">
      <c r="A761" s="4">
        <v>760</v>
      </c>
      <c r="B761" s="4" t="str">
        <f>"2872202103241732388310"</f>
        <v>2872202103241732388310</v>
      </c>
      <c r="C761" s="4" t="s">
        <v>5</v>
      </c>
      <c r="D761" s="4" t="str">
        <f>"何俏"</f>
        <v>何俏</v>
      </c>
      <c r="E761" s="4" t="str">
        <f aca="true" t="shared" si="32" ref="E761:E768">"女"</f>
        <v>女</v>
      </c>
    </row>
    <row r="762" spans="1:5" ht="30" customHeight="1">
      <c r="A762" s="4">
        <v>761</v>
      </c>
      <c r="B762" s="4" t="str">
        <f>"2872202103241741028334"</f>
        <v>2872202103241741028334</v>
      </c>
      <c r="C762" s="4" t="s">
        <v>5</v>
      </c>
      <c r="D762" s="4" t="str">
        <f>"黄燕"</f>
        <v>黄燕</v>
      </c>
      <c r="E762" s="4" t="str">
        <f t="shared" si="32"/>
        <v>女</v>
      </c>
    </row>
    <row r="763" spans="1:5" ht="30" customHeight="1">
      <c r="A763" s="4">
        <v>762</v>
      </c>
      <c r="B763" s="4" t="str">
        <f>"2872202103241750258347"</f>
        <v>2872202103241750258347</v>
      </c>
      <c r="C763" s="4" t="s">
        <v>5</v>
      </c>
      <c r="D763" s="4" t="str">
        <f>"陈积慧"</f>
        <v>陈积慧</v>
      </c>
      <c r="E763" s="4" t="str">
        <f t="shared" si="32"/>
        <v>女</v>
      </c>
    </row>
    <row r="764" spans="1:5" ht="30" customHeight="1">
      <c r="A764" s="4">
        <v>763</v>
      </c>
      <c r="B764" s="4" t="str">
        <f>"2872202103241759058358"</f>
        <v>2872202103241759058358</v>
      </c>
      <c r="C764" s="4" t="s">
        <v>5</v>
      </c>
      <c r="D764" s="4" t="str">
        <f>"卓越"</f>
        <v>卓越</v>
      </c>
      <c r="E764" s="4" t="str">
        <f t="shared" si="32"/>
        <v>女</v>
      </c>
    </row>
    <row r="765" spans="1:5" ht="30" customHeight="1">
      <c r="A765" s="4">
        <v>764</v>
      </c>
      <c r="B765" s="4" t="str">
        <f>"2872202103241759368361"</f>
        <v>2872202103241759368361</v>
      </c>
      <c r="C765" s="4" t="s">
        <v>5</v>
      </c>
      <c r="D765" s="4" t="str">
        <f>"刘慧霞"</f>
        <v>刘慧霞</v>
      </c>
      <c r="E765" s="4" t="str">
        <f t="shared" si="32"/>
        <v>女</v>
      </c>
    </row>
    <row r="766" spans="1:5" ht="30" customHeight="1">
      <c r="A766" s="4">
        <v>765</v>
      </c>
      <c r="B766" s="4" t="str">
        <f>"2872202103241810438392"</f>
        <v>2872202103241810438392</v>
      </c>
      <c r="C766" s="4" t="s">
        <v>5</v>
      </c>
      <c r="D766" s="4" t="str">
        <f>"黄珊"</f>
        <v>黄珊</v>
      </c>
      <c r="E766" s="4" t="str">
        <f t="shared" si="32"/>
        <v>女</v>
      </c>
    </row>
    <row r="767" spans="1:5" ht="30" customHeight="1">
      <c r="A767" s="4">
        <v>766</v>
      </c>
      <c r="B767" s="4" t="str">
        <f>"2872202103241818398407"</f>
        <v>2872202103241818398407</v>
      </c>
      <c r="C767" s="4" t="s">
        <v>5</v>
      </c>
      <c r="D767" s="4" t="str">
        <f>"李贝贝"</f>
        <v>李贝贝</v>
      </c>
      <c r="E767" s="4" t="str">
        <f t="shared" si="32"/>
        <v>女</v>
      </c>
    </row>
    <row r="768" spans="1:5" ht="30" customHeight="1">
      <c r="A768" s="4">
        <v>767</v>
      </c>
      <c r="B768" s="4" t="str">
        <f>"2872202103241820068412"</f>
        <v>2872202103241820068412</v>
      </c>
      <c r="C768" s="4" t="s">
        <v>5</v>
      </c>
      <c r="D768" s="4" t="str">
        <f>"郝鑫"</f>
        <v>郝鑫</v>
      </c>
      <c r="E768" s="4" t="str">
        <f t="shared" si="32"/>
        <v>女</v>
      </c>
    </row>
    <row r="769" spans="1:5" ht="30" customHeight="1">
      <c r="A769" s="4">
        <v>768</v>
      </c>
      <c r="B769" s="4" t="str">
        <f>"2872202103241826168425"</f>
        <v>2872202103241826168425</v>
      </c>
      <c r="C769" s="4" t="s">
        <v>5</v>
      </c>
      <c r="D769" s="4" t="str">
        <f>"王磊"</f>
        <v>王磊</v>
      </c>
      <c r="E769" s="4" t="str">
        <f>"男"</f>
        <v>男</v>
      </c>
    </row>
    <row r="770" spans="1:5" ht="30" customHeight="1">
      <c r="A770" s="4">
        <v>769</v>
      </c>
      <c r="B770" s="4" t="str">
        <f>"2872202103241826558427"</f>
        <v>2872202103241826558427</v>
      </c>
      <c r="C770" s="4" t="s">
        <v>5</v>
      </c>
      <c r="D770" s="4" t="str">
        <f>"马春园"</f>
        <v>马春园</v>
      </c>
      <c r="E770" s="4" t="str">
        <f>"女"</f>
        <v>女</v>
      </c>
    </row>
    <row r="771" spans="1:5" ht="30" customHeight="1">
      <c r="A771" s="4">
        <v>770</v>
      </c>
      <c r="B771" s="4" t="str">
        <f>"2872202103241832188437"</f>
        <v>2872202103241832188437</v>
      </c>
      <c r="C771" s="4" t="s">
        <v>5</v>
      </c>
      <c r="D771" s="4" t="str">
        <f>"莫玲玲"</f>
        <v>莫玲玲</v>
      </c>
      <c r="E771" s="4" t="str">
        <f>"女"</f>
        <v>女</v>
      </c>
    </row>
    <row r="772" spans="1:5" ht="30" customHeight="1">
      <c r="A772" s="4">
        <v>771</v>
      </c>
      <c r="B772" s="4" t="str">
        <f>"2872202103241846198462"</f>
        <v>2872202103241846198462</v>
      </c>
      <c r="C772" s="4" t="s">
        <v>5</v>
      </c>
      <c r="D772" s="4" t="str">
        <f>"李芙蓉"</f>
        <v>李芙蓉</v>
      </c>
      <c r="E772" s="4" t="str">
        <f>"女"</f>
        <v>女</v>
      </c>
    </row>
    <row r="773" spans="1:5" ht="30" customHeight="1">
      <c r="A773" s="4">
        <v>772</v>
      </c>
      <c r="B773" s="4" t="str">
        <f>"2872202103241850478470"</f>
        <v>2872202103241850478470</v>
      </c>
      <c r="C773" s="4" t="s">
        <v>5</v>
      </c>
      <c r="D773" s="4" t="str">
        <f>"肖猷"</f>
        <v>肖猷</v>
      </c>
      <c r="E773" s="4" t="str">
        <f>"男"</f>
        <v>男</v>
      </c>
    </row>
    <row r="774" spans="1:5" ht="30" customHeight="1">
      <c r="A774" s="4">
        <v>773</v>
      </c>
      <c r="B774" s="4" t="str">
        <f>"2872202103241852118475"</f>
        <v>2872202103241852118475</v>
      </c>
      <c r="C774" s="4" t="s">
        <v>5</v>
      </c>
      <c r="D774" s="4" t="str">
        <f>"王锡慧"</f>
        <v>王锡慧</v>
      </c>
      <c r="E774" s="4" t="str">
        <f>"女"</f>
        <v>女</v>
      </c>
    </row>
    <row r="775" spans="1:5" ht="30" customHeight="1">
      <c r="A775" s="4">
        <v>774</v>
      </c>
      <c r="B775" s="4" t="str">
        <f>"2872202103241854048478"</f>
        <v>2872202103241854048478</v>
      </c>
      <c r="C775" s="4" t="s">
        <v>5</v>
      </c>
      <c r="D775" s="4" t="str">
        <f>"张凤"</f>
        <v>张凤</v>
      </c>
      <c r="E775" s="4" t="str">
        <f>"女"</f>
        <v>女</v>
      </c>
    </row>
    <row r="776" spans="1:5" ht="30" customHeight="1">
      <c r="A776" s="4">
        <v>775</v>
      </c>
      <c r="B776" s="4" t="str">
        <f>"2872202103241906408503"</f>
        <v>2872202103241906408503</v>
      </c>
      <c r="C776" s="4" t="s">
        <v>5</v>
      </c>
      <c r="D776" s="4" t="str">
        <f>"何帼玉"</f>
        <v>何帼玉</v>
      </c>
      <c r="E776" s="4" t="str">
        <f>"女"</f>
        <v>女</v>
      </c>
    </row>
    <row r="777" spans="1:5" ht="30" customHeight="1">
      <c r="A777" s="4">
        <v>776</v>
      </c>
      <c r="B777" s="4" t="str">
        <f>"2872202103241907588507"</f>
        <v>2872202103241907588507</v>
      </c>
      <c r="C777" s="4" t="s">
        <v>5</v>
      </c>
      <c r="D777" s="4" t="str">
        <f>"蔡泽翔"</f>
        <v>蔡泽翔</v>
      </c>
      <c r="E777" s="4" t="str">
        <f>"男"</f>
        <v>男</v>
      </c>
    </row>
    <row r="778" spans="1:5" ht="30" customHeight="1">
      <c r="A778" s="4">
        <v>777</v>
      </c>
      <c r="B778" s="4" t="str">
        <f>"2872202103241926578545"</f>
        <v>2872202103241926578545</v>
      </c>
      <c r="C778" s="4" t="s">
        <v>5</v>
      </c>
      <c r="D778" s="4" t="str">
        <f>"林秋萍"</f>
        <v>林秋萍</v>
      </c>
      <c r="E778" s="4" t="str">
        <f>"女"</f>
        <v>女</v>
      </c>
    </row>
    <row r="779" spans="1:5" ht="30" customHeight="1">
      <c r="A779" s="4">
        <v>778</v>
      </c>
      <c r="B779" s="4" t="str">
        <f>"2872202103241933138552"</f>
        <v>2872202103241933138552</v>
      </c>
      <c r="C779" s="4" t="s">
        <v>5</v>
      </c>
      <c r="D779" s="4" t="str">
        <f>"苏雪娟"</f>
        <v>苏雪娟</v>
      </c>
      <c r="E779" s="4" t="str">
        <f>"女"</f>
        <v>女</v>
      </c>
    </row>
    <row r="780" spans="1:5" ht="30" customHeight="1">
      <c r="A780" s="4">
        <v>779</v>
      </c>
      <c r="B780" s="4" t="str">
        <f>"2872202103241940068568"</f>
        <v>2872202103241940068568</v>
      </c>
      <c r="C780" s="4" t="s">
        <v>5</v>
      </c>
      <c r="D780" s="4" t="str">
        <f>"刘光硕"</f>
        <v>刘光硕</v>
      </c>
      <c r="E780" s="4" t="str">
        <f>"男"</f>
        <v>男</v>
      </c>
    </row>
    <row r="781" spans="1:5" ht="30" customHeight="1">
      <c r="A781" s="4">
        <v>780</v>
      </c>
      <c r="B781" s="4" t="str">
        <f>"2872202103241940228570"</f>
        <v>2872202103241940228570</v>
      </c>
      <c r="C781" s="4" t="s">
        <v>5</v>
      </c>
      <c r="D781" s="4" t="str">
        <f>"符泽芳"</f>
        <v>符泽芳</v>
      </c>
      <c r="E781" s="4" t="str">
        <f>"女"</f>
        <v>女</v>
      </c>
    </row>
    <row r="782" spans="1:5" ht="30" customHeight="1">
      <c r="A782" s="4">
        <v>781</v>
      </c>
      <c r="B782" s="4" t="str">
        <f>"2872202103241945138580"</f>
        <v>2872202103241945138580</v>
      </c>
      <c r="C782" s="4" t="s">
        <v>5</v>
      </c>
      <c r="D782" s="4" t="str">
        <f>"陈学燕"</f>
        <v>陈学燕</v>
      </c>
      <c r="E782" s="4" t="str">
        <f>"男"</f>
        <v>男</v>
      </c>
    </row>
    <row r="783" spans="1:5" ht="30" customHeight="1">
      <c r="A783" s="4">
        <v>782</v>
      </c>
      <c r="B783" s="4" t="str">
        <f>"2872202103241947358583"</f>
        <v>2872202103241947358583</v>
      </c>
      <c r="C783" s="4" t="s">
        <v>5</v>
      </c>
      <c r="D783" s="4" t="str">
        <f>"王可"</f>
        <v>王可</v>
      </c>
      <c r="E783" s="4" t="str">
        <f>"男"</f>
        <v>男</v>
      </c>
    </row>
    <row r="784" spans="1:5" ht="30" customHeight="1">
      <c r="A784" s="4">
        <v>783</v>
      </c>
      <c r="B784" s="4" t="str">
        <f>"2872202103241951198597"</f>
        <v>2872202103241951198597</v>
      </c>
      <c r="C784" s="4" t="s">
        <v>5</v>
      </c>
      <c r="D784" s="4" t="str">
        <f>"陶冠霖"</f>
        <v>陶冠霖</v>
      </c>
      <c r="E784" s="4" t="str">
        <f>"男"</f>
        <v>男</v>
      </c>
    </row>
    <row r="785" spans="1:5" ht="30" customHeight="1">
      <c r="A785" s="4">
        <v>784</v>
      </c>
      <c r="B785" s="4" t="str">
        <f>"2872202103241951398599"</f>
        <v>2872202103241951398599</v>
      </c>
      <c r="C785" s="4" t="s">
        <v>5</v>
      </c>
      <c r="D785" s="4" t="str">
        <f>"刘丹丹"</f>
        <v>刘丹丹</v>
      </c>
      <c r="E785" s="4" t="str">
        <f>"女"</f>
        <v>女</v>
      </c>
    </row>
    <row r="786" spans="1:5" ht="30" customHeight="1">
      <c r="A786" s="4">
        <v>785</v>
      </c>
      <c r="B786" s="4" t="str">
        <f>"2872202103241953358604"</f>
        <v>2872202103241953358604</v>
      </c>
      <c r="C786" s="4" t="s">
        <v>5</v>
      </c>
      <c r="D786" s="4" t="str">
        <f>"文金迎"</f>
        <v>文金迎</v>
      </c>
      <c r="E786" s="4" t="str">
        <f>"女"</f>
        <v>女</v>
      </c>
    </row>
    <row r="787" spans="1:5" ht="30" customHeight="1">
      <c r="A787" s="4">
        <v>786</v>
      </c>
      <c r="B787" s="4" t="str">
        <f>"2872202103242000008619"</f>
        <v>2872202103242000008619</v>
      </c>
      <c r="C787" s="4" t="s">
        <v>5</v>
      </c>
      <c r="D787" s="4" t="str">
        <f>"罗名宣"</f>
        <v>罗名宣</v>
      </c>
      <c r="E787" s="4" t="str">
        <f>"男"</f>
        <v>男</v>
      </c>
    </row>
    <row r="788" spans="1:5" ht="30" customHeight="1">
      <c r="A788" s="4">
        <v>787</v>
      </c>
      <c r="B788" s="4" t="str">
        <f>"2872202103242001588627"</f>
        <v>2872202103242001588627</v>
      </c>
      <c r="C788" s="4" t="s">
        <v>5</v>
      </c>
      <c r="D788" s="4" t="str">
        <f>"汤表玉"</f>
        <v>汤表玉</v>
      </c>
      <c r="E788" s="4" t="str">
        <f>"女"</f>
        <v>女</v>
      </c>
    </row>
    <row r="789" spans="1:5" ht="30" customHeight="1">
      <c r="A789" s="4">
        <v>788</v>
      </c>
      <c r="B789" s="4" t="str">
        <f>"2872202103242002178630"</f>
        <v>2872202103242002178630</v>
      </c>
      <c r="C789" s="4" t="s">
        <v>5</v>
      </c>
      <c r="D789" s="4" t="str">
        <f>"陈乡艺"</f>
        <v>陈乡艺</v>
      </c>
      <c r="E789" s="4" t="str">
        <f>"男"</f>
        <v>男</v>
      </c>
    </row>
    <row r="790" spans="1:5" ht="30" customHeight="1">
      <c r="A790" s="4">
        <v>789</v>
      </c>
      <c r="B790" s="4" t="str">
        <f>"2872202103242004458636"</f>
        <v>2872202103242004458636</v>
      </c>
      <c r="C790" s="4" t="s">
        <v>5</v>
      </c>
      <c r="D790" s="4" t="str">
        <f>"符丽娇"</f>
        <v>符丽娇</v>
      </c>
      <c r="E790" s="4" t="str">
        <f>"女"</f>
        <v>女</v>
      </c>
    </row>
    <row r="791" spans="1:5" ht="30" customHeight="1">
      <c r="A791" s="4">
        <v>790</v>
      </c>
      <c r="B791" s="4" t="str">
        <f>"2872202103242007428642"</f>
        <v>2872202103242007428642</v>
      </c>
      <c r="C791" s="4" t="s">
        <v>5</v>
      </c>
      <c r="D791" s="4" t="str">
        <f>"林珠"</f>
        <v>林珠</v>
      </c>
      <c r="E791" s="4" t="str">
        <f>"女"</f>
        <v>女</v>
      </c>
    </row>
    <row r="792" spans="1:5" ht="30" customHeight="1">
      <c r="A792" s="4">
        <v>791</v>
      </c>
      <c r="B792" s="4" t="str">
        <f>"2872202103242012358657"</f>
        <v>2872202103242012358657</v>
      </c>
      <c r="C792" s="4" t="s">
        <v>5</v>
      </c>
      <c r="D792" s="4" t="str">
        <f>"刘涛"</f>
        <v>刘涛</v>
      </c>
      <c r="E792" s="4" t="str">
        <f>"男"</f>
        <v>男</v>
      </c>
    </row>
    <row r="793" spans="1:5" ht="30" customHeight="1">
      <c r="A793" s="4">
        <v>792</v>
      </c>
      <c r="B793" s="4" t="str">
        <f>"2872202103242017228671"</f>
        <v>2872202103242017228671</v>
      </c>
      <c r="C793" s="4" t="s">
        <v>5</v>
      </c>
      <c r="D793" s="4" t="str">
        <f>"卢亮霞"</f>
        <v>卢亮霞</v>
      </c>
      <c r="E793" s="4" t="str">
        <f>"女"</f>
        <v>女</v>
      </c>
    </row>
    <row r="794" spans="1:5" ht="30" customHeight="1">
      <c r="A794" s="4">
        <v>793</v>
      </c>
      <c r="B794" s="4" t="str">
        <f>"2872202103242019318674"</f>
        <v>2872202103242019318674</v>
      </c>
      <c r="C794" s="4" t="s">
        <v>5</v>
      </c>
      <c r="D794" s="4" t="str">
        <f>"邓邦姻"</f>
        <v>邓邦姻</v>
      </c>
      <c r="E794" s="4" t="str">
        <f>"女"</f>
        <v>女</v>
      </c>
    </row>
    <row r="795" spans="1:5" ht="30" customHeight="1">
      <c r="A795" s="4">
        <v>794</v>
      </c>
      <c r="B795" s="4" t="str">
        <f>"2872202103242022458678"</f>
        <v>2872202103242022458678</v>
      </c>
      <c r="C795" s="4" t="s">
        <v>5</v>
      </c>
      <c r="D795" s="4" t="str">
        <f>"何明青"</f>
        <v>何明青</v>
      </c>
      <c r="E795" s="4" t="str">
        <f>"女"</f>
        <v>女</v>
      </c>
    </row>
    <row r="796" spans="1:5" ht="30" customHeight="1">
      <c r="A796" s="4">
        <v>795</v>
      </c>
      <c r="B796" s="4" t="str">
        <f>"2872202103242046078740"</f>
        <v>2872202103242046078740</v>
      </c>
      <c r="C796" s="4" t="s">
        <v>5</v>
      </c>
      <c r="D796" s="4" t="str">
        <f>"赵鹏"</f>
        <v>赵鹏</v>
      </c>
      <c r="E796" s="4" t="str">
        <f>"男"</f>
        <v>男</v>
      </c>
    </row>
    <row r="797" spans="1:5" ht="30" customHeight="1">
      <c r="A797" s="4">
        <v>796</v>
      </c>
      <c r="B797" s="4" t="str">
        <f>"2872202103242054528768"</f>
        <v>2872202103242054528768</v>
      </c>
      <c r="C797" s="4" t="s">
        <v>5</v>
      </c>
      <c r="D797" s="4" t="str">
        <f>"王槐宾"</f>
        <v>王槐宾</v>
      </c>
      <c r="E797" s="4" t="str">
        <f>"男"</f>
        <v>男</v>
      </c>
    </row>
    <row r="798" spans="1:5" ht="30" customHeight="1">
      <c r="A798" s="4">
        <v>797</v>
      </c>
      <c r="B798" s="4" t="str">
        <f>"2872202103242059108779"</f>
        <v>2872202103242059108779</v>
      </c>
      <c r="C798" s="4" t="s">
        <v>5</v>
      </c>
      <c r="D798" s="4" t="str">
        <f>"李植诚"</f>
        <v>李植诚</v>
      </c>
      <c r="E798" s="4" t="str">
        <f>"男"</f>
        <v>男</v>
      </c>
    </row>
    <row r="799" spans="1:5" ht="30" customHeight="1">
      <c r="A799" s="4">
        <v>798</v>
      </c>
      <c r="B799" s="4" t="str">
        <f>"2872202103242101418787"</f>
        <v>2872202103242101418787</v>
      </c>
      <c r="C799" s="4" t="s">
        <v>5</v>
      </c>
      <c r="D799" s="4" t="str">
        <f>"杨婷"</f>
        <v>杨婷</v>
      </c>
      <c r="E799" s="4" t="str">
        <f>"女"</f>
        <v>女</v>
      </c>
    </row>
    <row r="800" spans="1:5" ht="30" customHeight="1">
      <c r="A800" s="4">
        <v>799</v>
      </c>
      <c r="B800" s="4" t="str">
        <f>"2872202103242104278793"</f>
        <v>2872202103242104278793</v>
      </c>
      <c r="C800" s="4" t="s">
        <v>5</v>
      </c>
      <c r="D800" s="4" t="str">
        <f>"符家泽"</f>
        <v>符家泽</v>
      </c>
      <c r="E800" s="4" t="str">
        <f>"男"</f>
        <v>男</v>
      </c>
    </row>
    <row r="801" spans="1:5" ht="30" customHeight="1">
      <c r="A801" s="4">
        <v>800</v>
      </c>
      <c r="B801" s="4" t="str">
        <f>"2872202103242111468817"</f>
        <v>2872202103242111468817</v>
      </c>
      <c r="C801" s="4" t="s">
        <v>5</v>
      </c>
      <c r="D801" s="4" t="str">
        <f>"许茹萍"</f>
        <v>许茹萍</v>
      </c>
      <c r="E801" s="4" t="str">
        <f>"女"</f>
        <v>女</v>
      </c>
    </row>
    <row r="802" spans="1:5" ht="30" customHeight="1">
      <c r="A802" s="4">
        <v>801</v>
      </c>
      <c r="B802" s="4" t="str">
        <f>"2872202103242120388839"</f>
        <v>2872202103242120388839</v>
      </c>
      <c r="C802" s="4" t="s">
        <v>5</v>
      </c>
      <c r="D802" s="4" t="str">
        <f>"卞华艳"</f>
        <v>卞华艳</v>
      </c>
      <c r="E802" s="4" t="str">
        <f>"女"</f>
        <v>女</v>
      </c>
    </row>
    <row r="803" spans="1:5" ht="30" customHeight="1">
      <c r="A803" s="4">
        <v>802</v>
      </c>
      <c r="B803" s="4" t="str">
        <f>"2872202103242130348867"</f>
        <v>2872202103242130348867</v>
      </c>
      <c r="C803" s="4" t="s">
        <v>5</v>
      </c>
      <c r="D803" s="4" t="str">
        <f>"李志登"</f>
        <v>李志登</v>
      </c>
      <c r="E803" s="4" t="str">
        <f>"男"</f>
        <v>男</v>
      </c>
    </row>
    <row r="804" spans="1:5" ht="30" customHeight="1">
      <c r="A804" s="4">
        <v>803</v>
      </c>
      <c r="B804" s="4" t="str">
        <f>"2872202103242144148899"</f>
        <v>2872202103242144148899</v>
      </c>
      <c r="C804" s="4" t="s">
        <v>5</v>
      </c>
      <c r="D804" s="4" t="str">
        <f>"陈登燕"</f>
        <v>陈登燕</v>
      </c>
      <c r="E804" s="4" t="str">
        <f aca="true" t="shared" si="33" ref="E804:E811">"女"</f>
        <v>女</v>
      </c>
    </row>
    <row r="805" spans="1:5" ht="30" customHeight="1">
      <c r="A805" s="4">
        <v>804</v>
      </c>
      <c r="B805" s="4" t="str">
        <f>"2872202103242149388915"</f>
        <v>2872202103242149388915</v>
      </c>
      <c r="C805" s="4" t="s">
        <v>5</v>
      </c>
      <c r="D805" s="4" t="str">
        <f>"黎丹娜"</f>
        <v>黎丹娜</v>
      </c>
      <c r="E805" s="4" t="str">
        <f t="shared" si="33"/>
        <v>女</v>
      </c>
    </row>
    <row r="806" spans="1:5" ht="30" customHeight="1">
      <c r="A806" s="4">
        <v>805</v>
      </c>
      <c r="B806" s="4" t="str">
        <f>"2872202103242158498942"</f>
        <v>2872202103242158498942</v>
      </c>
      <c r="C806" s="4" t="s">
        <v>5</v>
      </c>
      <c r="D806" s="4" t="str">
        <f>"陈新月"</f>
        <v>陈新月</v>
      </c>
      <c r="E806" s="4" t="str">
        <f t="shared" si="33"/>
        <v>女</v>
      </c>
    </row>
    <row r="807" spans="1:5" ht="30" customHeight="1">
      <c r="A807" s="4">
        <v>806</v>
      </c>
      <c r="B807" s="4" t="str">
        <f>"2872202103242200078947"</f>
        <v>2872202103242200078947</v>
      </c>
      <c r="C807" s="4" t="s">
        <v>5</v>
      </c>
      <c r="D807" s="4" t="str">
        <f>"符昭霞"</f>
        <v>符昭霞</v>
      </c>
      <c r="E807" s="4" t="str">
        <f t="shared" si="33"/>
        <v>女</v>
      </c>
    </row>
    <row r="808" spans="1:5" ht="30" customHeight="1">
      <c r="A808" s="4">
        <v>807</v>
      </c>
      <c r="B808" s="4" t="str">
        <f>"2872202103242200168948"</f>
        <v>2872202103242200168948</v>
      </c>
      <c r="C808" s="4" t="s">
        <v>5</v>
      </c>
      <c r="D808" s="4" t="str">
        <f>"陈启燕"</f>
        <v>陈启燕</v>
      </c>
      <c r="E808" s="4" t="str">
        <f t="shared" si="33"/>
        <v>女</v>
      </c>
    </row>
    <row r="809" spans="1:5" ht="30" customHeight="1">
      <c r="A809" s="4">
        <v>808</v>
      </c>
      <c r="B809" s="4" t="str">
        <f>"2872202103242200308950"</f>
        <v>2872202103242200308950</v>
      </c>
      <c r="C809" s="4" t="s">
        <v>5</v>
      </c>
      <c r="D809" s="4" t="str">
        <f>"陈小宇"</f>
        <v>陈小宇</v>
      </c>
      <c r="E809" s="4" t="str">
        <f t="shared" si="33"/>
        <v>女</v>
      </c>
    </row>
    <row r="810" spans="1:5" ht="30" customHeight="1">
      <c r="A810" s="4">
        <v>809</v>
      </c>
      <c r="B810" s="4" t="str">
        <f>"2872202103242212258994"</f>
        <v>2872202103242212258994</v>
      </c>
      <c r="C810" s="4" t="s">
        <v>5</v>
      </c>
      <c r="D810" s="4" t="str">
        <f>"陈亮琼"</f>
        <v>陈亮琼</v>
      </c>
      <c r="E810" s="4" t="str">
        <f t="shared" si="33"/>
        <v>女</v>
      </c>
    </row>
    <row r="811" spans="1:5" ht="30" customHeight="1">
      <c r="A811" s="4">
        <v>810</v>
      </c>
      <c r="B811" s="4" t="str">
        <f>"2872202103242225579027"</f>
        <v>2872202103242225579027</v>
      </c>
      <c r="C811" s="4" t="s">
        <v>5</v>
      </c>
      <c r="D811" s="4" t="str">
        <f>"郑佳悦"</f>
        <v>郑佳悦</v>
      </c>
      <c r="E811" s="4" t="str">
        <f t="shared" si="33"/>
        <v>女</v>
      </c>
    </row>
    <row r="812" spans="1:5" ht="30" customHeight="1">
      <c r="A812" s="4">
        <v>811</v>
      </c>
      <c r="B812" s="4" t="str">
        <f>"2872202103242226289029"</f>
        <v>2872202103242226289029</v>
      </c>
      <c r="C812" s="4" t="s">
        <v>5</v>
      </c>
      <c r="D812" s="4" t="str">
        <f>"黄国辉"</f>
        <v>黄国辉</v>
      </c>
      <c r="E812" s="4" t="str">
        <f>"男"</f>
        <v>男</v>
      </c>
    </row>
    <row r="813" spans="1:5" ht="30" customHeight="1">
      <c r="A813" s="4">
        <v>812</v>
      </c>
      <c r="B813" s="4" t="str">
        <f>"2872202103242228419038"</f>
        <v>2872202103242228419038</v>
      </c>
      <c r="C813" s="4" t="s">
        <v>5</v>
      </c>
      <c r="D813" s="4" t="str">
        <f>"周亚贞"</f>
        <v>周亚贞</v>
      </c>
      <c r="E813" s="4" t="str">
        <f>"女"</f>
        <v>女</v>
      </c>
    </row>
    <row r="814" spans="1:5" ht="30" customHeight="1">
      <c r="A814" s="4">
        <v>813</v>
      </c>
      <c r="B814" s="4" t="str">
        <f>"2872202103242232329049"</f>
        <v>2872202103242232329049</v>
      </c>
      <c r="C814" s="4" t="s">
        <v>5</v>
      </c>
      <c r="D814" s="4" t="str">
        <f>"黄海婷"</f>
        <v>黄海婷</v>
      </c>
      <c r="E814" s="4" t="str">
        <f>"女"</f>
        <v>女</v>
      </c>
    </row>
    <row r="815" spans="1:5" ht="30" customHeight="1">
      <c r="A815" s="4">
        <v>814</v>
      </c>
      <c r="B815" s="4" t="str">
        <f>"2872202103242237379066"</f>
        <v>2872202103242237379066</v>
      </c>
      <c r="C815" s="4" t="s">
        <v>5</v>
      </c>
      <c r="D815" s="4" t="str">
        <f>"王文彩"</f>
        <v>王文彩</v>
      </c>
      <c r="E815" s="4" t="str">
        <f>"女"</f>
        <v>女</v>
      </c>
    </row>
    <row r="816" spans="1:5" ht="30" customHeight="1">
      <c r="A816" s="4">
        <v>815</v>
      </c>
      <c r="B816" s="4" t="str">
        <f>"2872202103242249139095"</f>
        <v>2872202103242249139095</v>
      </c>
      <c r="C816" s="4" t="s">
        <v>5</v>
      </c>
      <c r="D816" s="4" t="str">
        <f>"苏文升"</f>
        <v>苏文升</v>
      </c>
      <c r="E816" s="4" t="str">
        <f>"男"</f>
        <v>男</v>
      </c>
    </row>
    <row r="817" spans="1:5" ht="30" customHeight="1">
      <c r="A817" s="4">
        <v>816</v>
      </c>
      <c r="B817" s="4" t="str">
        <f>"2872202103242249539098"</f>
        <v>2872202103242249539098</v>
      </c>
      <c r="C817" s="4" t="s">
        <v>5</v>
      </c>
      <c r="D817" s="4" t="str">
        <f>"刘建龙"</f>
        <v>刘建龙</v>
      </c>
      <c r="E817" s="4" t="str">
        <f>"男"</f>
        <v>男</v>
      </c>
    </row>
    <row r="818" spans="1:5" ht="30" customHeight="1">
      <c r="A818" s="4">
        <v>817</v>
      </c>
      <c r="B818" s="4" t="str">
        <f>"2872202103242255269113"</f>
        <v>2872202103242255269113</v>
      </c>
      <c r="C818" s="4" t="s">
        <v>5</v>
      </c>
      <c r="D818" s="4" t="str">
        <f>"符俊倩"</f>
        <v>符俊倩</v>
      </c>
      <c r="E818" s="4" t="str">
        <f>"女"</f>
        <v>女</v>
      </c>
    </row>
    <row r="819" spans="1:5" ht="30" customHeight="1">
      <c r="A819" s="4">
        <v>818</v>
      </c>
      <c r="B819" s="4" t="str">
        <f>"2872202103242319219164"</f>
        <v>2872202103242319219164</v>
      </c>
      <c r="C819" s="4" t="s">
        <v>5</v>
      </c>
      <c r="D819" s="4" t="str">
        <f>"苏紫认"</f>
        <v>苏紫认</v>
      </c>
      <c r="E819" s="4" t="str">
        <f>"女"</f>
        <v>女</v>
      </c>
    </row>
    <row r="820" spans="1:5" ht="30" customHeight="1">
      <c r="A820" s="4">
        <v>819</v>
      </c>
      <c r="B820" s="4" t="str">
        <f>"2872202103242327569185"</f>
        <v>2872202103242327569185</v>
      </c>
      <c r="C820" s="4" t="s">
        <v>5</v>
      </c>
      <c r="D820" s="4" t="str">
        <f>"文祖友"</f>
        <v>文祖友</v>
      </c>
      <c r="E820" s="4" t="str">
        <f>"男"</f>
        <v>男</v>
      </c>
    </row>
    <row r="821" spans="1:5" ht="30" customHeight="1">
      <c r="A821" s="4">
        <v>820</v>
      </c>
      <c r="B821" s="4" t="str">
        <f>"2872202103242349209233"</f>
        <v>2872202103242349209233</v>
      </c>
      <c r="C821" s="4" t="s">
        <v>5</v>
      </c>
      <c r="D821" s="4" t="str">
        <f>"符婧雯"</f>
        <v>符婧雯</v>
      </c>
      <c r="E821" s="4" t="str">
        <f>"女"</f>
        <v>女</v>
      </c>
    </row>
    <row r="822" spans="1:5" ht="30" customHeight="1">
      <c r="A822" s="4">
        <v>821</v>
      </c>
      <c r="B822" s="4" t="str">
        <f>"2872202103250006209247"</f>
        <v>2872202103250006209247</v>
      </c>
      <c r="C822" s="4" t="s">
        <v>5</v>
      </c>
      <c r="D822" s="4" t="str">
        <f>"张光真"</f>
        <v>张光真</v>
      </c>
      <c r="E822" s="4" t="str">
        <f>"女"</f>
        <v>女</v>
      </c>
    </row>
    <row r="823" spans="1:5" ht="30" customHeight="1">
      <c r="A823" s="4">
        <v>822</v>
      </c>
      <c r="B823" s="4" t="str">
        <f>"2872202103250030319267"</f>
        <v>2872202103250030319267</v>
      </c>
      <c r="C823" s="4" t="s">
        <v>5</v>
      </c>
      <c r="D823" s="4" t="str">
        <f>"王执月"</f>
        <v>王执月</v>
      </c>
      <c r="E823" s="4" t="str">
        <f>"女"</f>
        <v>女</v>
      </c>
    </row>
    <row r="824" spans="1:5" ht="30" customHeight="1">
      <c r="A824" s="4">
        <v>823</v>
      </c>
      <c r="B824" s="4" t="str">
        <f>"2872202103250040459274"</f>
        <v>2872202103250040459274</v>
      </c>
      <c r="C824" s="4" t="s">
        <v>5</v>
      </c>
      <c r="D824" s="4" t="str">
        <f>"麦银慧"</f>
        <v>麦银慧</v>
      </c>
      <c r="E824" s="4" t="str">
        <f>"女"</f>
        <v>女</v>
      </c>
    </row>
    <row r="825" spans="1:5" ht="30" customHeight="1">
      <c r="A825" s="4">
        <v>824</v>
      </c>
      <c r="B825" s="4" t="str">
        <f>"2872202103250220569288"</f>
        <v>2872202103250220569288</v>
      </c>
      <c r="C825" s="4" t="s">
        <v>5</v>
      </c>
      <c r="D825" s="4" t="str">
        <f>"符新林"</f>
        <v>符新林</v>
      </c>
      <c r="E825" s="4" t="str">
        <f>"男"</f>
        <v>男</v>
      </c>
    </row>
    <row r="826" spans="1:5" ht="30" customHeight="1">
      <c r="A826" s="4">
        <v>825</v>
      </c>
      <c r="B826" s="4" t="str">
        <f>"2872202103250558059296"</f>
        <v>2872202103250558059296</v>
      </c>
      <c r="C826" s="4" t="s">
        <v>5</v>
      </c>
      <c r="D826" s="4" t="str">
        <f>"秦文海"</f>
        <v>秦文海</v>
      </c>
      <c r="E826" s="4" t="str">
        <f>"男"</f>
        <v>男</v>
      </c>
    </row>
    <row r="827" spans="1:5" ht="30" customHeight="1">
      <c r="A827" s="4">
        <v>826</v>
      </c>
      <c r="B827" s="4" t="str">
        <f>"2872202103250828119326"</f>
        <v>2872202103250828119326</v>
      </c>
      <c r="C827" s="4" t="s">
        <v>5</v>
      </c>
      <c r="D827" s="4" t="str">
        <f>"林忠霞"</f>
        <v>林忠霞</v>
      </c>
      <c r="E827" s="4" t="str">
        <f>"女"</f>
        <v>女</v>
      </c>
    </row>
    <row r="828" spans="1:5" ht="30" customHeight="1">
      <c r="A828" s="4">
        <v>827</v>
      </c>
      <c r="B828" s="4" t="str">
        <f>"2872202103250835049335"</f>
        <v>2872202103250835049335</v>
      </c>
      <c r="C828" s="4" t="s">
        <v>5</v>
      </c>
      <c r="D828" s="4" t="str">
        <f>"符华飞"</f>
        <v>符华飞</v>
      </c>
      <c r="E828" s="4" t="str">
        <f>"女"</f>
        <v>女</v>
      </c>
    </row>
    <row r="829" spans="1:5" ht="30" customHeight="1">
      <c r="A829" s="4">
        <v>828</v>
      </c>
      <c r="B829" s="4" t="str">
        <f>"2872202103250835479336"</f>
        <v>2872202103250835479336</v>
      </c>
      <c r="C829" s="4" t="s">
        <v>5</v>
      </c>
      <c r="D829" s="4" t="str">
        <f>"关远秋"</f>
        <v>关远秋</v>
      </c>
      <c r="E829" s="4" t="str">
        <f>"女"</f>
        <v>女</v>
      </c>
    </row>
    <row r="830" spans="1:5" ht="30" customHeight="1">
      <c r="A830" s="4">
        <v>829</v>
      </c>
      <c r="B830" s="4" t="str">
        <f>"2872202103250852179368"</f>
        <v>2872202103250852179368</v>
      </c>
      <c r="C830" s="4" t="s">
        <v>5</v>
      </c>
      <c r="D830" s="4" t="str">
        <f>"陈仕金"</f>
        <v>陈仕金</v>
      </c>
      <c r="E830" s="4" t="str">
        <f>"男"</f>
        <v>男</v>
      </c>
    </row>
    <row r="831" spans="1:5" ht="30" customHeight="1">
      <c r="A831" s="4">
        <v>830</v>
      </c>
      <c r="B831" s="4" t="str">
        <f>"2872202103250856239374"</f>
        <v>2872202103250856239374</v>
      </c>
      <c r="C831" s="4" t="s">
        <v>5</v>
      </c>
      <c r="D831" s="4" t="str">
        <f>"招毅健"</f>
        <v>招毅健</v>
      </c>
      <c r="E831" s="4" t="str">
        <f>"男"</f>
        <v>男</v>
      </c>
    </row>
    <row r="832" spans="1:5" ht="30" customHeight="1">
      <c r="A832" s="4">
        <v>831</v>
      </c>
      <c r="B832" s="4" t="str">
        <f>"2872202103250902079386"</f>
        <v>2872202103250902079386</v>
      </c>
      <c r="C832" s="4" t="s">
        <v>5</v>
      </c>
      <c r="D832" s="4" t="str">
        <f>"符慧接"</f>
        <v>符慧接</v>
      </c>
      <c r="E832" s="4" t="str">
        <f>"女"</f>
        <v>女</v>
      </c>
    </row>
    <row r="833" spans="1:5" ht="30" customHeight="1">
      <c r="A833" s="4">
        <v>832</v>
      </c>
      <c r="B833" s="4" t="str">
        <f>"2872202103250914229408"</f>
        <v>2872202103250914229408</v>
      </c>
      <c r="C833" s="4" t="s">
        <v>5</v>
      </c>
      <c r="D833" s="4" t="str">
        <f>"符志文"</f>
        <v>符志文</v>
      </c>
      <c r="E833" s="4" t="str">
        <f>"男"</f>
        <v>男</v>
      </c>
    </row>
    <row r="834" spans="1:5" ht="30" customHeight="1">
      <c r="A834" s="4">
        <v>833</v>
      </c>
      <c r="B834" s="4" t="str">
        <f>"2872202103250916279412"</f>
        <v>2872202103250916279412</v>
      </c>
      <c r="C834" s="4" t="s">
        <v>5</v>
      </c>
      <c r="D834" s="4" t="str">
        <f>"黄席"</f>
        <v>黄席</v>
      </c>
      <c r="E834" s="4" t="str">
        <f>"男"</f>
        <v>男</v>
      </c>
    </row>
    <row r="835" spans="1:5" ht="30" customHeight="1">
      <c r="A835" s="4">
        <v>834</v>
      </c>
      <c r="B835" s="4" t="str">
        <f>"2872202103250924169435"</f>
        <v>2872202103250924169435</v>
      </c>
      <c r="C835" s="4" t="s">
        <v>5</v>
      </c>
      <c r="D835" s="4" t="str">
        <f>"汤宽英"</f>
        <v>汤宽英</v>
      </c>
      <c r="E835" s="4" t="str">
        <f>"女"</f>
        <v>女</v>
      </c>
    </row>
    <row r="836" spans="1:5" ht="30" customHeight="1">
      <c r="A836" s="4">
        <v>835</v>
      </c>
      <c r="B836" s="4" t="str">
        <f>"2872202103250928019443"</f>
        <v>2872202103250928019443</v>
      </c>
      <c r="C836" s="4" t="s">
        <v>5</v>
      </c>
      <c r="D836" s="4" t="str">
        <f>"杨晶晶"</f>
        <v>杨晶晶</v>
      </c>
      <c r="E836" s="4" t="str">
        <f>"女"</f>
        <v>女</v>
      </c>
    </row>
    <row r="837" spans="1:5" ht="30" customHeight="1">
      <c r="A837" s="4">
        <v>836</v>
      </c>
      <c r="B837" s="4" t="str">
        <f>"2872202103250932309447"</f>
        <v>2872202103250932309447</v>
      </c>
      <c r="C837" s="4" t="s">
        <v>5</v>
      </c>
      <c r="D837" s="4" t="str">
        <f>"钟秋怀"</f>
        <v>钟秋怀</v>
      </c>
      <c r="E837" s="4" t="str">
        <f>"女"</f>
        <v>女</v>
      </c>
    </row>
    <row r="838" spans="1:5" ht="30" customHeight="1">
      <c r="A838" s="4">
        <v>837</v>
      </c>
      <c r="B838" s="4" t="str">
        <f>"2872202103250935299456"</f>
        <v>2872202103250935299456</v>
      </c>
      <c r="C838" s="4" t="s">
        <v>5</v>
      </c>
      <c r="D838" s="4" t="str">
        <f>"包帅"</f>
        <v>包帅</v>
      </c>
      <c r="E838" s="4" t="str">
        <f>"男"</f>
        <v>男</v>
      </c>
    </row>
    <row r="839" spans="1:5" ht="30" customHeight="1">
      <c r="A839" s="4">
        <v>838</v>
      </c>
      <c r="B839" s="4" t="str">
        <f>"2872202103250936219459"</f>
        <v>2872202103250936219459</v>
      </c>
      <c r="C839" s="4" t="s">
        <v>5</v>
      </c>
      <c r="D839" s="4" t="str">
        <f>"王俏俏"</f>
        <v>王俏俏</v>
      </c>
      <c r="E839" s="4" t="str">
        <f aca="true" t="shared" si="34" ref="E839:E846">"女"</f>
        <v>女</v>
      </c>
    </row>
    <row r="840" spans="1:5" ht="30" customHeight="1">
      <c r="A840" s="4">
        <v>839</v>
      </c>
      <c r="B840" s="4" t="str">
        <f>"2872202103250936519461"</f>
        <v>2872202103250936519461</v>
      </c>
      <c r="C840" s="4" t="s">
        <v>5</v>
      </c>
      <c r="D840" s="4" t="str">
        <f>"孙儒凤"</f>
        <v>孙儒凤</v>
      </c>
      <c r="E840" s="4" t="str">
        <f t="shared" si="34"/>
        <v>女</v>
      </c>
    </row>
    <row r="841" spans="1:5" ht="30" customHeight="1">
      <c r="A841" s="4">
        <v>840</v>
      </c>
      <c r="B841" s="4" t="str">
        <f>"2872202103250937069462"</f>
        <v>2872202103250937069462</v>
      </c>
      <c r="C841" s="4" t="s">
        <v>5</v>
      </c>
      <c r="D841" s="4" t="str">
        <f>"吴晶晶"</f>
        <v>吴晶晶</v>
      </c>
      <c r="E841" s="4" t="str">
        <f t="shared" si="34"/>
        <v>女</v>
      </c>
    </row>
    <row r="842" spans="1:5" ht="30" customHeight="1">
      <c r="A842" s="4">
        <v>841</v>
      </c>
      <c r="B842" s="4" t="str">
        <f>"2872202103250940179467"</f>
        <v>2872202103250940179467</v>
      </c>
      <c r="C842" s="4" t="s">
        <v>5</v>
      </c>
      <c r="D842" s="4" t="str">
        <f>"周著诗"</f>
        <v>周著诗</v>
      </c>
      <c r="E842" s="4" t="str">
        <f t="shared" si="34"/>
        <v>女</v>
      </c>
    </row>
    <row r="843" spans="1:5" ht="30" customHeight="1">
      <c r="A843" s="4">
        <v>842</v>
      </c>
      <c r="B843" s="4" t="str">
        <f>"2872202103250945529482"</f>
        <v>2872202103250945529482</v>
      </c>
      <c r="C843" s="4" t="s">
        <v>5</v>
      </c>
      <c r="D843" s="4" t="str">
        <f>"王萧"</f>
        <v>王萧</v>
      </c>
      <c r="E843" s="4" t="str">
        <f t="shared" si="34"/>
        <v>女</v>
      </c>
    </row>
    <row r="844" spans="1:5" ht="30" customHeight="1">
      <c r="A844" s="4">
        <v>843</v>
      </c>
      <c r="B844" s="4" t="str">
        <f>"2872202103250955449515"</f>
        <v>2872202103250955449515</v>
      </c>
      <c r="C844" s="4" t="s">
        <v>5</v>
      </c>
      <c r="D844" s="4" t="str">
        <f>"赵兰晶"</f>
        <v>赵兰晶</v>
      </c>
      <c r="E844" s="4" t="str">
        <f t="shared" si="34"/>
        <v>女</v>
      </c>
    </row>
    <row r="845" spans="1:5" ht="30" customHeight="1">
      <c r="A845" s="4">
        <v>844</v>
      </c>
      <c r="B845" s="4" t="str">
        <f>"2872202103250955479516"</f>
        <v>2872202103250955479516</v>
      </c>
      <c r="C845" s="4" t="s">
        <v>5</v>
      </c>
      <c r="D845" s="4" t="str">
        <f>"黄芳雅"</f>
        <v>黄芳雅</v>
      </c>
      <c r="E845" s="4" t="str">
        <f t="shared" si="34"/>
        <v>女</v>
      </c>
    </row>
    <row r="846" spans="1:5" ht="30" customHeight="1">
      <c r="A846" s="4">
        <v>845</v>
      </c>
      <c r="B846" s="4" t="str">
        <f>"2872202103251006199542"</f>
        <v>2872202103251006199542</v>
      </c>
      <c r="C846" s="4" t="s">
        <v>5</v>
      </c>
      <c r="D846" s="4" t="str">
        <f>"陈秀琼"</f>
        <v>陈秀琼</v>
      </c>
      <c r="E846" s="4" t="str">
        <f t="shared" si="34"/>
        <v>女</v>
      </c>
    </row>
    <row r="847" spans="1:5" ht="30" customHeight="1">
      <c r="A847" s="4">
        <v>846</v>
      </c>
      <c r="B847" s="4" t="str">
        <f>"2872202103251011089556"</f>
        <v>2872202103251011089556</v>
      </c>
      <c r="C847" s="4" t="s">
        <v>5</v>
      </c>
      <c r="D847" s="4" t="str">
        <f>"汤锡璟"</f>
        <v>汤锡璟</v>
      </c>
      <c r="E847" s="4" t="str">
        <f>"男"</f>
        <v>男</v>
      </c>
    </row>
    <row r="848" spans="1:5" ht="30" customHeight="1">
      <c r="A848" s="4">
        <v>847</v>
      </c>
      <c r="B848" s="4" t="str">
        <f>"2872202103251011189558"</f>
        <v>2872202103251011189558</v>
      </c>
      <c r="C848" s="4" t="s">
        <v>5</v>
      </c>
      <c r="D848" s="4" t="str">
        <f>"黄慧"</f>
        <v>黄慧</v>
      </c>
      <c r="E848" s="4" t="str">
        <f aca="true" t="shared" si="35" ref="E848:E855">"女"</f>
        <v>女</v>
      </c>
    </row>
    <row r="849" spans="1:5" ht="30" customHeight="1">
      <c r="A849" s="4">
        <v>848</v>
      </c>
      <c r="B849" s="4" t="str">
        <f>"2872202103251019299586"</f>
        <v>2872202103251019299586</v>
      </c>
      <c r="C849" s="4" t="s">
        <v>5</v>
      </c>
      <c r="D849" s="4" t="str">
        <f>"符丽花"</f>
        <v>符丽花</v>
      </c>
      <c r="E849" s="4" t="str">
        <f t="shared" si="35"/>
        <v>女</v>
      </c>
    </row>
    <row r="850" spans="1:5" ht="30" customHeight="1">
      <c r="A850" s="4">
        <v>849</v>
      </c>
      <c r="B850" s="4" t="str">
        <f>"2872202103251022259595"</f>
        <v>2872202103251022259595</v>
      </c>
      <c r="C850" s="4" t="s">
        <v>5</v>
      </c>
      <c r="D850" s="4" t="str">
        <f>"汤表燕"</f>
        <v>汤表燕</v>
      </c>
      <c r="E850" s="4" t="str">
        <f t="shared" si="35"/>
        <v>女</v>
      </c>
    </row>
    <row r="851" spans="1:5" ht="30" customHeight="1">
      <c r="A851" s="4">
        <v>850</v>
      </c>
      <c r="B851" s="4" t="str">
        <f>"2872202103251028209603"</f>
        <v>2872202103251028209603</v>
      </c>
      <c r="C851" s="4" t="s">
        <v>5</v>
      </c>
      <c r="D851" s="4" t="str">
        <f>"符霞"</f>
        <v>符霞</v>
      </c>
      <c r="E851" s="4" t="str">
        <f t="shared" si="35"/>
        <v>女</v>
      </c>
    </row>
    <row r="852" spans="1:5" ht="30" customHeight="1">
      <c r="A852" s="4">
        <v>851</v>
      </c>
      <c r="B852" s="4" t="str">
        <f>"2872202103251029179605"</f>
        <v>2872202103251029179605</v>
      </c>
      <c r="C852" s="4" t="s">
        <v>5</v>
      </c>
      <c r="D852" s="4" t="str">
        <f>"戴琼旦"</f>
        <v>戴琼旦</v>
      </c>
      <c r="E852" s="4" t="str">
        <f t="shared" si="35"/>
        <v>女</v>
      </c>
    </row>
    <row r="853" spans="1:5" ht="30" customHeight="1">
      <c r="A853" s="4">
        <v>852</v>
      </c>
      <c r="B853" s="4" t="str">
        <f>"2872202103251029389607"</f>
        <v>2872202103251029389607</v>
      </c>
      <c r="C853" s="4" t="s">
        <v>5</v>
      </c>
      <c r="D853" s="4" t="str">
        <f>"曾香盈"</f>
        <v>曾香盈</v>
      </c>
      <c r="E853" s="4" t="str">
        <f t="shared" si="35"/>
        <v>女</v>
      </c>
    </row>
    <row r="854" spans="1:5" ht="30" customHeight="1">
      <c r="A854" s="4">
        <v>853</v>
      </c>
      <c r="B854" s="4" t="str">
        <f>"2872202103251030009609"</f>
        <v>2872202103251030009609</v>
      </c>
      <c r="C854" s="4" t="s">
        <v>5</v>
      </c>
      <c r="D854" s="4" t="str">
        <f>"赵永肖"</f>
        <v>赵永肖</v>
      </c>
      <c r="E854" s="4" t="str">
        <f t="shared" si="35"/>
        <v>女</v>
      </c>
    </row>
    <row r="855" spans="1:5" ht="30" customHeight="1">
      <c r="A855" s="4">
        <v>854</v>
      </c>
      <c r="B855" s="4" t="str">
        <f>"2872202103251031229615"</f>
        <v>2872202103251031229615</v>
      </c>
      <c r="C855" s="4" t="s">
        <v>5</v>
      </c>
      <c r="D855" s="4" t="str">
        <f>"符志甄"</f>
        <v>符志甄</v>
      </c>
      <c r="E855" s="4" t="str">
        <f t="shared" si="35"/>
        <v>女</v>
      </c>
    </row>
    <row r="856" spans="1:5" ht="30" customHeight="1">
      <c r="A856" s="4">
        <v>855</v>
      </c>
      <c r="B856" s="4" t="str">
        <f>"2872202103251038529635"</f>
        <v>2872202103251038529635</v>
      </c>
      <c r="C856" s="4" t="s">
        <v>5</v>
      </c>
      <c r="D856" s="4" t="str">
        <f>"包秋强"</f>
        <v>包秋强</v>
      </c>
      <c r="E856" s="4" t="str">
        <f>"男"</f>
        <v>男</v>
      </c>
    </row>
    <row r="857" spans="1:5" ht="30" customHeight="1">
      <c r="A857" s="4">
        <v>856</v>
      </c>
      <c r="B857" s="4" t="str">
        <f>"2872202103251040469643"</f>
        <v>2872202103251040469643</v>
      </c>
      <c r="C857" s="4" t="s">
        <v>5</v>
      </c>
      <c r="D857" s="4" t="str">
        <f>"汤珍"</f>
        <v>汤珍</v>
      </c>
      <c r="E857" s="4" t="str">
        <f>"女"</f>
        <v>女</v>
      </c>
    </row>
    <row r="858" spans="1:5" ht="30" customHeight="1">
      <c r="A858" s="4">
        <v>857</v>
      </c>
      <c r="B858" s="4" t="str">
        <f>"2872202103251042189648"</f>
        <v>2872202103251042189648</v>
      </c>
      <c r="C858" s="4" t="s">
        <v>5</v>
      </c>
      <c r="D858" s="4" t="str">
        <f>"陈晓斌"</f>
        <v>陈晓斌</v>
      </c>
      <c r="E858" s="4" t="str">
        <f>"男"</f>
        <v>男</v>
      </c>
    </row>
    <row r="859" spans="1:5" ht="30" customHeight="1">
      <c r="A859" s="4">
        <v>858</v>
      </c>
      <c r="B859" s="4" t="str">
        <f>"2872202103251043009652"</f>
        <v>2872202103251043009652</v>
      </c>
      <c r="C859" s="4" t="s">
        <v>5</v>
      </c>
      <c r="D859" s="4" t="str">
        <f>"苏豪"</f>
        <v>苏豪</v>
      </c>
      <c r="E859" s="4" t="str">
        <f>"男"</f>
        <v>男</v>
      </c>
    </row>
    <row r="860" spans="1:5" ht="30" customHeight="1">
      <c r="A860" s="4">
        <v>859</v>
      </c>
      <c r="B860" s="4" t="str">
        <f>"2872202103251043469655"</f>
        <v>2872202103251043469655</v>
      </c>
      <c r="C860" s="4" t="s">
        <v>5</v>
      </c>
      <c r="D860" s="4" t="str">
        <f>"李官耀"</f>
        <v>李官耀</v>
      </c>
      <c r="E860" s="4" t="str">
        <f>"男"</f>
        <v>男</v>
      </c>
    </row>
    <row r="861" spans="1:5" ht="30" customHeight="1">
      <c r="A861" s="4">
        <v>860</v>
      </c>
      <c r="B861" s="4" t="str">
        <f>"2872202103251044139656"</f>
        <v>2872202103251044139656</v>
      </c>
      <c r="C861" s="4" t="s">
        <v>5</v>
      </c>
      <c r="D861" s="4" t="str">
        <f>"文武宇"</f>
        <v>文武宇</v>
      </c>
      <c r="E861" s="4" t="str">
        <f>"男"</f>
        <v>男</v>
      </c>
    </row>
    <row r="862" spans="1:5" ht="30" customHeight="1">
      <c r="A862" s="4">
        <v>861</v>
      </c>
      <c r="B862" s="4" t="str">
        <f>"2872202103251045449661"</f>
        <v>2872202103251045449661</v>
      </c>
      <c r="C862" s="4" t="s">
        <v>5</v>
      </c>
      <c r="D862" s="4" t="str">
        <f>"陈国靖"</f>
        <v>陈国靖</v>
      </c>
      <c r="E862" s="4" t="str">
        <f aca="true" t="shared" si="36" ref="E862:E868">"女"</f>
        <v>女</v>
      </c>
    </row>
    <row r="863" spans="1:5" ht="30" customHeight="1">
      <c r="A863" s="4">
        <v>862</v>
      </c>
      <c r="B863" s="4" t="str">
        <f>"2872202103251047199665"</f>
        <v>2872202103251047199665</v>
      </c>
      <c r="C863" s="4" t="s">
        <v>5</v>
      </c>
      <c r="D863" s="4" t="str">
        <f>"王静"</f>
        <v>王静</v>
      </c>
      <c r="E863" s="4" t="str">
        <f t="shared" si="36"/>
        <v>女</v>
      </c>
    </row>
    <row r="864" spans="1:5" ht="30" customHeight="1">
      <c r="A864" s="4">
        <v>863</v>
      </c>
      <c r="B864" s="4" t="str">
        <f>"2872202103251051349677"</f>
        <v>2872202103251051349677</v>
      </c>
      <c r="C864" s="4" t="s">
        <v>5</v>
      </c>
      <c r="D864" s="4" t="str">
        <f>"郑学兰"</f>
        <v>郑学兰</v>
      </c>
      <c r="E864" s="4" t="str">
        <f t="shared" si="36"/>
        <v>女</v>
      </c>
    </row>
    <row r="865" spans="1:5" ht="30" customHeight="1">
      <c r="A865" s="4">
        <v>864</v>
      </c>
      <c r="B865" s="4" t="str">
        <f>"2872202103251051499678"</f>
        <v>2872202103251051499678</v>
      </c>
      <c r="C865" s="4" t="s">
        <v>5</v>
      </c>
      <c r="D865" s="4" t="str">
        <f>"杨雪"</f>
        <v>杨雪</v>
      </c>
      <c r="E865" s="4" t="str">
        <f t="shared" si="36"/>
        <v>女</v>
      </c>
    </row>
    <row r="866" spans="1:5" ht="30" customHeight="1">
      <c r="A866" s="4">
        <v>865</v>
      </c>
      <c r="B866" s="4" t="str">
        <f>"2872202103251053349686"</f>
        <v>2872202103251053349686</v>
      </c>
      <c r="C866" s="4" t="s">
        <v>5</v>
      </c>
      <c r="D866" s="4" t="str">
        <f>"刘雪娇"</f>
        <v>刘雪娇</v>
      </c>
      <c r="E866" s="4" t="str">
        <f t="shared" si="36"/>
        <v>女</v>
      </c>
    </row>
    <row r="867" spans="1:5" ht="30" customHeight="1">
      <c r="A867" s="4">
        <v>866</v>
      </c>
      <c r="B867" s="4" t="str">
        <f>"2872202103251058089699"</f>
        <v>2872202103251058089699</v>
      </c>
      <c r="C867" s="4" t="s">
        <v>5</v>
      </c>
      <c r="D867" s="4" t="str">
        <f>"汤锡丽"</f>
        <v>汤锡丽</v>
      </c>
      <c r="E867" s="4" t="str">
        <f t="shared" si="36"/>
        <v>女</v>
      </c>
    </row>
    <row r="868" spans="1:5" ht="30" customHeight="1">
      <c r="A868" s="4">
        <v>867</v>
      </c>
      <c r="B868" s="4" t="str">
        <f>"2872202103251058159700"</f>
        <v>2872202103251058159700</v>
      </c>
      <c r="C868" s="4" t="s">
        <v>5</v>
      </c>
      <c r="D868" s="4" t="str">
        <f>"符秋"</f>
        <v>符秋</v>
      </c>
      <c r="E868" s="4" t="str">
        <f t="shared" si="36"/>
        <v>女</v>
      </c>
    </row>
    <row r="869" spans="1:5" ht="30" customHeight="1">
      <c r="A869" s="4">
        <v>868</v>
      </c>
      <c r="B869" s="4" t="str">
        <f>"2872202103251100179707"</f>
        <v>2872202103251100179707</v>
      </c>
      <c r="C869" s="4" t="s">
        <v>5</v>
      </c>
      <c r="D869" s="4" t="str">
        <f>"卢燕清"</f>
        <v>卢燕清</v>
      </c>
      <c r="E869" s="4" t="str">
        <f>"男"</f>
        <v>男</v>
      </c>
    </row>
    <row r="870" spans="1:5" ht="30" customHeight="1">
      <c r="A870" s="4">
        <v>869</v>
      </c>
      <c r="B870" s="4" t="str">
        <f>"2872202103251100509712"</f>
        <v>2872202103251100509712</v>
      </c>
      <c r="C870" s="4" t="s">
        <v>5</v>
      </c>
      <c r="D870" s="4" t="str">
        <f>"秦妃"</f>
        <v>秦妃</v>
      </c>
      <c r="E870" s="4" t="str">
        <f aca="true" t="shared" si="37" ref="E870:E875">"女"</f>
        <v>女</v>
      </c>
    </row>
    <row r="871" spans="1:5" ht="30" customHeight="1">
      <c r="A871" s="4">
        <v>870</v>
      </c>
      <c r="B871" s="4" t="str">
        <f>"2872202103251102389716"</f>
        <v>2872202103251102389716</v>
      </c>
      <c r="C871" s="4" t="s">
        <v>5</v>
      </c>
      <c r="D871" s="4" t="str">
        <f>"张南南"</f>
        <v>张南南</v>
      </c>
      <c r="E871" s="4" t="str">
        <f t="shared" si="37"/>
        <v>女</v>
      </c>
    </row>
    <row r="872" spans="1:5" ht="30" customHeight="1">
      <c r="A872" s="4">
        <v>871</v>
      </c>
      <c r="B872" s="4" t="str">
        <f>"2872202103251105389720"</f>
        <v>2872202103251105389720</v>
      </c>
      <c r="C872" s="4" t="s">
        <v>5</v>
      </c>
      <c r="D872" s="4" t="str">
        <f>"胡冠琪"</f>
        <v>胡冠琪</v>
      </c>
      <c r="E872" s="4" t="str">
        <f t="shared" si="37"/>
        <v>女</v>
      </c>
    </row>
    <row r="873" spans="1:5" ht="30" customHeight="1">
      <c r="A873" s="4">
        <v>872</v>
      </c>
      <c r="B873" s="4" t="str">
        <f>"2872202103251106179722"</f>
        <v>2872202103251106179722</v>
      </c>
      <c r="C873" s="4" t="s">
        <v>5</v>
      </c>
      <c r="D873" s="4" t="str">
        <f>"符开霞"</f>
        <v>符开霞</v>
      </c>
      <c r="E873" s="4" t="str">
        <f t="shared" si="37"/>
        <v>女</v>
      </c>
    </row>
    <row r="874" spans="1:5" ht="30" customHeight="1">
      <c r="A874" s="4">
        <v>873</v>
      </c>
      <c r="B874" s="4" t="str">
        <f>"2872202103251107059727"</f>
        <v>2872202103251107059727</v>
      </c>
      <c r="C874" s="4" t="s">
        <v>5</v>
      </c>
      <c r="D874" s="4" t="str">
        <f>"吉梅茵"</f>
        <v>吉梅茵</v>
      </c>
      <c r="E874" s="4" t="str">
        <f t="shared" si="37"/>
        <v>女</v>
      </c>
    </row>
    <row r="875" spans="1:5" ht="30" customHeight="1">
      <c r="A875" s="4">
        <v>874</v>
      </c>
      <c r="B875" s="4" t="str">
        <f>"2872202103251108289729"</f>
        <v>2872202103251108289729</v>
      </c>
      <c r="C875" s="4" t="s">
        <v>5</v>
      </c>
      <c r="D875" s="4" t="str">
        <f>"苏娟"</f>
        <v>苏娟</v>
      </c>
      <c r="E875" s="4" t="str">
        <f t="shared" si="37"/>
        <v>女</v>
      </c>
    </row>
    <row r="876" spans="1:5" ht="30" customHeight="1">
      <c r="A876" s="4">
        <v>875</v>
      </c>
      <c r="B876" s="4" t="str">
        <f>"2872202103251109219732"</f>
        <v>2872202103251109219732</v>
      </c>
      <c r="C876" s="4" t="s">
        <v>5</v>
      </c>
      <c r="D876" s="4" t="str">
        <f>"陈家鹏"</f>
        <v>陈家鹏</v>
      </c>
      <c r="E876" s="4" t="str">
        <f>"男"</f>
        <v>男</v>
      </c>
    </row>
    <row r="877" spans="1:5" ht="30" customHeight="1">
      <c r="A877" s="4">
        <v>876</v>
      </c>
      <c r="B877" s="4" t="str">
        <f>"2872202103251114469744"</f>
        <v>2872202103251114469744</v>
      </c>
      <c r="C877" s="4" t="s">
        <v>5</v>
      </c>
      <c r="D877" s="4" t="str">
        <f>"钟晓妹"</f>
        <v>钟晓妹</v>
      </c>
      <c r="E877" s="4" t="str">
        <f>"女"</f>
        <v>女</v>
      </c>
    </row>
    <row r="878" spans="1:5" ht="30" customHeight="1">
      <c r="A878" s="4">
        <v>877</v>
      </c>
      <c r="B878" s="4" t="str">
        <f>"2872202103251116419748"</f>
        <v>2872202103251116419748</v>
      </c>
      <c r="C878" s="4" t="s">
        <v>5</v>
      </c>
      <c r="D878" s="4" t="str">
        <f>"刘钦"</f>
        <v>刘钦</v>
      </c>
      <c r="E878" s="4" t="str">
        <f>"女"</f>
        <v>女</v>
      </c>
    </row>
    <row r="879" spans="1:5" ht="30" customHeight="1">
      <c r="A879" s="4">
        <v>878</v>
      </c>
      <c r="B879" s="4" t="str">
        <f>"2872202103251119419753"</f>
        <v>2872202103251119419753</v>
      </c>
      <c r="C879" s="4" t="s">
        <v>5</v>
      </c>
      <c r="D879" s="4" t="str">
        <f>"张达武"</f>
        <v>张达武</v>
      </c>
      <c r="E879" s="4" t="str">
        <f>"男"</f>
        <v>男</v>
      </c>
    </row>
    <row r="880" spans="1:5" ht="30" customHeight="1">
      <c r="A880" s="4">
        <v>879</v>
      </c>
      <c r="B880" s="4" t="str">
        <f>"2872202103251125419772"</f>
        <v>2872202103251125419772</v>
      </c>
      <c r="C880" s="4" t="s">
        <v>5</v>
      </c>
      <c r="D880" s="4" t="str">
        <f>"吉如通"</f>
        <v>吉如通</v>
      </c>
      <c r="E880" s="4" t="str">
        <f>"女"</f>
        <v>女</v>
      </c>
    </row>
    <row r="881" spans="1:5" ht="30" customHeight="1">
      <c r="A881" s="4">
        <v>880</v>
      </c>
      <c r="B881" s="4" t="str">
        <f>"2872202103251125479773"</f>
        <v>2872202103251125479773</v>
      </c>
      <c r="C881" s="4" t="s">
        <v>5</v>
      </c>
      <c r="D881" s="4" t="str">
        <f>"杨祥玲"</f>
        <v>杨祥玲</v>
      </c>
      <c r="E881" s="4" t="str">
        <f>"女"</f>
        <v>女</v>
      </c>
    </row>
    <row r="882" spans="1:5" ht="30" customHeight="1">
      <c r="A882" s="4">
        <v>881</v>
      </c>
      <c r="B882" s="4" t="str">
        <f>"2872202103251126379775"</f>
        <v>2872202103251126379775</v>
      </c>
      <c r="C882" s="4" t="s">
        <v>5</v>
      </c>
      <c r="D882" s="4" t="str">
        <f>"王筱仪"</f>
        <v>王筱仪</v>
      </c>
      <c r="E882" s="4" t="str">
        <f>"女"</f>
        <v>女</v>
      </c>
    </row>
    <row r="883" spans="1:5" ht="30" customHeight="1">
      <c r="A883" s="4">
        <v>882</v>
      </c>
      <c r="B883" s="4" t="str">
        <f>"2872202103251127159776"</f>
        <v>2872202103251127159776</v>
      </c>
      <c r="C883" s="4" t="s">
        <v>5</v>
      </c>
      <c r="D883" s="4" t="str">
        <f>"秦小玲"</f>
        <v>秦小玲</v>
      </c>
      <c r="E883" s="4" t="str">
        <f>"女"</f>
        <v>女</v>
      </c>
    </row>
    <row r="884" spans="1:5" ht="30" customHeight="1">
      <c r="A884" s="4">
        <v>883</v>
      </c>
      <c r="B884" s="4" t="str">
        <f>"2872202103251127269777"</f>
        <v>2872202103251127269777</v>
      </c>
      <c r="C884" s="4" t="s">
        <v>5</v>
      </c>
      <c r="D884" s="4" t="str">
        <f>"麦丽映"</f>
        <v>麦丽映</v>
      </c>
      <c r="E884" s="4" t="str">
        <f>"女"</f>
        <v>女</v>
      </c>
    </row>
    <row r="885" spans="1:5" ht="30" customHeight="1">
      <c r="A885" s="4">
        <v>884</v>
      </c>
      <c r="B885" s="4" t="str">
        <f>"2872202103251130279785"</f>
        <v>2872202103251130279785</v>
      </c>
      <c r="C885" s="4" t="s">
        <v>5</v>
      </c>
      <c r="D885" s="4" t="str">
        <f>"苏法"</f>
        <v>苏法</v>
      </c>
      <c r="E885" s="4" t="str">
        <f>"男"</f>
        <v>男</v>
      </c>
    </row>
    <row r="886" spans="1:5" ht="30" customHeight="1">
      <c r="A886" s="4">
        <v>885</v>
      </c>
      <c r="B886" s="4" t="str">
        <f>"2872202103251136439800"</f>
        <v>2872202103251136439800</v>
      </c>
      <c r="C886" s="4" t="s">
        <v>5</v>
      </c>
      <c r="D886" s="4" t="str">
        <f>"李应婷"</f>
        <v>李应婷</v>
      </c>
      <c r="E886" s="4" t="str">
        <f>"女"</f>
        <v>女</v>
      </c>
    </row>
    <row r="887" spans="1:5" ht="30" customHeight="1">
      <c r="A887" s="4">
        <v>886</v>
      </c>
      <c r="B887" s="4" t="str">
        <f>"2872202103251140139804"</f>
        <v>2872202103251140139804</v>
      </c>
      <c r="C887" s="4" t="s">
        <v>5</v>
      </c>
      <c r="D887" s="4" t="str">
        <f>"刘洪宇"</f>
        <v>刘洪宇</v>
      </c>
      <c r="E887" s="4" t="str">
        <f>"男"</f>
        <v>男</v>
      </c>
    </row>
    <row r="888" spans="1:5" ht="30" customHeight="1">
      <c r="A888" s="4">
        <v>887</v>
      </c>
      <c r="B888" s="4" t="str">
        <f>"2872202103251147399821"</f>
        <v>2872202103251147399821</v>
      </c>
      <c r="C888" s="4" t="s">
        <v>5</v>
      </c>
      <c r="D888" s="4" t="str">
        <f>"苏有慧"</f>
        <v>苏有慧</v>
      </c>
      <c r="E888" s="4" t="str">
        <f>"男"</f>
        <v>男</v>
      </c>
    </row>
    <row r="889" spans="1:5" ht="30" customHeight="1">
      <c r="A889" s="4">
        <v>888</v>
      </c>
      <c r="B889" s="4" t="str">
        <f>"2872202103251150019825"</f>
        <v>2872202103251150019825</v>
      </c>
      <c r="C889" s="4" t="s">
        <v>5</v>
      </c>
      <c r="D889" s="4" t="str">
        <f>"石挺核"</f>
        <v>石挺核</v>
      </c>
      <c r="E889" s="4" t="str">
        <f>"男"</f>
        <v>男</v>
      </c>
    </row>
    <row r="890" spans="1:5" ht="30" customHeight="1">
      <c r="A890" s="4">
        <v>889</v>
      </c>
      <c r="B890" s="4" t="str">
        <f>"2872202103251153289828"</f>
        <v>2872202103251153289828</v>
      </c>
      <c r="C890" s="4" t="s">
        <v>5</v>
      </c>
      <c r="D890" s="4" t="str">
        <f>"翁克彦"</f>
        <v>翁克彦</v>
      </c>
      <c r="E890" s="4" t="str">
        <f>"男"</f>
        <v>男</v>
      </c>
    </row>
    <row r="891" spans="1:5" ht="30" customHeight="1">
      <c r="A891" s="4">
        <v>890</v>
      </c>
      <c r="B891" s="4" t="str">
        <f>"2872202103251155579833"</f>
        <v>2872202103251155579833</v>
      </c>
      <c r="C891" s="4" t="s">
        <v>5</v>
      </c>
      <c r="D891" s="4" t="str">
        <f>"周潇宇"</f>
        <v>周潇宇</v>
      </c>
      <c r="E891" s="4" t="str">
        <f>"男"</f>
        <v>男</v>
      </c>
    </row>
    <row r="892" spans="1:5" ht="30" customHeight="1">
      <c r="A892" s="4">
        <v>891</v>
      </c>
      <c r="B892" s="4" t="str">
        <f>"2872202103251158229837"</f>
        <v>2872202103251158229837</v>
      </c>
      <c r="C892" s="4" t="s">
        <v>5</v>
      </c>
      <c r="D892" s="4" t="str">
        <f>"符正丽"</f>
        <v>符正丽</v>
      </c>
      <c r="E892" s="4" t="str">
        <f>"女"</f>
        <v>女</v>
      </c>
    </row>
    <row r="893" spans="1:5" ht="30" customHeight="1">
      <c r="A893" s="4">
        <v>892</v>
      </c>
      <c r="B893" s="4" t="str">
        <f>"2872202103251158249838"</f>
        <v>2872202103251158249838</v>
      </c>
      <c r="C893" s="4" t="s">
        <v>5</v>
      </c>
      <c r="D893" s="4" t="str">
        <f>"刘名新"</f>
        <v>刘名新</v>
      </c>
      <c r="E893" s="4" t="str">
        <f>"男"</f>
        <v>男</v>
      </c>
    </row>
    <row r="894" spans="1:5" ht="30" customHeight="1">
      <c r="A894" s="4">
        <v>893</v>
      </c>
      <c r="B894" s="4" t="str">
        <f>"2872202103251159489841"</f>
        <v>2872202103251159489841</v>
      </c>
      <c r="C894" s="4" t="s">
        <v>5</v>
      </c>
      <c r="D894" s="4" t="str">
        <f>"郑丽君"</f>
        <v>郑丽君</v>
      </c>
      <c r="E894" s="4" t="str">
        <f>"女"</f>
        <v>女</v>
      </c>
    </row>
    <row r="895" spans="1:5" ht="30" customHeight="1">
      <c r="A895" s="4">
        <v>894</v>
      </c>
      <c r="B895" s="4" t="str">
        <f>"2872202103251200449849"</f>
        <v>2872202103251200449849</v>
      </c>
      <c r="C895" s="4" t="s">
        <v>5</v>
      </c>
      <c r="D895" s="4" t="str">
        <f>"唐海"</f>
        <v>唐海</v>
      </c>
      <c r="E895" s="4" t="str">
        <f>"男"</f>
        <v>男</v>
      </c>
    </row>
    <row r="896" spans="1:5" ht="30" customHeight="1">
      <c r="A896" s="4">
        <v>895</v>
      </c>
      <c r="B896" s="4" t="str">
        <f>"2872202103251206379854"</f>
        <v>2872202103251206379854</v>
      </c>
      <c r="C896" s="4" t="s">
        <v>5</v>
      </c>
      <c r="D896" s="4" t="str">
        <f>"梁文玥"</f>
        <v>梁文玥</v>
      </c>
      <c r="E896" s="4" t="str">
        <f>"女"</f>
        <v>女</v>
      </c>
    </row>
    <row r="897" spans="1:5" ht="30" customHeight="1">
      <c r="A897" s="4">
        <v>896</v>
      </c>
      <c r="B897" s="4" t="str">
        <f>"2872202103251206409855"</f>
        <v>2872202103251206409855</v>
      </c>
      <c r="C897" s="4" t="s">
        <v>5</v>
      </c>
      <c r="D897" s="4" t="str">
        <f>"颜文庄"</f>
        <v>颜文庄</v>
      </c>
      <c r="E897" s="4" t="str">
        <f>"男"</f>
        <v>男</v>
      </c>
    </row>
    <row r="898" spans="1:5" ht="30" customHeight="1">
      <c r="A898" s="4">
        <v>897</v>
      </c>
      <c r="B898" s="4" t="str">
        <f>"2872202103251208129857"</f>
        <v>2872202103251208129857</v>
      </c>
      <c r="C898" s="4" t="s">
        <v>5</v>
      </c>
      <c r="D898" s="4" t="str">
        <f>"李小兰"</f>
        <v>李小兰</v>
      </c>
      <c r="E898" s="4" t="str">
        <f>"女"</f>
        <v>女</v>
      </c>
    </row>
    <row r="899" spans="1:5" ht="30" customHeight="1">
      <c r="A899" s="4">
        <v>898</v>
      </c>
      <c r="B899" s="4" t="str">
        <f>"2872202103251209209858"</f>
        <v>2872202103251209209858</v>
      </c>
      <c r="C899" s="4" t="s">
        <v>5</v>
      </c>
      <c r="D899" s="4" t="str">
        <f>"吉丽萍"</f>
        <v>吉丽萍</v>
      </c>
      <c r="E899" s="4" t="str">
        <f>"女"</f>
        <v>女</v>
      </c>
    </row>
    <row r="900" spans="1:5" ht="30" customHeight="1">
      <c r="A900" s="4">
        <v>899</v>
      </c>
      <c r="B900" s="4" t="str">
        <f>"2872202103251210029860"</f>
        <v>2872202103251210029860</v>
      </c>
      <c r="C900" s="4" t="s">
        <v>5</v>
      </c>
      <c r="D900" s="4" t="str">
        <f>"文周强"</f>
        <v>文周强</v>
      </c>
      <c r="E900" s="4" t="str">
        <f>"男"</f>
        <v>男</v>
      </c>
    </row>
    <row r="901" spans="1:5" ht="30" customHeight="1">
      <c r="A901" s="4">
        <v>900</v>
      </c>
      <c r="B901" s="4" t="str">
        <f>"2872202103251212539863"</f>
        <v>2872202103251212539863</v>
      </c>
      <c r="C901" s="4" t="s">
        <v>5</v>
      </c>
      <c r="D901" s="4" t="str">
        <f>"刘扬"</f>
        <v>刘扬</v>
      </c>
      <c r="E901" s="4" t="str">
        <f>"女"</f>
        <v>女</v>
      </c>
    </row>
    <row r="902" spans="1:5" ht="30" customHeight="1">
      <c r="A902" s="4">
        <v>901</v>
      </c>
      <c r="B902" s="4" t="str">
        <f>"2872202103251216199866"</f>
        <v>2872202103251216199866</v>
      </c>
      <c r="C902" s="4" t="s">
        <v>5</v>
      </c>
      <c r="D902" s="4" t="str">
        <f>"周玲"</f>
        <v>周玲</v>
      </c>
      <c r="E902" s="4" t="str">
        <f>"女"</f>
        <v>女</v>
      </c>
    </row>
    <row r="903" spans="1:5" ht="30" customHeight="1">
      <c r="A903" s="4">
        <v>902</v>
      </c>
      <c r="B903" s="4" t="str">
        <f>"2872202103251229109874"</f>
        <v>2872202103251229109874</v>
      </c>
      <c r="C903" s="4" t="s">
        <v>5</v>
      </c>
      <c r="D903" s="4" t="str">
        <f>"符志江"</f>
        <v>符志江</v>
      </c>
      <c r="E903" s="4" t="str">
        <f>"女"</f>
        <v>女</v>
      </c>
    </row>
    <row r="904" spans="1:5" ht="30" customHeight="1">
      <c r="A904" s="4">
        <v>903</v>
      </c>
      <c r="B904" s="4" t="str">
        <f>"2872202103251229119875"</f>
        <v>2872202103251229119875</v>
      </c>
      <c r="C904" s="4" t="s">
        <v>5</v>
      </c>
      <c r="D904" s="4" t="str">
        <f>"周冬雪"</f>
        <v>周冬雪</v>
      </c>
      <c r="E904" s="4" t="str">
        <f>"女"</f>
        <v>女</v>
      </c>
    </row>
    <row r="905" spans="1:5" ht="30" customHeight="1">
      <c r="A905" s="4">
        <v>904</v>
      </c>
      <c r="B905" s="4" t="str">
        <f>"2872202103251236209887"</f>
        <v>2872202103251236209887</v>
      </c>
      <c r="C905" s="4" t="s">
        <v>5</v>
      </c>
      <c r="D905" s="4" t="str">
        <f>"劳培山"</f>
        <v>劳培山</v>
      </c>
      <c r="E905" s="4" t="str">
        <f>"男"</f>
        <v>男</v>
      </c>
    </row>
    <row r="906" spans="1:5" ht="30" customHeight="1">
      <c r="A906" s="4">
        <v>905</v>
      </c>
      <c r="B906" s="4" t="str">
        <f>"2872202103251237229891"</f>
        <v>2872202103251237229891</v>
      </c>
      <c r="C906" s="4" t="s">
        <v>5</v>
      </c>
      <c r="D906" s="4" t="str">
        <f>"郑鹏程"</f>
        <v>郑鹏程</v>
      </c>
      <c r="E906" s="4" t="str">
        <f>"男"</f>
        <v>男</v>
      </c>
    </row>
    <row r="907" spans="1:5" ht="30" customHeight="1">
      <c r="A907" s="4">
        <v>906</v>
      </c>
      <c r="B907" s="4" t="str">
        <f>"2872202103251237359892"</f>
        <v>2872202103251237359892</v>
      </c>
      <c r="C907" s="4" t="s">
        <v>5</v>
      </c>
      <c r="D907" s="4" t="str">
        <f>"吉才威"</f>
        <v>吉才威</v>
      </c>
      <c r="E907" s="4" t="str">
        <f>"男"</f>
        <v>男</v>
      </c>
    </row>
    <row r="908" spans="1:5" ht="30" customHeight="1">
      <c r="A908" s="4">
        <v>907</v>
      </c>
      <c r="B908" s="4" t="str">
        <f>"2872202103251242549898"</f>
        <v>2872202103251242549898</v>
      </c>
      <c r="C908" s="4" t="s">
        <v>5</v>
      </c>
      <c r="D908" s="4" t="str">
        <f>"翁振慧"</f>
        <v>翁振慧</v>
      </c>
      <c r="E908" s="4" t="str">
        <f>"女"</f>
        <v>女</v>
      </c>
    </row>
    <row r="909" spans="1:5" ht="30" customHeight="1">
      <c r="A909" s="4">
        <v>908</v>
      </c>
      <c r="B909" s="4" t="str">
        <f>"2872202103251246089904"</f>
        <v>2872202103251246089904</v>
      </c>
      <c r="C909" s="4" t="s">
        <v>5</v>
      </c>
      <c r="D909" s="4" t="str">
        <f>"吴娜二"</f>
        <v>吴娜二</v>
      </c>
      <c r="E909" s="4" t="str">
        <f>"女"</f>
        <v>女</v>
      </c>
    </row>
    <row r="910" spans="1:5" ht="30" customHeight="1">
      <c r="A910" s="4">
        <v>909</v>
      </c>
      <c r="B910" s="4" t="str">
        <f>"2872202103251246319906"</f>
        <v>2872202103251246319906</v>
      </c>
      <c r="C910" s="4" t="s">
        <v>5</v>
      </c>
      <c r="D910" s="4" t="str">
        <f>"陈文亮"</f>
        <v>陈文亮</v>
      </c>
      <c r="E910" s="4" t="str">
        <f>"男"</f>
        <v>男</v>
      </c>
    </row>
    <row r="911" spans="1:5" ht="30" customHeight="1">
      <c r="A911" s="4">
        <v>910</v>
      </c>
      <c r="B911" s="4" t="str">
        <f>"2872202103251248469910"</f>
        <v>2872202103251248469910</v>
      </c>
      <c r="C911" s="4" t="s">
        <v>5</v>
      </c>
      <c r="D911" s="4" t="str">
        <f>"高芳禄"</f>
        <v>高芳禄</v>
      </c>
      <c r="E911" s="4" t="str">
        <f>"男"</f>
        <v>男</v>
      </c>
    </row>
    <row r="912" spans="1:5" ht="30" customHeight="1">
      <c r="A912" s="4">
        <v>911</v>
      </c>
      <c r="B912" s="4" t="str">
        <f>"2872202103251249439913"</f>
        <v>2872202103251249439913</v>
      </c>
      <c r="C912" s="4" t="s">
        <v>5</v>
      </c>
      <c r="D912" s="4" t="str">
        <f>"杜慧娴"</f>
        <v>杜慧娴</v>
      </c>
      <c r="E912" s="4" t="str">
        <f aca="true" t="shared" si="38" ref="E912:E917">"女"</f>
        <v>女</v>
      </c>
    </row>
    <row r="913" spans="1:5" ht="30" customHeight="1">
      <c r="A913" s="4">
        <v>912</v>
      </c>
      <c r="B913" s="4" t="str">
        <f>"2872202103251249579915"</f>
        <v>2872202103251249579915</v>
      </c>
      <c r="C913" s="4" t="s">
        <v>5</v>
      </c>
      <c r="D913" s="4" t="str">
        <f>"李路娜"</f>
        <v>李路娜</v>
      </c>
      <c r="E913" s="4" t="str">
        <f t="shared" si="38"/>
        <v>女</v>
      </c>
    </row>
    <row r="914" spans="1:5" ht="30" customHeight="1">
      <c r="A914" s="4">
        <v>913</v>
      </c>
      <c r="B914" s="4" t="str">
        <f>"2872202103251250099916"</f>
        <v>2872202103251250099916</v>
      </c>
      <c r="C914" s="4" t="s">
        <v>5</v>
      </c>
      <c r="D914" s="4" t="str">
        <f>"蔡沁茹"</f>
        <v>蔡沁茹</v>
      </c>
      <c r="E914" s="4" t="str">
        <f t="shared" si="38"/>
        <v>女</v>
      </c>
    </row>
    <row r="915" spans="1:5" ht="30" customHeight="1">
      <c r="A915" s="4">
        <v>914</v>
      </c>
      <c r="B915" s="4" t="str">
        <f>"2872202103251259099927"</f>
        <v>2872202103251259099927</v>
      </c>
      <c r="C915" s="4" t="s">
        <v>5</v>
      </c>
      <c r="D915" s="4" t="str">
        <f>"钟小丽"</f>
        <v>钟小丽</v>
      </c>
      <c r="E915" s="4" t="str">
        <f t="shared" si="38"/>
        <v>女</v>
      </c>
    </row>
    <row r="916" spans="1:5" ht="30" customHeight="1">
      <c r="A916" s="4">
        <v>915</v>
      </c>
      <c r="B916" s="4" t="str">
        <f>"2872202103251259299928"</f>
        <v>2872202103251259299928</v>
      </c>
      <c r="C916" s="4" t="s">
        <v>5</v>
      </c>
      <c r="D916" s="4" t="str">
        <f>"符宏怡"</f>
        <v>符宏怡</v>
      </c>
      <c r="E916" s="4" t="str">
        <f t="shared" si="38"/>
        <v>女</v>
      </c>
    </row>
    <row r="917" spans="1:5" ht="30" customHeight="1">
      <c r="A917" s="4">
        <v>916</v>
      </c>
      <c r="B917" s="4" t="str">
        <f>"2872202103251300359929"</f>
        <v>2872202103251300359929</v>
      </c>
      <c r="C917" s="4" t="s">
        <v>5</v>
      </c>
      <c r="D917" s="4" t="str">
        <f>"符国状"</f>
        <v>符国状</v>
      </c>
      <c r="E917" s="4" t="str">
        <f t="shared" si="38"/>
        <v>女</v>
      </c>
    </row>
    <row r="918" spans="1:5" ht="30" customHeight="1">
      <c r="A918" s="4">
        <v>917</v>
      </c>
      <c r="B918" s="4" t="str">
        <f>"2872202103251301239931"</f>
        <v>2872202103251301239931</v>
      </c>
      <c r="C918" s="4" t="s">
        <v>5</v>
      </c>
      <c r="D918" s="4" t="str">
        <f>"麦名铭"</f>
        <v>麦名铭</v>
      </c>
      <c r="E918" s="4" t="str">
        <f>"男"</f>
        <v>男</v>
      </c>
    </row>
    <row r="919" spans="1:5" ht="30" customHeight="1">
      <c r="A919" s="4">
        <v>918</v>
      </c>
      <c r="B919" s="4" t="str">
        <f>"2872202103251308429941"</f>
        <v>2872202103251308429941</v>
      </c>
      <c r="C919" s="4" t="s">
        <v>5</v>
      </c>
      <c r="D919" s="4" t="str">
        <f>"钟晓玲"</f>
        <v>钟晓玲</v>
      </c>
      <c r="E919" s="4" t="str">
        <f>"女"</f>
        <v>女</v>
      </c>
    </row>
    <row r="920" spans="1:5" ht="30" customHeight="1">
      <c r="A920" s="4">
        <v>919</v>
      </c>
      <c r="B920" s="4" t="str">
        <f>"2872202103251310229943"</f>
        <v>2872202103251310229943</v>
      </c>
      <c r="C920" s="4" t="s">
        <v>5</v>
      </c>
      <c r="D920" s="4" t="str">
        <f>"钟慧"</f>
        <v>钟慧</v>
      </c>
      <c r="E920" s="4" t="str">
        <f>"女"</f>
        <v>女</v>
      </c>
    </row>
    <row r="921" spans="1:5" ht="30" customHeight="1">
      <c r="A921" s="4">
        <v>920</v>
      </c>
      <c r="B921" s="4" t="str">
        <f>"2872202103251313059946"</f>
        <v>2872202103251313059946</v>
      </c>
      <c r="C921" s="4" t="s">
        <v>5</v>
      </c>
      <c r="D921" s="4" t="str">
        <f>"韦卫英"</f>
        <v>韦卫英</v>
      </c>
      <c r="E921" s="4" t="str">
        <f>"女"</f>
        <v>女</v>
      </c>
    </row>
    <row r="922" spans="1:5" ht="30" customHeight="1">
      <c r="A922" s="4">
        <v>921</v>
      </c>
      <c r="B922" s="4" t="str">
        <f>"2872202103251320049950"</f>
        <v>2872202103251320049950</v>
      </c>
      <c r="C922" s="4" t="s">
        <v>5</v>
      </c>
      <c r="D922" s="4" t="str">
        <f>"任家丽"</f>
        <v>任家丽</v>
      </c>
      <c r="E922" s="4" t="str">
        <f>"女"</f>
        <v>女</v>
      </c>
    </row>
    <row r="923" spans="1:5" ht="30" customHeight="1">
      <c r="A923" s="4">
        <v>922</v>
      </c>
      <c r="B923" s="4" t="str">
        <f>"2872202103251320189952"</f>
        <v>2872202103251320189952</v>
      </c>
      <c r="C923" s="4" t="s">
        <v>5</v>
      </c>
      <c r="D923" s="4" t="str">
        <f>"曾蔚锦"</f>
        <v>曾蔚锦</v>
      </c>
      <c r="E923" s="4" t="str">
        <f>"男"</f>
        <v>男</v>
      </c>
    </row>
    <row r="924" spans="1:5" ht="30" customHeight="1">
      <c r="A924" s="4">
        <v>923</v>
      </c>
      <c r="B924" s="4" t="str">
        <f>"2872202103251323149954"</f>
        <v>2872202103251323149954</v>
      </c>
      <c r="C924" s="4" t="s">
        <v>5</v>
      </c>
      <c r="D924" s="4" t="str">
        <f>"廖殷"</f>
        <v>廖殷</v>
      </c>
      <c r="E924" s="4" t="str">
        <f>"女"</f>
        <v>女</v>
      </c>
    </row>
    <row r="925" spans="1:5" ht="30" customHeight="1">
      <c r="A925" s="4">
        <v>924</v>
      </c>
      <c r="B925" s="4" t="str">
        <f>"2872202103251328119957"</f>
        <v>2872202103251328119957</v>
      </c>
      <c r="C925" s="4" t="s">
        <v>5</v>
      </c>
      <c r="D925" s="4" t="str">
        <f>"林强"</f>
        <v>林强</v>
      </c>
      <c r="E925" s="4" t="str">
        <f>"男"</f>
        <v>男</v>
      </c>
    </row>
    <row r="926" spans="1:5" ht="30" customHeight="1">
      <c r="A926" s="4">
        <v>925</v>
      </c>
      <c r="B926" s="4" t="str">
        <f>"2872202103251339509970"</f>
        <v>2872202103251339509970</v>
      </c>
      <c r="C926" s="4" t="s">
        <v>5</v>
      </c>
      <c r="D926" s="4" t="str">
        <f>"王安妮"</f>
        <v>王安妮</v>
      </c>
      <c r="E926" s="4" t="str">
        <f>"女"</f>
        <v>女</v>
      </c>
    </row>
    <row r="927" spans="1:5" ht="30" customHeight="1">
      <c r="A927" s="4">
        <v>926</v>
      </c>
      <c r="B927" s="4" t="str">
        <f>"2872202103251343319975"</f>
        <v>2872202103251343319975</v>
      </c>
      <c r="C927" s="4" t="s">
        <v>5</v>
      </c>
      <c r="D927" s="4" t="str">
        <f>"吴新柳"</f>
        <v>吴新柳</v>
      </c>
      <c r="E927" s="4" t="str">
        <f>"女"</f>
        <v>女</v>
      </c>
    </row>
    <row r="928" spans="1:5" ht="30" customHeight="1">
      <c r="A928" s="4">
        <v>927</v>
      </c>
      <c r="B928" s="4" t="str">
        <f>"2872202103251349139981"</f>
        <v>2872202103251349139981</v>
      </c>
      <c r="C928" s="4" t="s">
        <v>5</v>
      </c>
      <c r="D928" s="4" t="str">
        <f>"王海燕"</f>
        <v>王海燕</v>
      </c>
      <c r="E928" s="4" t="str">
        <f>"女"</f>
        <v>女</v>
      </c>
    </row>
    <row r="929" spans="1:5" ht="30" customHeight="1">
      <c r="A929" s="4">
        <v>928</v>
      </c>
      <c r="B929" s="4" t="str">
        <f>"2872202103251349279982"</f>
        <v>2872202103251349279982</v>
      </c>
      <c r="C929" s="4" t="s">
        <v>5</v>
      </c>
      <c r="D929" s="4" t="str">
        <f>"孙继芳"</f>
        <v>孙继芳</v>
      </c>
      <c r="E929" s="4" t="str">
        <f>"女"</f>
        <v>女</v>
      </c>
    </row>
    <row r="930" spans="1:5" ht="30" customHeight="1">
      <c r="A930" s="4">
        <v>929</v>
      </c>
      <c r="B930" s="4" t="str">
        <f>"2872202103251401149990"</f>
        <v>2872202103251401149990</v>
      </c>
      <c r="C930" s="4" t="s">
        <v>5</v>
      </c>
      <c r="D930" s="4" t="str">
        <f>"朱琳"</f>
        <v>朱琳</v>
      </c>
      <c r="E930" s="4" t="str">
        <f>"男"</f>
        <v>男</v>
      </c>
    </row>
    <row r="931" spans="1:5" ht="30" customHeight="1">
      <c r="A931" s="4">
        <v>930</v>
      </c>
      <c r="B931" s="4" t="str">
        <f>"2872202103251405169995"</f>
        <v>2872202103251405169995</v>
      </c>
      <c r="C931" s="4" t="s">
        <v>5</v>
      </c>
      <c r="D931" s="4" t="str">
        <f>"曾斌"</f>
        <v>曾斌</v>
      </c>
      <c r="E931" s="4" t="str">
        <f>"男"</f>
        <v>男</v>
      </c>
    </row>
    <row r="932" spans="1:5" ht="30" customHeight="1">
      <c r="A932" s="4">
        <v>931</v>
      </c>
      <c r="B932" s="4" t="str">
        <f>"2872202103251407259996"</f>
        <v>2872202103251407259996</v>
      </c>
      <c r="C932" s="4" t="s">
        <v>5</v>
      </c>
      <c r="D932" s="4" t="str">
        <f>"雷龙宝"</f>
        <v>雷龙宝</v>
      </c>
      <c r="E932" s="4" t="str">
        <f>"男"</f>
        <v>男</v>
      </c>
    </row>
    <row r="933" spans="1:5" ht="30" customHeight="1">
      <c r="A933" s="4">
        <v>932</v>
      </c>
      <c r="B933" s="4" t="str">
        <f>"28722021032514111710004"</f>
        <v>28722021032514111710004</v>
      </c>
      <c r="C933" s="4" t="s">
        <v>5</v>
      </c>
      <c r="D933" s="4" t="str">
        <f>"杜培微"</f>
        <v>杜培微</v>
      </c>
      <c r="E933" s="4" t="str">
        <f>"女"</f>
        <v>女</v>
      </c>
    </row>
    <row r="934" spans="1:5" ht="30" customHeight="1">
      <c r="A934" s="4">
        <v>933</v>
      </c>
      <c r="B934" s="4" t="str">
        <f>"28722021032514152210011"</f>
        <v>28722021032514152210011</v>
      </c>
      <c r="C934" s="4" t="s">
        <v>5</v>
      </c>
      <c r="D934" s="4" t="str">
        <f>"蒙雨菲"</f>
        <v>蒙雨菲</v>
      </c>
      <c r="E934" s="4" t="str">
        <f>"女"</f>
        <v>女</v>
      </c>
    </row>
    <row r="935" spans="1:5" ht="30" customHeight="1">
      <c r="A935" s="4">
        <v>934</v>
      </c>
      <c r="B935" s="4" t="str">
        <f>"28722021032514192010019"</f>
        <v>28722021032514192010019</v>
      </c>
      <c r="C935" s="4" t="s">
        <v>5</v>
      </c>
      <c r="D935" s="4" t="str">
        <f>"高元贺"</f>
        <v>高元贺</v>
      </c>
      <c r="E935" s="4" t="str">
        <f>"男"</f>
        <v>男</v>
      </c>
    </row>
    <row r="936" spans="1:5" ht="30" customHeight="1">
      <c r="A936" s="4">
        <v>935</v>
      </c>
      <c r="B936" s="4" t="str">
        <f>"28722021032514305310033"</f>
        <v>28722021032514305310033</v>
      </c>
      <c r="C936" s="4" t="s">
        <v>5</v>
      </c>
      <c r="D936" s="4" t="str">
        <f>"符启燕"</f>
        <v>符启燕</v>
      </c>
      <c r="E936" s="4" t="str">
        <f>"女"</f>
        <v>女</v>
      </c>
    </row>
    <row r="937" spans="1:5" ht="30" customHeight="1">
      <c r="A937" s="4">
        <v>936</v>
      </c>
      <c r="B937" s="4" t="str">
        <f>"28722021032514384410044"</f>
        <v>28722021032514384410044</v>
      </c>
      <c r="C937" s="4" t="s">
        <v>5</v>
      </c>
      <c r="D937" s="4" t="str">
        <f>"陈兴兴"</f>
        <v>陈兴兴</v>
      </c>
      <c r="E937" s="4" t="str">
        <f>"男"</f>
        <v>男</v>
      </c>
    </row>
    <row r="938" spans="1:5" ht="30" customHeight="1">
      <c r="A938" s="4">
        <v>937</v>
      </c>
      <c r="B938" s="4" t="str">
        <f>"28722021032514433410051"</f>
        <v>28722021032514433410051</v>
      </c>
      <c r="C938" s="4" t="s">
        <v>5</v>
      </c>
      <c r="D938" s="4" t="str">
        <f>"李英"</f>
        <v>李英</v>
      </c>
      <c r="E938" s="4" t="str">
        <f>"女"</f>
        <v>女</v>
      </c>
    </row>
    <row r="939" spans="1:5" ht="30" customHeight="1">
      <c r="A939" s="4">
        <v>938</v>
      </c>
      <c r="B939" s="4" t="str">
        <f>"28722021032514552310067"</f>
        <v>28722021032514552310067</v>
      </c>
      <c r="C939" s="4" t="s">
        <v>5</v>
      </c>
      <c r="D939" s="4" t="str">
        <f>"王现"</f>
        <v>王现</v>
      </c>
      <c r="E939" s="4" t="str">
        <f>"女"</f>
        <v>女</v>
      </c>
    </row>
    <row r="940" spans="1:5" ht="30" customHeight="1">
      <c r="A940" s="4">
        <v>939</v>
      </c>
      <c r="B940" s="4" t="str">
        <f>"28722021032515030710089"</f>
        <v>28722021032515030710089</v>
      </c>
      <c r="C940" s="4" t="s">
        <v>5</v>
      </c>
      <c r="D940" s="4" t="str">
        <f>"文金春"</f>
        <v>文金春</v>
      </c>
      <c r="E940" s="4" t="str">
        <f>"女"</f>
        <v>女</v>
      </c>
    </row>
    <row r="941" spans="1:5" ht="30" customHeight="1">
      <c r="A941" s="4">
        <v>940</v>
      </c>
      <c r="B941" s="4" t="str">
        <f>"28722021032515073410095"</f>
        <v>28722021032515073410095</v>
      </c>
      <c r="C941" s="4" t="s">
        <v>5</v>
      </c>
      <c r="D941" s="4" t="str">
        <f>"苏婷"</f>
        <v>苏婷</v>
      </c>
      <c r="E941" s="4" t="str">
        <f>"女"</f>
        <v>女</v>
      </c>
    </row>
    <row r="942" spans="1:5" ht="30" customHeight="1">
      <c r="A942" s="4">
        <v>941</v>
      </c>
      <c r="B942" s="4" t="str">
        <f>"28722021032515110210103"</f>
        <v>28722021032515110210103</v>
      </c>
      <c r="C942" s="4" t="s">
        <v>5</v>
      </c>
      <c r="D942" s="4" t="str">
        <f>"汤天礼"</f>
        <v>汤天礼</v>
      </c>
      <c r="E942" s="4" t="str">
        <f>"男"</f>
        <v>男</v>
      </c>
    </row>
    <row r="943" spans="1:5" ht="30" customHeight="1">
      <c r="A943" s="4">
        <v>942</v>
      </c>
      <c r="B943" s="4" t="str">
        <f>"28722021032515113510107"</f>
        <v>28722021032515113510107</v>
      </c>
      <c r="C943" s="4" t="s">
        <v>5</v>
      </c>
      <c r="D943" s="4" t="str">
        <f>"蔡明鲜"</f>
        <v>蔡明鲜</v>
      </c>
      <c r="E943" s="4" t="str">
        <f>"女"</f>
        <v>女</v>
      </c>
    </row>
    <row r="944" spans="1:5" ht="30" customHeight="1">
      <c r="A944" s="4">
        <v>943</v>
      </c>
      <c r="B944" s="4" t="str">
        <f>"28722021032515120610109"</f>
        <v>28722021032515120610109</v>
      </c>
      <c r="C944" s="4" t="s">
        <v>5</v>
      </c>
      <c r="D944" s="4" t="str">
        <f>"洪能"</f>
        <v>洪能</v>
      </c>
      <c r="E944" s="4" t="str">
        <f>"男"</f>
        <v>男</v>
      </c>
    </row>
    <row r="945" spans="1:5" ht="30" customHeight="1">
      <c r="A945" s="4">
        <v>944</v>
      </c>
      <c r="B945" s="4" t="str">
        <f>"28722021032515123910110"</f>
        <v>28722021032515123910110</v>
      </c>
      <c r="C945" s="4" t="s">
        <v>5</v>
      </c>
      <c r="D945" s="4" t="str">
        <f>"王慧艳"</f>
        <v>王慧艳</v>
      </c>
      <c r="E945" s="4" t="str">
        <f>"女"</f>
        <v>女</v>
      </c>
    </row>
    <row r="946" spans="1:5" ht="30" customHeight="1">
      <c r="A946" s="4">
        <v>945</v>
      </c>
      <c r="B946" s="4" t="str">
        <f>"28722021032515125710113"</f>
        <v>28722021032515125710113</v>
      </c>
      <c r="C946" s="4" t="s">
        <v>5</v>
      </c>
      <c r="D946" s="4" t="str">
        <f>"符金佳"</f>
        <v>符金佳</v>
      </c>
      <c r="E946" s="4" t="str">
        <f>"女"</f>
        <v>女</v>
      </c>
    </row>
    <row r="947" spans="1:5" ht="30" customHeight="1">
      <c r="A947" s="4">
        <v>946</v>
      </c>
      <c r="B947" s="4" t="str">
        <f>"28722021032515163010120"</f>
        <v>28722021032515163010120</v>
      </c>
      <c r="C947" s="4" t="s">
        <v>5</v>
      </c>
      <c r="D947" s="4" t="str">
        <f>"何发玉"</f>
        <v>何发玉</v>
      </c>
      <c r="E947" s="4" t="str">
        <f>"女"</f>
        <v>女</v>
      </c>
    </row>
    <row r="948" spans="1:5" ht="30" customHeight="1">
      <c r="A948" s="4">
        <v>947</v>
      </c>
      <c r="B948" s="4" t="str">
        <f>"28722021032515173810122"</f>
        <v>28722021032515173810122</v>
      </c>
      <c r="C948" s="4" t="s">
        <v>5</v>
      </c>
      <c r="D948" s="4" t="str">
        <f>"符明周"</f>
        <v>符明周</v>
      </c>
      <c r="E948" s="4" t="str">
        <f>"男"</f>
        <v>男</v>
      </c>
    </row>
    <row r="949" spans="1:5" ht="30" customHeight="1">
      <c r="A949" s="4">
        <v>948</v>
      </c>
      <c r="B949" s="4" t="str">
        <f>"28722021032515183510125"</f>
        <v>28722021032515183510125</v>
      </c>
      <c r="C949" s="4" t="s">
        <v>5</v>
      </c>
      <c r="D949" s="4" t="str">
        <f>"洪学龙"</f>
        <v>洪学龙</v>
      </c>
      <c r="E949" s="4" t="str">
        <f>"男"</f>
        <v>男</v>
      </c>
    </row>
    <row r="950" spans="1:5" ht="30" customHeight="1">
      <c r="A950" s="4">
        <v>949</v>
      </c>
      <c r="B950" s="4" t="str">
        <f>"28722021032515203010130"</f>
        <v>28722021032515203010130</v>
      </c>
      <c r="C950" s="4" t="s">
        <v>5</v>
      </c>
      <c r="D950" s="4" t="str">
        <f>"符雪梅"</f>
        <v>符雪梅</v>
      </c>
      <c r="E950" s="4" t="str">
        <f>"女"</f>
        <v>女</v>
      </c>
    </row>
    <row r="951" spans="1:5" ht="30" customHeight="1">
      <c r="A951" s="4">
        <v>950</v>
      </c>
      <c r="B951" s="4" t="str">
        <f>"28722021032515212010132"</f>
        <v>28722021032515212010132</v>
      </c>
      <c r="C951" s="4" t="s">
        <v>5</v>
      </c>
      <c r="D951" s="4" t="str">
        <f>"符兴华"</f>
        <v>符兴华</v>
      </c>
      <c r="E951" s="4" t="str">
        <f>"男"</f>
        <v>男</v>
      </c>
    </row>
    <row r="952" spans="1:5" ht="30" customHeight="1">
      <c r="A952" s="4">
        <v>951</v>
      </c>
      <c r="B952" s="4" t="str">
        <f>"28722021032515225410135"</f>
        <v>28722021032515225410135</v>
      </c>
      <c r="C952" s="4" t="s">
        <v>5</v>
      </c>
      <c r="D952" s="4" t="str">
        <f>"高彪"</f>
        <v>高彪</v>
      </c>
      <c r="E952" s="4" t="str">
        <f>"男"</f>
        <v>男</v>
      </c>
    </row>
    <row r="953" spans="1:5" ht="30" customHeight="1">
      <c r="A953" s="4">
        <v>952</v>
      </c>
      <c r="B953" s="4" t="str">
        <f>"28722021032515233710136"</f>
        <v>28722021032515233710136</v>
      </c>
      <c r="C953" s="4" t="s">
        <v>5</v>
      </c>
      <c r="D953" s="4" t="str">
        <f>"符国婷"</f>
        <v>符国婷</v>
      </c>
      <c r="E953" s="4" t="str">
        <f aca="true" t="shared" si="39" ref="E953:E958">"女"</f>
        <v>女</v>
      </c>
    </row>
    <row r="954" spans="1:5" ht="30" customHeight="1">
      <c r="A954" s="4">
        <v>953</v>
      </c>
      <c r="B954" s="4" t="str">
        <f>"28722021032515261310143"</f>
        <v>28722021032515261310143</v>
      </c>
      <c r="C954" s="4" t="s">
        <v>5</v>
      </c>
      <c r="D954" s="4" t="str">
        <f>"文丽"</f>
        <v>文丽</v>
      </c>
      <c r="E954" s="4" t="str">
        <f t="shared" si="39"/>
        <v>女</v>
      </c>
    </row>
    <row r="955" spans="1:5" ht="30" customHeight="1">
      <c r="A955" s="4">
        <v>954</v>
      </c>
      <c r="B955" s="4" t="str">
        <f>"28722021032515275410147"</f>
        <v>28722021032515275410147</v>
      </c>
      <c r="C955" s="4" t="s">
        <v>5</v>
      </c>
      <c r="D955" s="4" t="str">
        <f>"张挺"</f>
        <v>张挺</v>
      </c>
      <c r="E955" s="4" t="str">
        <f t="shared" si="39"/>
        <v>女</v>
      </c>
    </row>
    <row r="956" spans="1:5" ht="30" customHeight="1">
      <c r="A956" s="4">
        <v>955</v>
      </c>
      <c r="B956" s="4" t="str">
        <f>"28722021032515280210148"</f>
        <v>28722021032515280210148</v>
      </c>
      <c r="C956" s="4" t="s">
        <v>5</v>
      </c>
      <c r="D956" s="4" t="str">
        <f>"符彦爽"</f>
        <v>符彦爽</v>
      </c>
      <c r="E956" s="4" t="str">
        <f t="shared" si="39"/>
        <v>女</v>
      </c>
    </row>
    <row r="957" spans="1:5" ht="30" customHeight="1">
      <c r="A957" s="4">
        <v>956</v>
      </c>
      <c r="B957" s="4" t="str">
        <f>"28722021032515304610159"</f>
        <v>28722021032515304610159</v>
      </c>
      <c r="C957" s="4" t="s">
        <v>5</v>
      </c>
      <c r="D957" s="4" t="str">
        <f>"羊喜珠"</f>
        <v>羊喜珠</v>
      </c>
      <c r="E957" s="4" t="str">
        <f t="shared" si="39"/>
        <v>女</v>
      </c>
    </row>
    <row r="958" spans="1:5" ht="30" customHeight="1">
      <c r="A958" s="4">
        <v>957</v>
      </c>
      <c r="B958" s="4" t="str">
        <f>"28722021032515365510174"</f>
        <v>28722021032515365510174</v>
      </c>
      <c r="C958" s="4" t="s">
        <v>5</v>
      </c>
      <c r="D958" s="4" t="str">
        <f>"卓孟娘"</f>
        <v>卓孟娘</v>
      </c>
      <c r="E958" s="4" t="str">
        <f t="shared" si="39"/>
        <v>女</v>
      </c>
    </row>
    <row r="959" spans="1:5" ht="30" customHeight="1">
      <c r="A959" s="4">
        <v>958</v>
      </c>
      <c r="B959" s="4" t="str">
        <f>"28722021032515373210178"</f>
        <v>28722021032515373210178</v>
      </c>
      <c r="C959" s="4" t="s">
        <v>5</v>
      </c>
      <c r="D959" s="4" t="str">
        <f>"符海靖"</f>
        <v>符海靖</v>
      </c>
      <c r="E959" s="4" t="str">
        <f>"男"</f>
        <v>男</v>
      </c>
    </row>
    <row r="960" spans="1:5" ht="30" customHeight="1">
      <c r="A960" s="4">
        <v>959</v>
      </c>
      <c r="B960" s="4" t="str">
        <f>"28722021032515373610179"</f>
        <v>28722021032515373610179</v>
      </c>
      <c r="C960" s="4" t="s">
        <v>5</v>
      </c>
      <c r="D960" s="4" t="str">
        <f>"林志燕"</f>
        <v>林志燕</v>
      </c>
      <c r="E960" s="4" t="str">
        <f>"女"</f>
        <v>女</v>
      </c>
    </row>
    <row r="961" spans="1:5" ht="30" customHeight="1">
      <c r="A961" s="4">
        <v>960</v>
      </c>
      <c r="B961" s="4" t="str">
        <f>"28722021032515391710183"</f>
        <v>28722021032515391710183</v>
      </c>
      <c r="C961" s="4" t="s">
        <v>5</v>
      </c>
      <c r="D961" s="4" t="str">
        <f>"符灵丹"</f>
        <v>符灵丹</v>
      </c>
      <c r="E961" s="4" t="str">
        <f>"女"</f>
        <v>女</v>
      </c>
    </row>
    <row r="962" spans="1:5" ht="30" customHeight="1">
      <c r="A962" s="4">
        <v>961</v>
      </c>
      <c r="B962" s="4" t="str">
        <f>"28722021032515440610188"</f>
        <v>28722021032515440610188</v>
      </c>
      <c r="C962" s="4" t="s">
        <v>5</v>
      </c>
      <c r="D962" s="4" t="str">
        <f>"符金爵"</f>
        <v>符金爵</v>
      </c>
      <c r="E962" s="4" t="str">
        <f>"女"</f>
        <v>女</v>
      </c>
    </row>
    <row r="963" spans="1:5" ht="30" customHeight="1">
      <c r="A963" s="4">
        <v>962</v>
      </c>
      <c r="B963" s="4" t="str">
        <f>"28722021032515453410190"</f>
        <v>28722021032515453410190</v>
      </c>
      <c r="C963" s="4" t="s">
        <v>5</v>
      </c>
      <c r="D963" s="4" t="str">
        <f>"马佳琴"</f>
        <v>马佳琴</v>
      </c>
      <c r="E963" s="4" t="str">
        <f>"女"</f>
        <v>女</v>
      </c>
    </row>
    <row r="964" spans="1:5" ht="30" customHeight="1">
      <c r="A964" s="4">
        <v>963</v>
      </c>
      <c r="B964" s="4" t="str">
        <f>"28722021032515464910194"</f>
        <v>28722021032515464910194</v>
      </c>
      <c r="C964" s="4" t="s">
        <v>5</v>
      </c>
      <c r="D964" s="4" t="str">
        <f>"吉盈"</f>
        <v>吉盈</v>
      </c>
      <c r="E964" s="4" t="str">
        <f>"女"</f>
        <v>女</v>
      </c>
    </row>
    <row r="965" spans="1:5" ht="30" customHeight="1">
      <c r="A965" s="4">
        <v>964</v>
      </c>
      <c r="B965" s="4" t="str">
        <f>"28722021032515490710202"</f>
        <v>28722021032515490710202</v>
      </c>
      <c r="C965" s="4" t="s">
        <v>5</v>
      </c>
      <c r="D965" s="4" t="str">
        <f>"符凯"</f>
        <v>符凯</v>
      </c>
      <c r="E965" s="4" t="str">
        <f>"男"</f>
        <v>男</v>
      </c>
    </row>
    <row r="966" spans="1:5" ht="30" customHeight="1">
      <c r="A966" s="4">
        <v>965</v>
      </c>
      <c r="B966" s="4" t="str">
        <f>"28722021032515513810206"</f>
        <v>28722021032515513810206</v>
      </c>
      <c r="C966" s="4" t="s">
        <v>5</v>
      </c>
      <c r="D966" s="4" t="str">
        <f>"郑元寅"</f>
        <v>郑元寅</v>
      </c>
      <c r="E966" s="4" t="str">
        <f aca="true" t="shared" si="40" ref="E966:E973">"女"</f>
        <v>女</v>
      </c>
    </row>
    <row r="967" spans="1:5" ht="30" customHeight="1">
      <c r="A967" s="4">
        <v>966</v>
      </c>
      <c r="B967" s="4" t="str">
        <f>"28722021032515523010209"</f>
        <v>28722021032515523010209</v>
      </c>
      <c r="C967" s="4" t="s">
        <v>5</v>
      </c>
      <c r="D967" s="4" t="str">
        <f>"莫新真"</f>
        <v>莫新真</v>
      </c>
      <c r="E967" s="4" t="str">
        <f t="shared" si="40"/>
        <v>女</v>
      </c>
    </row>
    <row r="968" spans="1:5" ht="30" customHeight="1">
      <c r="A968" s="4">
        <v>967</v>
      </c>
      <c r="B968" s="4" t="str">
        <f>"28722021032515581710215"</f>
        <v>28722021032515581710215</v>
      </c>
      <c r="C968" s="4" t="s">
        <v>5</v>
      </c>
      <c r="D968" s="4" t="str">
        <f>"苏向星"</f>
        <v>苏向星</v>
      </c>
      <c r="E968" s="4" t="str">
        <f t="shared" si="40"/>
        <v>女</v>
      </c>
    </row>
    <row r="969" spans="1:5" ht="30" customHeight="1">
      <c r="A969" s="4">
        <v>968</v>
      </c>
      <c r="B969" s="4" t="str">
        <f>"28722021032516051010223"</f>
        <v>28722021032516051010223</v>
      </c>
      <c r="C969" s="4" t="s">
        <v>5</v>
      </c>
      <c r="D969" s="4" t="str">
        <f>"杨静雯"</f>
        <v>杨静雯</v>
      </c>
      <c r="E969" s="4" t="str">
        <f t="shared" si="40"/>
        <v>女</v>
      </c>
    </row>
    <row r="970" spans="1:5" ht="30" customHeight="1">
      <c r="A970" s="4">
        <v>969</v>
      </c>
      <c r="B970" s="4" t="str">
        <f>"28722021032516145710235"</f>
        <v>28722021032516145710235</v>
      </c>
      <c r="C970" s="4" t="s">
        <v>5</v>
      </c>
      <c r="D970" s="4" t="str">
        <f>"&amp;#160;王晓阳"</f>
        <v>&amp;#160;王晓阳</v>
      </c>
      <c r="E970" s="4" t="str">
        <f t="shared" si="40"/>
        <v>女</v>
      </c>
    </row>
    <row r="971" spans="1:5" ht="30" customHeight="1">
      <c r="A971" s="4">
        <v>970</v>
      </c>
      <c r="B971" s="4" t="str">
        <f>"28722021032516193510241"</f>
        <v>28722021032516193510241</v>
      </c>
      <c r="C971" s="4" t="s">
        <v>5</v>
      </c>
      <c r="D971" s="4" t="str">
        <f>"文苔"</f>
        <v>文苔</v>
      </c>
      <c r="E971" s="4" t="str">
        <f t="shared" si="40"/>
        <v>女</v>
      </c>
    </row>
    <row r="972" spans="1:5" ht="30" customHeight="1">
      <c r="A972" s="4">
        <v>971</v>
      </c>
      <c r="B972" s="4" t="str">
        <f>"28722021032516204910245"</f>
        <v>28722021032516204910245</v>
      </c>
      <c r="C972" s="4" t="s">
        <v>5</v>
      </c>
      <c r="D972" s="4" t="str">
        <f>"徐丽"</f>
        <v>徐丽</v>
      </c>
      <c r="E972" s="4" t="str">
        <f t="shared" si="40"/>
        <v>女</v>
      </c>
    </row>
    <row r="973" spans="1:5" ht="30" customHeight="1">
      <c r="A973" s="4">
        <v>972</v>
      </c>
      <c r="B973" s="4" t="str">
        <f>"28722021032516212510248"</f>
        <v>28722021032516212510248</v>
      </c>
      <c r="C973" s="4" t="s">
        <v>5</v>
      </c>
      <c r="D973" s="4" t="str">
        <f>"梁芳玲"</f>
        <v>梁芳玲</v>
      </c>
      <c r="E973" s="4" t="str">
        <f t="shared" si="40"/>
        <v>女</v>
      </c>
    </row>
    <row r="974" spans="1:5" ht="30" customHeight="1">
      <c r="A974" s="4">
        <v>973</v>
      </c>
      <c r="B974" s="4" t="str">
        <f>"28722021032516305510259"</f>
        <v>28722021032516305510259</v>
      </c>
      <c r="C974" s="4" t="s">
        <v>5</v>
      </c>
      <c r="D974" s="4" t="str">
        <f>"符军雄"</f>
        <v>符军雄</v>
      </c>
      <c r="E974" s="4" t="str">
        <f>"男"</f>
        <v>男</v>
      </c>
    </row>
    <row r="975" spans="1:5" ht="30" customHeight="1">
      <c r="A975" s="4">
        <v>974</v>
      </c>
      <c r="B975" s="4" t="str">
        <f>"28722021032516314210261"</f>
        <v>28722021032516314210261</v>
      </c>
      <c r="C975" s="4" t="s">
        <v>5</v>
      </c>
      <c r="D975" s="4" t="str">
        <f>"秦强明"</f>
        <v>秦强明</v>
      </c>
      <c r="E975" s="4" t="str">
        <f>"男"</f>
        <v>男</v>
      </c>
    </row>
    <row r="976" spans="1:5" ht="30" customHeight="1">
      <c r="A976" s="4">
        <v>975</v>
      </c>
      <c r="B976" s="4" t="str">
        <f>"28722021032516381010274"</f>
        <v>28722021032516381010274</v>
      </c>
      <c r="C976" s="4" t="s">
        <v>5</v>
      </c>
      <c r="D976" s="4" t="str">
        <f>"吉琼俊"</f>
        <v>吉琼俊</v>
      </c>
      <c r="E976" s="4" t="str">
        <f>"女"</f>
        <v>女</v>
      </c>
    </row>
    <row r="977" spans="1:5" ht="30" customHeight="1">
      <c r="A977" s="4">
        <v>976</v>
      </c>
      <c r="B977" s="4" t="str">
        <f>"28722021032516390910275"</f>
        <v>28722021032516390910275</v>
      </c>
      <c r="C977" s="4" t="s">
        <v>5</v>
      </c>
      <c r="D977" s="4" t="str">
        <f>"文美珍"</f>
        <v>文美珍</v>
      </c>
      <c r="E977" s="4" t="str">
        <f>"女"</f>
        <v>女</v>
      </c>
    </row>
    <row r="978" spans="1:5" ht="30" customHeight="1">
      <c r="A978" s="4">
        <v>977</v>
      </c>
      <c r="B978" s="4" t="str">
        <f>"28722021032516435410284"</f>
        <v>28722021032516435410284</v>
      </c>
      <c r="C978" s="4" t="s">
        <v>5</v>
      </c>
      <c r="D978" s="4" t="str">
        <f>"符春丽"</f>
        <v>符春丽</v>
      </c>
      <c r="E978" s="4" t="str">
        <f>"女"</f>
        <v>女</v>
      </c>
    </row>
    <row r="979" spans="1:5" ht="30" customHeight="1">
      <c r="A979" s="4">
        <v>978</v>
      </c>
      <c r="B979" s="4" t="str">
        <f>"28722021032516451410285"</f>
        <v>28722021032516451410285</v>
      </c>
      <c r="C979" s="4" t="s">
        <v>5</v>
      </c>
      <c r="D979" s="4" t="str">
        <f>"陈汝健"</f>
        <v>陈汝健</v>
      </c>
      <c r="E979" s="4" t="str">
        <f>"男"</f>
        <v>男</v>
      </c>
    </row>
    <row r="980" spans="1:5" ht="30" customHeight="1">
      <c r="A980" s="4">
        <v>979</v>
      </c>
      <c r="B980" s="4" t="str">
        <f>"28722021032516454710287"</f>
        <v>28722021032516454710287</v>
      </c>
      <c r="C980" s="4" t="s">
        <v>5</v>
      </c>
      <c r="D980" s="4" t="str">
        <f>"杨宗武"</f>
        <v>杨宗武</v>
      </c>
      <c r="E980" s="4" t="str">
        <f>"男"</f>
        <v>男</v>
      </c>
    </row>
    <row r="981" spans="1:5" ht="30" customHeight="1">
      <c r="A981" s="4">
        <v>980</v>
      </c>
      <c r="B981" s="4" t="str">
        <f>"28722021032516462210289"</f>
        <v>28722021032516462210289</v>
      </c>
      <c r="C981" s="4" t="s">
        <v>5</v>
      </c>
      <c r="D981" s="4" t="str">
        <f>"王炳燕"</f>
        <v>王炳燕</v>
      </c>
      <c r="E981" s="4" t="str">
        <f>"女"</f>
        <v>女</v>
      </c>
    </row>
    <row r="982" spans="1:5" ht="30" customHeight="1">
      <c r="A982" s="4">
        <v>981</v>
      </c>
      <c r="B982" s="4" t="str">
        <f>"28722021032516471510291"</f>
        <v>28722021032516471510291</v>
      </c>
      <c r="C982" s="4" t="s">
        <v>5</v>
      </c>
      <c r="D982" s="4" t="str">
        <f>"符兰菊"</f>
        <v>符兰菊</v>
      </c>
      <c r="E982" s="4" t="str">
        <f>"女"</f>
        <v>女</v>
      </c>
    </row>
    <row r="983" spans="1:5" ht="30" customHeight="1">
      <c r="A983" s="4">
        <v>982</v>
      </c>
      <c r="B983" s="4" t="str">
        <f>"28722021032516493010296"</f>
        <v>28722021032516493010296</v>
      </c>
      <c r="C983" s="4" t="s">
        <v>5</v>
      </c>
      <c r="D983" s="4" t="str">
        <f>"谢科琴"</f>
        <v>谢科琴</v>
      </c>
      <c r="E983" s="4" t="str">
        <f>"女"</f>
        <v>女</v>
      </c>
    </row>
    <row r="984" spans="1:5" ht="30" customHeight="1">
      <c r="A984" s="4">
        <v>983</v>
      </c>
      <c r="B984" s="4" t="str">
        <f>"28722021032517070210326"</f>
        <v>28722021032517070210326</v>
      </c>
      <c r="C984" s="4" t="s">
        <v>5</v>
      </c>
      <c r="D984" s="4" t="str">
        <f>"符玉艳"</f>
        <v>符玉艳</v>
      </c>
      <c r="E984" s="4" t="str">
        <f>"女"</f>
        <v>女</v>
      </c>
    </row>
    <row r="985" spans="1:5" ht="30" customHeight="1">
      <c r="A985" s="4">
        <v>984</v>
      </c>
      <c r="B985" s="4" t="str">
        <f>"28722021032517084110330"</f>
        <v>28722021032517084110330</v>
      </c>
      <c r="C985" s="4" t="s">
        <v>5</v>
      </c>
      <c r="D985" s="4" t="str">
        <f>"符艳美"</f>
        <v>符艳美</v>
      </c>
      <c r="E985" s="4" t="str">
        <f>"女"</f>
        <v>女</v>
      </c>
    </row>
    <row r="986" spans="1:5" ht="30" customHeight="1">
      <c r="A986" s="4">
        <v>985</v>
      </c>
      <c r="B986" s="4" t="str">
        <f>"28722021032517124310337"</f>
        <v>28722021032517124310337</v>
      </c>
      <c r="C986" s="4" t="s">
        <v>5</v>
      </c>
      <c r="D986" s="4" t="str">
        <f>"吴毓军"</f>
        <v>吴毓军</v>
      </c>
      <c r="E986" s="4" t="str">
        <f>"男"</f>
        <v>男</v>
      </c>
    </row>
    <row r="987" spans="1:5" ht="30" customHeight="1">
      <c r="A987" s="4">
        <v>986</v>
      </c>
      <c r="B987" s="4" t="str">
        <f>"28722021032517160810344"</f>
        <v>28722021032517160810344</v>
      </c>
      <c r="C987" s="4" t="s">
        <v>5</v>
      </c>
      <c r="D987" s="4" t="str">
        <f>"文秀艳"</f>
        <v>文秀艳</v>
      </c>
      <c r="E987" s="4" t="str">
        <f>"女"</f>
        <v>女</v>
      </c>
    </row>
    <row r="988" spans="1:5" ht="30" customHeight="1">
      <c r="A988" s="4">
        <v>987</v>
      </c>
      <c r="B988" s="4" t="str">
        <f>"28722021032517420810369"</f>
        <v>28722021032517420810369</v>
      </c>
      <c r="C988" s="4" t="s">
        <v>5</v>
      </c>
      <c r="D988" s="4" t="str">
        <f>"赵光丽"</f>
        <v>赵光丽</v>
      </c>
      <c r="E988" s="4" t="str">
        <f>"女"</f>
        <v>女</v>
      </c>
    </row>
    <row r="989" spans="1:5" ht="30" customHeight="1">
      <c r="A989" s="4">
        <v>988</v>
      </c>
      <c r="B989" s="4" t="str">
        <f>"28722021032517442610370"</f>
        <v>28722021032517442610370</v>
      </c>
      <c r="C989" s="4" t="s">
        <v>5</v>
      </c>
      <c r="D989" s="4" t="str">
        <f>"张亚弟"</f>
        <v>张亚弟</v>
      </c>
      <c r="E989" s="4" t="str">
        <f>"男"</f>
        <v>男</v>
      </c>
    </row>
    <row r="990" spans="1:5" ht="30" customHeight="1">
      <c r="A990" s="4">
        <v>989</v>
      </c>
      <c r="B990" s="4" t="str">
        <f>"28722021032517545110383"</f>
        <v>28722021032517545110383</v>
      </c>
      <c r="C990" s="4" t="s">
        <v>5</v>
      </c>
      <c r="D990" s="4" t="str">
        <f>"包秋艳"</f>
        <v>包秋艳</v>
      </c>
      <c r="E990" s="4" t="str">
        <f aca="true" t="shared" si="41" ref="E990:E998">"女"</f>
        <v>女</v>
      </c>
    </row>
    <row r="991" spans="1:5" ht="30" customHeight="1">
      <c r="A991" s="4">
        <v>990</v>
      </c>
      <c r="B991" s="4" t="str">
        <f>"28722021032518035010392"</f>
        <v>28722021032518035010392</v>
      </c>
      <c r="C991" s="4" t="s">
        <v>5</v>
      </c>
      <c r="D991" s="4" t="str">
        <f>"欧阳丹"</f>
        <v>欧阳丹</v>
      </c>
      <c r="E991" s="4" t="str">
        <f t="shared" si="41"/>
        <v>女</v>
      </c>
    </row>
    <row r="992" spans="1:5" ht="30" customHeight="1">
      <c r="A992" s="4">
        <v>991</v>
      </c>
      <c r="B992" s="4" t="str">
        <f>"28722021032518045910395"</f>
        <v>28722021032518045910395</v>
      </c>
      <c r="C992" s="4" t="s">
        <v>5</v>
      </c>
      <c r="D992" s="4" t="str">
        <f>"秦青"</f>
        <v>秦青</v>
      </c>
      <c r="E992" s="4" t="str">
        <f t="shared" si="41"/>
        <v>女</v>
      </c>
    </row>
    <row r="993" spans="1:5" ht="30" customHeight="1">
      <c r="A993" s="4">
        <v>992</v>
      </c>
      <c r="B993" s="4" t="str">
        <f>"28722021032518202610406"</f>
        <v>28722021032518202610406</v>
      </c>
      <c r="C993" s="4" t="s">
        <v>5</v>
      </c>
      <c r="D993" s="4" t="str">
        <f>"卢喜凤"</f>
        <v>卢喜凤</v>
      </c>
      <c r="E993" s="4" t="str">
        <f t="shared" si="41"/>
        <v>女</v>
      </c>
    </row>
    <row r="994" spans="1:5" ht="30" customHeight="1">
      <c r="A994" s="4">
        <v>993</v>
      </c>
      <c r="B994" s="4" t="str">
        <f>"28722021032518204210407"</f>
        <v>28722021032518204210407</v>
      </c>
      <c r="C994" s="4" t="s">
        <v>5</v>
      </c>
      <c r="D994" s="4" t="str">
        <f>"王昌仪"</f>
        <v>王昌仪</v>
      </c>
      <c r="E994" s="4" t="str">
        <f t="shared" si="41"/>
        <v>女</v>
      </c>
    </row>
    <row r="995" spans="1:5" ht="30" customHeight="1">
      <c r="A995" s="4">
        <v>994</v>
      </c>
      <c r="B995" s="4" t="str">
        <f>"28722021032518242310410"</f>
        <v>28722021032518242310410</v>
      </c>
      <c r="C995" s="4" t="s">
        <v>5</v>
      </c>
      <c r="D995" s="4" t="str">
        <f>"王小欢"</f>
        <v>王小欢</v>
      </c>
      <c r="E995" s="4" t="str">
        <f t="shared" si="41"/>
        <v>女</v>
      </c>
    </row>
    <row r="996" spans="1:5" ht="30" customHeight="1">
      <c r="A996" s="4">
        <v>995</v>
      </c>
      <c r="B996" s="4" t="str">
        <f>"28722021032518350410420"</f>
        <v>28722021032518350410420</v>
      </c>
      <c r="C996" s="4" t="s">
        <v>5</v>
      </c>
      <c r="D996" s="4" t="str">
        <f>"赵明颖"</f>
        <v>赵明颖</v>
      </c>
      <c r="E996" s="4" t="str">
        <f t="shared" si="41"/>
        <v>女</v>
      </c>
    </row>
    <row r="997" spans="1:5" ht="30" customHeight="1">
      <c r="A997" s="4">
        <v>996</v>
      </c>
      <c r="B997" s="4" t="str">
        <f>"28722021032518431110427"</f>
        <v>28722021032518431110427</v>
      </c>
      <c r="C997" s="4" t="s">
        <v>5</v>
      </c>
      <c r="D997" s="4" t="str">
        <f>"秦少凤"</f>
        <v>秦少凤</v>
      </c>
      <c r="E997" s="4" t="str">
        <f t="shared" si="41"/>
        <v>女</v>
      </c>
    </row>
    <row r="998" spans="1:5" ht="30" customHeight="1">
      <c r="A998" s="4">
        <v>997</v>
      </c>
      <c r="B998" s="4" t="str">
        <f>"28722021032518434410428"</f>
        <v>28722021032518434410428</v>
      </c>
      <c r="C998" s="4" t="s">
        <v>5</v>
      </c>
      <c r="D998" s="4" t="str">
        <f>"黄叶茹"</f>
        <v>黄叶茹</v>
      </c>
      <c r="E998" s="4" t="str">
        <f t="shared" si="41"/>
        <v>女</v>
      </c>
    </row>
    <row r="999" spans="1:5" ht="30" customHeight="1">
      <c r="A999" s="4">
        <v>998</v>
      </c>
      <c r="B999" s="4" t="str">
        <f>"28722021032518470710432"</f>
        <v>28722021032518470710432</v>
      </c>
      <c r="C999" s="4" t="s">
        <v>5</v>
      </c>
      <c r="D999" s="4" t="str">
        <f>"张业发"</f>
        <v>张业发</v>
      </c>
      <c r="E999" s="4" t="str">
        <f>"男"</f>
        <v>男</v>
      </c>
    </row>
    <row r="1000" spans="1:5" ht="30" customHeight="1">
      <c r="A1000" s="4">
        <v>999</v>
      </c>
      <c r="B1000" s="4" t="str">
        <f>"28722021032518590610440"</f>
        <v>28722021032518590610440</v>
      </c>
      <c r="C1000" s="4" t="s">
        <v>5</v>
      </c>
      <c r="D1000" s="4" t="str">
        <f>"符燕妮"</f>
        <v>符燕妮</v>
      </c>
      <c r="E1000" s="4" t="str">
        <f>"女"</f>
        <v>女</v>
      </c>
    </row>
    <row r="1001" spans="1:5" ht="30" customHeight="1">
      <c r="A1001" s="4">
        <v>1000</v>
      </c>
      <c r="B1001" s="4" t="str">
        <f>"28722021032519025410445"</f>
        <v>28722021032519025410445</v>
      </c>
      <c r="C1001" s="4" t="s">
        <v>5</v>
      </c>
      <c r="D1001" s="4" t="str">
        <f>"王龙香"</f>
        <v>王龙香</v>
      </c>
      <c r="E1001" s="4" t="str">
        <f>"女"</f>
        <v>女</v>
      </c>
    </row>
    <row r="1002" spans="1:5" ht="30" customHeight="1">
      <c r="A1002" s="4">
        <v>1001</v>
      </c>
      <c r="B1002" s="4" t="str">
        <f>"28722021032519035210447"</f>
        <v>28722021032519035210447</v>
      </c>
      <c r="C1002" s="4" t="s">
        <v>5</v>
      </c>
      <c r="D1002" s="4" t="str">
        <f>"陈国良"</f>
        <v>陈国良</v>
      </c>
      <c r="E1002" s="4" t="str">
        <f>"男"</f>
        <v>男</v>
      </c>
    </row>
    <row r="1003" spans="1:5" ht="30" customHeight="1">
      <c r="A1003" s="4">
        <v>1002</v>
      </c>
      <c r="B1003" s="4" t="str">
        <f>"28722021032519061910449"</f>
        <v>28722021032519061910449</v>
      </c>
      <c r="C1003" s="4" t="s">
        <v>5</v>
      </c>
      <c r="D1003" s="4" t="str">
        <f>"刘蓉蓉"</f>
        <v>刘蓉蓉</v>
      </c>
      <c r="E1003" s="4" t="str">
        <f>"女"</f>
        <v>女</v>
      </c>
    </row>
    <row r="1004" spans="1:5" ht="30" customHeight="1">
      <c r="A1004" s="4">
        <v>1003</v>
      </c>
      <c r="B1004" s="4" t="str">
        <f>"28722021032519101710454"</f>
        <v>28722021032519101710454</v>
      </c>
      <c r="C1004" s="4" t="s">
        <v>5</v>
      </c>
      <c r="D1004" s="4" t="str">
        <f>"汤鹏"</f>
        <v>汤鹏</v>
      </c>
      <c r="E1004" s="4" t="str">
        <f>"男"</f>
        <v>男</v>
      </c>
    </row>
    <row r="1005" spans="1:5" ht="30" customHeight="1">
      <c r="A1005" s="4">
        <v>1004</v>
      </c>
      <c r="B1005" s="4" t="str">
        <f>"28722021032519110710455"</f>
        <v>28722021032519110710455</v>
      </c>
      <c r="C1005" s="4" t="s">
        <v>5</v>
      </c>
      <c r="D1005" s="4" t="str">
        <f>"吴亮"</f>
        <v>吴亮</v>
      </c>
      <c r="E1005" s="4" t="str">
        <f>"男"</f>
        <v>男</v>
      </c>
    </row>
    <row r="1006" spans="1:5" ht="30" customHeight="1">
      <c r="A1006" s="4">
        <v>1005</v>
      </c>
      <c r="B1006" s="4" t="str">
        <f>"28722021032519111810457"</f>
        <v>28722021032519111810457</v>
      </c>
      <c r="C1006" s="4" t="s">
        <v>5</v>
      </c>
      <c r="D1006" s="4" t="str">
        <f>"谢清江"</f>
        <v>谢清江</v>
      </c>
      <c r="E1006" s="4" t="str">
        <f>"男"</f>
        <v>男</v>
      </c>
    </row>
    <row r="1007" spans="1:5" ht="30" customHeight="1">
      <c r="A1007" s="4">
        <v>1006</v>
      </c>
      <c r="B1007" s="4" t="str">
        <f>"28722021032519321910477"</f>
        <v>28722021032519321910477</v>
      </c>
      <c r="C1007" s="4" t="s">
        <v>5</v>
      </c>
      <c r="D1007" s="4" t="str">
        <f>"赵光明"</f>
        <v>赵光明</v>
      </c>
      <c r="E1007" s="4" t="str">
        <f>"男"</f>
        <v>男</v>
      </c>
    </row>
    <row r="1008" spans="1:5" ht="30" customHeight="1">
      <c r="A1008" s="4">
        <v>1007</v>
      </c>
      <c r="B1008" s="4" t="str">
        <f>"28722021032519522910496"</f>
        <v>28722021032519522910496</v>
      </c>
      <c r="C1008" s="4" t="s">
        <v>5</v>
      </c>
      <c r="D1008" s="4" t="str">
        <f>"冯晓玲"</f>
        <v>冯晓玲</v>
      </c>
      <c r="E1008" s="4" t="str">
        <f>"女"</f>
        <v>女</v>
      </c>
    </row>
    <row r="1009" spans="1:5" ht="30" customHeight="1">
      <c r="A1009" s="4">
        <v>1008</v>
      </c>
      <c r="B1009" s="4" t="str">
        <f>"28722021032519535010498"</f>
        <v>28722021032519535010498</v>
      </c>
      <c r="C1009" s="4" t="s">
        <v>5</v>
      </c>
      <c r="D1009" s="4" t="str">
        <f>"陈娥"</f>
        <v>陈娥</v>
      </c>
      <c r="E1009" s="4" t="str">
        <f>"女"</f>
        <v>女</v>
      </c>
    </row>
    <row r="1010" spans="1:5" ht="30" customHeight="1">
      <c r="A1010" s="4">
        <v>1009</v>
      </c>
      <c r="B1010" s="4" t="str">
        <f>"28722021032519544410500"</f>
        <v>28722021032519544410500</v>
      </c>
      <c r="C1010" s="4" t="s">
        <v>5</v>
      </c>
      <c r="D1010" s="4" t="str">
        <f>"符日丹"</f>
        <v>符日丹</v>
      </c>
      <c r="E1010" s="4" t="str">
        <f>"女"</f>
        <v>女</v>
      </c>
    </row>
    <row r="1011" spans="1:5" ht="30" customHeight="1">
      <c r="A1011" s="4">
        <v>1010</v>
      </c>
      <c r="B1011" s="4" t="str">
        <f>"28722021032519591410507"</f>
        <v>28722021032519591410507</v>
      </c>
      <c r="C1011" s="4" t="s">
        <v>5</v>
      </c>
      <c r="D1011" s="4" t="str">
        <f>"邢增策"</f>
        <v>邢增策</v>
      </c>
      <c r="E1011" s="4" t="str">
        <f>"男"</f>
        <v>男</v>
      </c>
    </row>
    <row r="1012" spans="1:5" ht="30" customHeight="1">
      <c r="A1012" s="4">
        <v>1011</v>
      </c>
      <c r="B1012" s="4" t="str">
        <f>"28722021032520150010525"</f>
        <v>28722021032520150010525</v>
      </c>
      <c r="C1012" s="4" t="s">
        <v>5</v>
      </c>
      <c r="D1012" s="4" t="str">
        <f>"王隆妹"</f>
        <v>王隆妹</v>
      </c>
      <c r="E1012" s="4" t="str">
        <f>"女"</f>
        <v>女</v>
      </c>
    </row>
    <row r="1013" spans="1:5" ht="30" customHeight="1">
      <c r="A1013" s="4">
        <v>1012</v>
      </c>
      <c r="B1013" s="4" t="str">
        <f>"28722021032520162410528"</f>
        <v>28722021032520162410528</v>
      </c>
      <c r="C1013" s="4" t="s">
        <v>5</v>
      </c>
      <c r="D1013" s="4" t="str">
        <f>"符梦云"</f>
        <v>符梦云</v>
      </c>
      <c r="E1013" s="4" t="str">
        <f>"女"</f>
        <v>女</v>
      </c>
    </row>
    <row r="1014" spans="1:5" ht="30" customHeight="1">
      <c r="A1014" s="4">
        <v>1013</v>
      </c>
      <c r="B1014" s="4" t="str">
        <f>"28722021032520192910532"</f>
        <v>28722021032520192910532</v>
      </c>
      <c r="C1014" s="4" t="s">
        <v>5</v>
      </c>
      <c r="D1014" s="4" t="str">
        <f>"符钟操"</f>
        <v>符钟操</v>
      </c>
      <c r="E1014" s="4" t="str">
        <f>"男"</f>
        <v>男</v>
      </c>
    </row>
    <row r="1015" spans="1:5" ht="30" customHeight="1">
      <c r="A1015" s="4">
        <v>1014</v>
      </c>
      <c r="B1015" s="4" t="str">
        <f>"28722021032520234210536"</f>
        <v>28722021032520234210536</v>
      </c>
      <c r="C1015" s="4" t="s">
        <v>5</v>
      </c>
      <c r="D1015" s="4" t="str">
        <f>"汤表莉"</f>
        <v>汤表莉</v>
      </c>
      <c r="E1015" s="4" t="str">
        <f>"女"</f>
        <v>女</v>
      </c>
    </row>
    <row r="1016" spans="1:5" ht="30" customHeight="1">
      <c r="A1016" s="4">
        <v>1015</v>
      </c>
      <c r="B1016" s="4" t="str">
        <f>"28722021032520265910545"</f>
        <v>28722021032520265910545</v>
      </c>
      <c r="C1016" s="4" t="s">
        <v>5</v>
      </c>
      <c r="D1016" s="4" t="str">
        <f>"王威"</f>
        <v>王威</v>
      </c>
      <c r="E1016" s="4" t="str">
        <f>"男"</f>
        <v>男</v>
      </c>
    </row>
    <row r="1017" spans="1:5" ht="30" customHeight="1">
      <c r="A1017" s="4">
        <v>1016</v>
      </c>
      <c r="B1017" s="4" t="str">
        <f>"28722021032520285110548"</f>
        <v>28722021032520285110548</v>
      </c>
      <c r="C1017" s="4" t="s">
        <v>5</v>
      </c>
      <c r="D1017" s="4" t="str">
        <f>"符珍"</f>
        <v>符珍</v>
      </c>
      <c r="E1017" s="4" t="str">
        <f>"女"</f>
        <v>女</v>
      </c>
    </row>
    <row r="1018" spans="1:5" ht="30" customHeight="1">
      <c r="A1018" s="4">
        <v>1017</v>
      </c>
      <c r="B1018" s="4" t="str">
        <f>"28722021032520334110552"</f>
        <v>28722021032520334110552</v>
      </c>
      <c r="C1018" s="4" t="s">
        <v>5</v>
      </c>
      <c r="D1018" s="4" t="str">
        <f>"文晓静"</f>
        <v>文晓静</v>
      </c>
      <c r="E1018" s="4" t="str">
        <f>"女"</f>
        <v>女</v>
      </c>
    </row>
    <row r="1019" spans="1:5" ht="30" customHeight="1">
      <c r="A1019" s="4">
        <v>1018</v>
      </c>
      <c r="B1019" s="4" t="str">
        <f>"28722021032520342610554"</f>
        <v>28722021032520342610554</v>
      </c>
      <c r="C1019" s="4" t="s">
        <v>5</v>
      </c>
      <c r="D1019" s="4" t="str">
        <f>"赵仕兵"</f>
        <v>赵仕兵</v>
      </c>
      <c r="E1019" s="4" t="str">
        <f>"男"</f>
        <v>男</v>
      </c>
    </row>
    <row r="1020" spans="1:5" ht="30" customHeight="1">
      <c r="A1020" s="4">
        <v>1019</v>
      </c>
      <c r="B1020" s="4" t="str">
        <f>"28722021032520350210555"</f>
        <v>28722021032520350210555</v>
      </c>
      <c r="C1020" s="4" t="s">
        <v>5</v>
      </c>
      <c r="D1020" s="4" t="str">
        <f>"符旭"</f>
        <v>符旭</v>
      </c>
      <c r="E1020" s="4" t="str">
        <f>"男"</f>
        <v>男</v>
      </c>
    </row>
    <row r="1021" spans="1:5" ht="30" customHeight="1">
      <c r="A1021" s="4">
        <v>1020</v>
      </c>
      <c r="B1021" s="4" t="str">
        <f>"28722021032520355510556"</f>
        <v>28722021032520355510556</v>
      </c>
      <c r="C1021" s="4" t="s">
        <v>5</v>
      </c>
      <c r="D1021" s="4" t="str">
        <f>"张凤靖"</f>
        <v>张凤靖</v>
      </c>
      <c r="E1021" s="4" t="str">
        <f>"女"</f>
        <v>女</v>
      </c>
    </row>
    <row r="1022" spans="1:5" ht="30" customHeight="1">
      <c r="A1022" s="4">
        <v>1021</v>
      </c>
      <c r="B1022" s="4" t="str">
        <f>"28722021032520421210563"</f>
        <v>28722021032520421210563</v>
      </c>
      <c r="C1022" s="4" t="s">
        <v>5</v>
      </c>
      <c r="D1022" s="4" t="str">
        <f>"李俭英"</f>
        <v>李俭英</v>
      </c>
      <c r="E1022" s="4" t="str">
        <f>"女"</f>
        <v>女</v>
      </c>
    </row>
    <row r="1023" spans="1:5" ht="30" customHeight="1">
      <c r="A1023" s="4">
        <v>1022</v>
      </c>
      <c r="B1023" s="4" t="str">
        <f>"28722021032520422810564"</f>
        <v>28722021032520422810564</v>
      </c>
      <c r="C1023" s="4" t="s">
        <v>5</v>
      </c>
      <c r="D1023" s="4" t="str">
        <f>"高建朝"</f>
        <v>高建朝</v>
      </c>
      <c r="E1023" s="4" t="str">
        <f>"男"</f>
        <v>男</v>
      </c>
    </row>
    <row r="1024" spans="1:5" ht="30" customHeight="1">
      <c r="A1024" s="4">
        <v>1023</v>
      </c>
      <c r="B1024" s="4" t="str">
        <f>"28722021032520423110565"</f>
        <v>28722021032520423110565</v>
      </c>
      <c r="C1024" s="4" t="s">
        <v>5</v>
      </c>
      <c r="D1024" s="4" t="str">
        <f>"何小菲"</f>
        <v>何小菲</v>
      </c>
      <c r="E1024" s="4" t="str">
        <f>"女"</f>
        <v>女</v>
      </c>
    </row>
    <row r="1025" spans="1:5" ht="30" customHeight="1">
      <c r="A1025" s="4">
        <v>1024</v>
      </c>
      <c r="B1025" s="4" t="str">
        <f>"28722021032520452710574"</f>
        <v>28722021032520452710574</v>
      </c>
      <c r="C1025" s="4" t="s">
        <v>5</v>
      </c>
      <c r="D1025" s="4" t="str">
        <f>"洪彩妹"</f>
        <v>洪彩妹</v>
      </c>
      <c r="E1025" s="4" t="str">
        <f>"女"</f>
        <v>女</v>
      </c>
    </row>
    <row r="1026" spans="1:5" ht="30" customHeight="1">
      <c r="A1026" s="4">
        <v>1025</v>
      </c>
      <c r="B1026" s="4" t="str">
        <f>"28722021032520461910575"</f>
        <v>28722021032520461910575</v>
      </c>
      <c r="C1026" s="4" t="s">
        <v>5</v>
      </c>
      <c r="D1026" s="4" t="str">
        <f>"王京"</f>
        <v>王京</v>
      </c>
      <c r="E1026" s="4" t="str">
        <f>"男"</f>
        <v>男</v>
      </c>
    </row>
    <row r="1027" spans="1:5" ht="30" customHeight="1">
      <c r="A1027" s="4">
        <v>1026</v>
      </c>
      <c r="B1027" s="4" t="str">
        <f>"28722021032520535810591"</f>
        <v>28722021032520535810591</v>
      </c>
      <c r="C1027" s="4" t="s">
        <v>5</v>
      </c>
      <c r="D1027" s="4" t="str">
        <f>"黄益科"</f>
        <v>黄益科</v>
      </c>
      <c r="E1027" s="4" t="str">
        <f>"女"</f>
        <v>女</v>
      </c>
    </row>
    <row r="1028" spans="1:5" ht="30" customHeight="1">
      <c r="A1028" s="4">
        <v>1027</v>
      </c>
      <c r="B1028" s="4" t="str">
        <f>"28722021032520540310592"</f>
        <v>28722021032520540310592</v>
      </c>
      <c r="C1028" s="4" t="s">
        <v>5</v>
      </c>
      <c r="D1028" s="4" t="str">
        <f>"陈英苗"</f>
        <v>陈英苗</v>
      </c>
      <c r="E1028" s="4" t="str">
        <f>"女"</f>
        <v>女</v>
      </c>
    </row>
    <row r="1029" spans="1:5" ht="30" customHeight="1">
      <c r="A1029" s="4">
        <v>1028</v>
      </c>
      <c r="B1029" s="4" t="str">
        <f>"28722021032520572610595"</f>
        <v>28722021032520572610595</v>
      </c>
      <c r="C1029" s="4" t="s">
        <v>5</v>
      </c>
      <c r="D1029" s="4" t="str">
        <f>"文秀堪"</f>
        <v>文秀堪</v>
      </c>
      <c r="E1029" s="4" t="str">
        <f>"女"</f>
        <v>女</v>
      </c>
    </row>
    <row r="1030" spans="1:5" ht="30" customHeight="1">
      <c r="A1030" s="4">
        <v>1029</v>
      </c>
      <c r="B1030" s="4" t="str">
        <f>"28722021032520575010597"</f>
        <v>28722021032520575010597</v>
      </c>
      <c r="C1030" s="4" t="s">
        <v>5</v>
      </c>
      <c r="D1030" s="4" t="str">
        <f>"孟正华"</f>
        <v>孟正华</v>
      </c>
      <c r="E1030" s="4" t="str">
        <f>"男"</f>
        <v>男</v>
      </c>
    </row>
    <row r="1031" spans="1:5" ht="30" customHeight="1">
      <c r="A1031" s="4">
        <v>1030</v>
      </c>
      <c r="B1031" s="4" t="str">
        <f>"28722021032520581110598"</f>
        <v>28722021032520581110598</v>
      </c>
      <c r="C1031" s="4" t="s">
        <v>5</v>
      </c>
      <c r="D1031" s="4" t="str">
        <f>"符石磊"</f>
        <v>符石磊</v>
      </c>
      <c r="E1031" s="4" t="str">
        <f>"男"</f>
        <v>男</v>
      </c>
    </row>
    <row r="1032" spans="1:5" ht="30" customHeight="1">
      <c r="A1032" s="4">
        <v>1031</v>
      </c>
      <c r="B1032" s="4" t="str">
        <f>"28722021032520584110601"</f>
        <v>28722021032520584110601</v>
      </c>
      <c r="C1032" s="4" t="s">
        <v>5</v>
      </c>
      <c r="D1032" s="4" t="str">
        <f>"游击艳"</f>
        <v>游击艳</v>
      </c>
      <c r="E1032" s="4" t="str">
        <f>"女"</f>
        <v>女</v>
      </c>
    </row>
    <row r="1033" spans="1:5" ht="30" customHeight="1">
      <c r="A1033" s="4">
        <v>1032</v>
      </c>
      <c r="B1033" s="4" t="str">
        <f>"28722021032521003610606"</f>
        <v>28722021032521003610606</v>
      </c>
      <c r="C1033" s="4" t="s">
        <v>5</v>
      </c>
      <c r="D1033" s="4" t="str">
        <f>"王旭"</f>
        <v>王旭</v>
      </c>
      <c r="E1033" s="4" t="str">
        <f>"男"</f>
        <v>男</v>
      </c>
    </row>
    <row r="1034" spans="1:5" ht="30" customHeight="1">
      <c r="A1034" s="4">
        <v>1033</v>
      </c>
      <c r="B1034" s="4" t="str">
        <f>"28722021032521010610609"</f>
        <v>28722021032521010610609</v>
      </c>
      <c r="C1034" s="4" t="s">
        <v>5</v>
      </c>
      <c r="D1034" s="4" t="str">
        <f>"卢显帅"</f>
        <v>卢显帅</v>
      </c>
      <c r="E1034" s="4" t="str">
        <f>"男"</f>
        <v>男</v>
      </c>
    </row>
    <row r="1035" spans="1:5" ht="30" customHeight="1">
      <c r="A1035" s="4">
        <v>1034</v>
      </c>
      <c r="B1035" s="4" t="str">
        <f>"28722021032521022510615"</f>
        <v>28722021032521022510615</v>
      </c>
      <c r="C1035" s="4" t="s">
        <v>5</v>
      </c>
      <c r="D1035" s="4" t="str">
        <f>"林振之"</f>
        <v>林振之</v>
      </c>
      <c r="E1035" s="4" t="str">
        <f>"男"</f>
        <v>男</v>
      </c>
    </row>
    <row r="1036" spans="1:5" ht="30" customHeight="1">
      <c r="A1036" s="4">
        <v>1035</v>
      </c>
      <c r="B1036" s="4" t="str">
        <f>"28722021032521043110619"</f>
        <v>28722021032521043110619</v>
      </c>
      <c r="C1036" s="4" t="s">
        <v>5</v>
      </c>
      <c r="D1036" s="4" t="str">
        <f>"陈兴才"</f>
        <v>陈兴才</v>
      </c>
      <c r="E1036" s="4" t="str">
        <f>"男"</f>
        <v>男</v>
      </c>
    </row>
    <row r="1037" spans="1:5" ht="30" customHeight="1">
      <c r="A1037" s="4">
        <v>1036</v>
      </c>
      <c r="B1037" s="4" t="str">
        <f>"28722021032521061910620"</f>
        <v>28722021032521061910620</v>
      </c>
      <c r="C1037" s="4" t="s">
        <v>5</v>
      </c>
      <c r="D1037" s="4" t="str">
        <f>"李超群"</f>
        <v>李超群</v>
      </c>
      <c r="E1037" s="4" t="str">
        <f>"女"</f>
        <v>女</v>
      </c>
    </row>
    <row r="1038" spans="1:5" ht="30" customHeight="1">
      <c r="A1038" s="4">
        <v>1037</v>
      </c>
      <c r="B1038" s="4" t="str">
        <f>"28722021032521071410622"</f>
        <v>28722021032521071410622</v>
      </c>
      <c r="C1038" s="4" t="s">
        <v>5</v>
      </c>
      <c r="D1038" s="4" t="str">
        <f>"王凯"</f>
        <v>王凯</v>
      </c>
      <c r="E1038" s="4" t="str">
        <f>"男"</f>
        <v>男</v>
      </c>
    </row>
    <row r="1039" spans="1:5" ht="30" customHeight="1">
      <c r="A1039" s="4">
        <v>1038</v>
      </c>
      <c r="B1039" s="4" t="str">
        <f>"28722021032521074810625"</f>
        <v>28722021032521074810625</v>
      </c>
      <c r="C1039" s="4" t="s">
        <v>5</v>
      </c>
      <c r="D1039" s="4" t="str">
        <f>"符月妹"</f>
        <v>符月妹</v>
      </c>
      <c r="E1039" s="4" t="str">
        <f>"女"</f>
        <v>女</v>
      </c>
    </row>
    <row r="1040" spans="1:5" ht="30" customHeight="1">
      <c r="A1040" s="4">
        <v>1039</v>
      </c>
      <c r="B1040" s="4" t="str">
        <f>"28722021032521120010628"</f>
        <v>28722021032521120010628</v>
      </c>
      <c r="C1040" s="4" t="s">
        <v>5</v>
      </c>
      <c r="D1040" s="4" t="str">
        <f>"谢晓苏"</f>
        <v>谢晓苏</v>
      </c>
      <c r="E1040" s="4" t="str">
        <f>"女"</f>
        <v>女</v>
      </c>
    </row>
    <row r="1041" spans="1:5" ht="30" customHeight="1">
      <c r="A1041" s="4">
        <v>1040</v>
      </c>
      <c r="B1041" s="4" t="str">
        <f>"28722021032521142110632"</f>
        <v>28722021032521142110632</v>
      </c>
      <c r="C1041" s="4" t="s">
        <v>5</v>
      </c>
      <c r="D1041" s="4" t="str">
        <f>"吉书儿"</f>
        <v>吉书儿</v>
      </c>
      <c r="E1041" s="4" t="str">
        <f>"男"</f>
        <v>男</v>
      </c>
    </row>
    <row r="1042" spans="1:5" ht="30" customHeight="1">
      <c r="A1042" s="4">
        <v>1041</v>
      </c>
      <c r="B1042" s="4" t="str">
        <f>"28722021032521201610642"</f>
        <v>28722021032521201610642</v>
      </c>
      <c r="C1042" s="4" t="s">
        <v>5</v>
      </c>
      <c r="D1042" s="4" t="str">
        <f>"韦莎"</f>
        <v>韦莎</v>
      </c>
      <c r="E1042" s="4" t="str">
        <f>"女"</f>
        <v>女</v>
      </c>
    </row>
    <row r="1043" spans="1:5" ht="30" customHeight="1">
      <c r="A1043" s="4">
        <v>1042</v>
      </c>
      <c r="B1043" s="4" t="str">
        <f>"28722021032521272110652"</f>
        <v>28722021032521272110652</v>
      </c>
      <c r="C1043" s="4" t="s">
        <v>5</v>
      </c>
      <c r="D1043" s="4" t="str">
        <f>"卢炳倩"</f>
        <v>卢炳倩</v>
      </c>
      <c r="E1043" s="4" t="str">
        <f>"女"</f>
        <v>女</v>
      </c>
    </row>
    <row r="1044" spans="1:5" ht="30" customHeight="1">
      <c r="A1044" s="4">
        <v>1043</v>
      </c>
      <c r="B1044" s="4" t="str">
        <f>"28722021032521275110654"</f>
        <v>28722021032521275110654</v>
      </c>
      <c r="C1044" s="4" t="s">
        <v>5</v>
      </c>
      <c r="D1044" s="4" t="str">
        <f>"符吉泉"</f>
        <v>符吉泉</v>
      </c>
      <c r="E1044" s="4" t="str">
        <f>"男"</f>
        <v>男</v>
      </c>
    </row>
    <row r="1045" spans="1:5" ht="30" customHeight="1">
      <c r="A1045" s="4">
        <v>1044</v>
      </c>
      <c r="B1045" s="4" t="str">
        <f>"28722021032521311110658"</f>
        <v>28722021032521311110658</v>
      </c>
      <c r="C1045" s="4" t="s">
        <v>5</v>
      </c>
      <c r="D1045" s="4" t="str">
        <f>"钟圣慧"</f>
        <v>钟圣慧</v>
      </c>
      <c r="E1045" s="4" t="str">
        <f>"女"</f>
        <v>女</v>
      </c>
    </row>
    <row r="1046" spans="1:5" ht="30" customHeight="1">
      <c r="A1046" s="4">
        <v>1045</v>
      </c>
      <c r="B1046" s="4" t="str">
        <f>"28722021032521372710670"</f>
        <v>28722021032521372710670</v>
      </c>
      <c r="C1046" s="4" t="s">
        <v>5</v>
      </c>
      <c r="D1046" s="4" t="str">
        <f>"李慧慧"</f>
        <v>李慧慧</v>
      </c>
      <c r="E1046" s="4" t="str">
        <f>"女"</f>
        <v>女</v>
      </c>
    </row>
    <row r="1047" spans="1:5" ht="30" customHeight="1">
      <c r="A1047" s="4">
        <v>1046</v>
      </c>
      <c r="B1047" s="4" t="str">
        <f>"28722021032521471410689"</f>
        <v>28722021032521471410689</v>
      </c>
      <c r="C1047" s="4" t="s">
        <v>5</v>
      </c>
      <c r="D1047" s="4" t="str">
        <f>"符玉杰"</f>
        <v>符玉杰</v>
      </c>
      <c r="E1047" s="4" t="str">
        <f>"男"</f>
        <v>男</v>
      </c>
    </row>
    <row r="1048" spans="1:5" ht="30" customHeight="1">
      <c r="A1048" s="4">
        <v>1047</v>
      </c>
      <c r="B1048" s="4" t="str">
        <f>"28722021032521503710694"</f>
        <v>28722021032521503710694</v>
      </c>
      <c r="C1048" s="4" t="s">
        <v>5</v>
      </c>
      <c r="D1048" s="4" t="str">
        <f>"卢伟"</f>
        <v>卢伟</v>
      </c>
      <c r="E1048" s="4" t="str">
        <f>"男"</f>
        <v>男</v>
      </c>
    </row>
    <row r="1049" spans="1:5" ht="30" customHeight="1">
      <c r="A1049" s="4">
        <v>1048</v>
      </c>
      <c r="B1049" s="4" t="str">
        <f>"28722021032521505810695"</f>
        <v>28722021032521505810695</v>
      </c>
      <c r="C1049" s="4" t="s">
        <v>5</v>
      </c>
      <c r="D1049" s="4" t="str">
        <f>"秦伟丰"</f>
        <v>秦伟丰</v>
      </c>
      <c r="E1049" s="4" t="str">
        <f>"男"</f>
        <v>男</v>
      </c>
    </row>
    <row r="1050" spans="1:5" ht="30" customHeight="1">
      <c r="A1050" s="4">
        <v>1049</v>
      </c>
      <c r="B1050" s="4" t="str">
        <f>"28722021032521535610699"</f>
        <v>28722021032521535610699</v>
      </c>
      <c r="C1050" s="4" t="s">
        <v>5</v>
      </c>
      <c r="D1050" s="4" t="str">
        <f>"符仕利"</f>
        <v>符仕利</v>
      </c>
      <c r="E1050" s="4" t="str">
        <f>"女"</f>
        <v>女</v>
      </c>
    </row>
    <row r="1051" spans="1:5" ht="30" customHeight="1">
      <c r="A1051" s="4">
        <v>1050</v>
      </c>
      <c r="B1051" s="4" t="str">
        <f>"28722021032521545610701"</f>
        <v>28722021032521545610701</v>
      </c>
      <c r="C1051" s="4" t="s">
        <v>5</v>
      </c>
      <c r="D1051" s="4" t="str">
        <f>"林金丽"</f>
        <v>林金丽</v>
      </c>
      <c r="E1051" s="4" t="str">
        <f>"女"</f>
        <v>女</v>
      </c>
    </row>
    <row r="1052" spans="1:5" ht="30" customHeight="1">
      <c r="A1052" s="4">
        <v>1051</v>
      </c>
      <c r="B1052" s="4" t="str">
        <f>"28722021032522023210714"</f>
        <v>28722021032522023210714</v>
      </c>
      <c r="C1052" s="4" t="s">
        <v>5</v>
      </c>
      <c r="D1052" s="4" t="str">
        <f>"林思思"</f>
        <v>林思思</v>
      </c>
      <c r="E1052" s="4" t="str">
        <f>"女"</f>
        <v>女</v>
      </c>
    </row>
    <row r="1053" spans="1:5" ht="30" customHeight="1">
      <c r="A1053" s="4">
        <v>1052</v>
      </c>
      <c r="B1053" s="4" t="str">
        <f>"28722021032522101710734"</f>
        <v>28722021032522101710734</v>
      </c>
      <c r="C1053" s="4" t="s">
        <v>5</v>
      </c>
      <c r="D1053" s="4" t="str">
        <f>"符玉斌"</f>
        <v>符玉斌</v>
      </c>
      <c r="E1053" s="4" t="str">
        <f>"男"</f>
        <v>男</v>
      </c>
    </row>
    <row r="1054" spans="1:5" ht="30" customHeight="1">
      <c r="A1054" s="4">
        <v>1053</v>
      </c>
      <c r="B1054" s="4" t="str">
        <f>"28722021032522140310742"</f>
        <v>28722021032522140310742</v>
      </c>
      <c r="C1054" s="4" t="s">
        <v>5</v>
      </c>
      <c r="D1054" s="4" t="str">
        <f>"唐奋"</f>
        <v>唐奋</v>
      </c>
      <c r="E1054" s="4" t="str">
        <f>"男"</f>
        <v>男</v>
      </c>
    </row>
    <row r="1055" spans="1:5" ht="30" customHeight="1">
      <c r="A1055" s="4">
        <v>1054</v>
      </c>
      <c r="B1055" s="4" t="str">
        <f>"28722021032522142710744"</f>
        <v>28722021032522142710744</v>
      </c>
      <c r="C1055" s="4" t="s">
        <v>5</v>
      </c>
      <c r="D1055" s="4" t="str">
        <f>"王文春"</f>
        <v>王文春</v>
      </c>
      <c r="E1055" s="4" t="str">
        <f>"女"</f>
        <v>女</v>
      </c>
    </row>
    <row r="1056" spans="1:5" ht="30" customHeight="1">
      <c r="A1056" s="4">
        <v>1055</v>
      </c>
      <c r="B1056" s="4" t="str">
        <f>"28722021032522154610750"</f>
        <v>28722021032522154610750</v>
      </c>
      <c r="C1056" s="4" t="s">
        <v>5</v>
      </c>
      <c r="D1056" s="4" t="str">
        <f>"文振江"</f>
        <v>文振江</v>
      </c>
      <c r="E1056" s="4" t="str">
        <f>"男"</f>
        <v>男</v>
      </c>
    </row>
    <row r="1057" spans="1:5" ht="30" customHeight="1">
      <c r="A1057" s="4">
        <v>1056</v>
      </c>
      <c r="B1057" s="4" t="str">
        <f>"28722021032522245110761"</f>
        <v>28722021032522245110761</v>
      </c>
      <c r="C1057" s="4" t="s">
        <v>5</v>
      </c>
      <c r="D1057" s="4" t="str">
        <f>"张新旺"</f>
        <v>张新旺</v>
      </c>
      <c r="E1057" s="4" t="str">
        <f>"男"</f>
        <v>男</v>
      </c>
    </row>
    <row r="1058" spans="1:5" ht="30" customHeight="1">
      <c r="A1058" s="4">
        <v>1057</v>
      </c>
      <c r="B1058" s="4" t="str">
        <f>"28722021032522443410791"</f>
        <v>28722021032522443410791</v>
      </c>
      <c r="C1058" s="4" t="s">
        <v>5</v>
      </c>
      <c r="D1058" s="4" t="str">
        <f>"符彩艳"</f>
        <v>符彩艳</v>
      </c>
      <c r="E1058" s="4" t="str">
        <f>"女"</f>
        <v>女</v>
      </c>
    </row>
    <row r="1059" spans="1:5" ht="30" customHeight="1">
      <c r="A1059" s="4">
        <v>1058</v>
      </c>
      <c r="B1059" s="4" t="str">
        <f>"28722021032522510310799"</f>
        <v>28722021032522510310799</v>
      </c>
      <c r="C1059" s="4" t="s">
        <v>5</v>
      </c>
      <c r="D1059" s="4" t="str">
        <f>"汤月玲"</f>
        <v>汤月玲</v>
      </c>
      <c r="E1059" s="4" t="str">
        <f>"女"</f>
        <v>女</v>
      </c>
    </row>
    <row r="1060" spans="1:5" ht="30" customHeight="1">
      <c r="A1060" s="4">
        <v>1059</v>
      </c>
      <c r="B1060" s="4" t="str">
        <f>"28722021032522521910800"</f>
        <v>28722021032522521910800</v>
      </c>
      <c r="C1060" s="4" t="s">
        <v>5</v>
      </c>
      <c r="D1060" s="4" t="str">
        <f>"符太肖"</f>
        <v>符太肖</v>
      </c>
      <c r="E1060" s="4" t="str">
        <f>"女"</f>
        <v>女</v>
      </c>
    </row>
    <row r="1061" spans="1:5" ht="30" customHeight="1">
      <c r="A1061" s="4">
        <v>1060</v>
      </c>
      <c r="B1061" s="4" t="str">
        <f>"28722021032523251210827"</f>
        <v>28722021032523251210827</v>
      </c>
      <c r="C1061" s="4" t="s">
        <v>5</v>
      </c>
      <c r="D1061" s="4" t="str">
        <f>"温计惠"</f>
        <v>温计惠</v>
      </c>
      <c r="E1061" s="4" t="str">
        <f>"女"</f>
        <v>女</v>
      </c>
    </row>
    <row r="1062" spans="1:5" ht="30" customHeight="1">
      <c r="A1062" s="4">
        <v>1061</v>
      </c>
      <c r="B1062" s="4" t="str">
        <f>"28722021032523400410837"</f>
        <v>28722021032523400410837</v>
      </c>
      <c r="C1062" s="4" t="s">
        <v>5</v>
      </c>
      <c r="D1062" s="4" t="str">
        <f>"王孟"</f>
        <v>王孟</v>
      </c>
      <c r="E1062" s="4" t="str">
        <f>"女"</f>
        <v>女</v>
      </c>
    </row>
    <row r="1063" spans="1:5" ht="30" customHeight="1">
      <c r="A1063" s="4">
        <v>1062</v>
      </c>
      <c r="B1063" s="4" t="str">
        <f>"28722021032600211210861"</f>
        <v>28722021032600211210861</v>
      </c>
      <c r="C1063" s="4" t="s">
        <v>5</v>
      </c>
      <c r="D1063" s="4" t="str">
        <f>"符涛"</f>
        <v>符涛</v>
      </c>
      <c r="E1063" s="4" t="str">
        <f>"男"</f>
        <v>男</v>
      </c>
    </row>
    <row r="1064" spans="1:5" ht="30" customHeight="1">
      <c r="A1064" s="4">
        <v>1063</v>
      </c>
      <c r="B1064" s="4" t="str">
        <f>"28722021032600431610875"</f>
        <v>28722021032600431610875</v>
      </c>
      <c r="C1064" s="4" t="s">
        <v>5</v>
      </c>
      <c r="D1064" s="4" t="str">
        <f>"吉承伟"</f>
        <v>吉承伟</v>
      </c>
      <c r="E1064" s="4" t="str">
        <f>"男"</f>
        <v>男</v>
      </c>
    </row>
    <row r="1065" spans="1:5" ht="30" customHeight="1">
      <c r="A1065" s="4">
        <v>1064</v>
      </c>
      <c r="B1065" s="4" t="str">
        <f>"28722021032601363010886"</f>
        <v>28722021032601363010886</v>
      </c>
      <c r="C1065" s="4" t="s">
        <v>5</v>
      </c>
      <c r="D1065" s="4" t="str">
        <f>"张玲"</f>
        <v>张玲</v>
      </c>
      <c r="E1065" s="4" t="str">
        <f>"女"</f>
        <v>女</v>
      </c>
    </row>
    <row r="1066" spans="1:5" ht="30" customHeight="1">
      <c r="A1066" s="4">
        <v>1065</v>
      </c>
      <c r="B1066" s="4" t="str">
        <f>"28722021032601373510888"</f>
        <v>28722021032601373510888</v>
      </c>
      <c r="C1066" s="4" t="s">
        <v>5</v>
      </c>
      <c r="D1066" s="4" t="str">
        <f>"王业权"</f>
        <v>王业权</v>
      </c>
      <c r="E1066" s="4" t="str">
        <f>"男"</f>
        <v>男</v>
      </c>
    </row>
    <row r="1067" spans="1:5" ht="30" customHeight="1">
      <c r="A1067" s="4">
        <v>1066</v>
      </c>
      <c r="B1067" s="4" t="str">
        <f>"28722021032603595810894"</f>
        <v>28722021032603595810894</v>
      </c>
      <c r="C1067" s="4" t="s">
        <v>5</v>
      </c>
      <c r="D1067" s="4" t="str">
        <f>"罗伟晶"</f>
        <v>罗伟晶</v>
      </c>
      <c r="E1067" s="4" t="str">
        <f>"女"</f>
        <v>女</v>
      </c>
    </row>
    <row r="1068" spans="1:5" ht="30" customHeight="1">
      <c r="A1068" s="4">
        <v>1067</v>
      </c>
      <c r="B1068" s="4" t="str">
        <f>"28722021032604130510895"</f>
        <v>28722021032604130510895</v>
      </c>
      <c r="C1068" s="4" t="s">
        <v>5</v>
      </c>
      <c r="D1068" s="4" t="str">
        <f>"吴苏燕"</f>
        <v>吴苏燕</v>
      </c>
      <c r="E1068" s="4" t="str">
        <f>"女"</f>
        <v>女</v>
      </c>
    </row>
    <row r="1069" spans="1:5" ht="30" customHeight="1">
      <c r="A1069" s="4">
        <v>1068</v>
      </c>
      <c r="B1069" s="4" t="str">
        <f>"28722021032606365310897"</f>
        <v>28722021032606365310897</v>
      </c>
      <c r="C1069" s="4" t="s">
        <v>5</v>
      </c>
      <c r="D1069" s="4" t="str">
        <f>"文江涛"</f>
        <v>文江涛</v>
      </c>
      <c r="E1069" s="4" t="str">
        <f>"男"</f>
        <v>男</v>
      </c>
    </row>
    <row r="1070" spans="1:5" ht="30" customHeight="1">
      <c r="A1070" s="4">
        <v>1069</v>
      </c>
      <c r="B1070" s="4" t="str">
        <f>"28722021032608165110907"</f>
        <v>28722021032608165110907</v>
      </c>
      <c r="C1070" s="4" t="s">
        <v>5</v>
      </c>
      <c r="D1070" s="4" t="str">
        <f>"李冬琳"</f>
        <v>李冬琳</v>
      </c>
      <c r="E1070" s="4" t="str">
        <f>"女"</f>
        <v>女</v>
      </c>
    </row>
    <row r="1071" spans="1:5" ht="30" customHeight="1">
      <c r="A1071" s="4">
        <v>1070</v>
      </c>
      <c r="B1071" s="4" t="str">
        <f>"28722021032608214810911"</f>
        <v>28722021032608214810911</v>
      </c>
      <c r="C1071" s="4" t="s">
        <v>5</v>
      </c>
      <c r="D1071" s="4" t="str">
        <f>"郭教才"</f>
        <v>郭教才</v>
      </c>
      <c r="E1071" s="4" t="str">
        <f>"男"</f>
        <v>男</v>
      </c>
    </row>
    <row r="1072" spans="1:5" ht="30" customHeight="1">
      <c r="A1072" s="4">
        <v>1071</v>
      </c>
      <c r="B1072" s="4" t="str">
        <f>"28722021032608255710912"</f>
        <v>28722021032608255710912</v>
      </c>
      <c r="C1072" s="4" t="s">
        <v>5</v>
      </c>
      <c r="D1072" s="4" t="str">
        <f>"卢承礼"</f>
        <v>卢承礼</v>
      </c>
      <c r="E1072" s="4" t="str">
        <f>"男"</f>
        <v>男</v>
      </c>
    </row>
    <row r="1073" spans="1:5" ht="30" customHeight="1">
      <c r="A1073" s="4">
        <v>1072</v>
      </c>
      <c r="B1073" s="4" t="str">
        <f>"28722021032608260910913"</f>
        <v>28722021032608260910913</v>
      </c>
      <c r="C1073" s="4" t="s">
        <v>5</v>
      </c>
      <c r="D1073" s="4" t="str">
        <f>"苏美文"</f>
        <v>苏美文</v>
      </c>
      <c r="E1073" s="4" t="str">
        <f>"男"</f>
        <v>男</v>
      </c>
    </row>
    <row r="1074" spans="1:5" ht="30" customHeight="1">
      <c r="A1074" s="4">
        <v>1073</v>
      </c>
      <c r="B1074" s="4" t="str">
        <f>"28722021032608340710919"</f>
        <v>28722021032608340710919</v>
      </c>
      <c r="C1074" s="4" t="s">
        <v>5</v>
      </c>
      <c r="D1074" s="4" t="str">
        <f>"王清"</f>
        <v>王清</v>
      </c>
      <c r="E1074" s="4" t="str">
        <f>"男"</f>
        <v>男</v>
      </c>
    </row>
    <row r="1075" spans="1:5" ht="30" customHeight="1">
      <c r="A1075" s="4">
        <v>1074</v>
      </c>
      <c r="B1075" s="4" t="str">
        <f>"28722021032608360110920"</f>
        <v>28722021032608360110920</v>
      </c>
      <c r="C1075" s="4" t="s">
        <v>5</v>
      </c>
      <c r="D1075" s="4" t="str">
        <f>"林小宽"</f>
        <v>林小宽</v>
      </c>
      <c r="E1075" s="4" t="str">
        <f aca="true" t="shared" si="42" ref="E1075:E1085">"女"</f>
        <v>女</v>
      </c>
    </row>
    <row r="1076" spans="1:5" ht="30" customHeight="1">
      <c r="A1076" s="4">
        <v>1075</v>
      </c>
      <c r="B1076" s="4" t="str">
        <f>"28722021032608373010923"</f>
        <v>28722021032608373010923</v>
      </c>
      <c r="C1076" s="4" t="s">
        <v>5</v>
      </c>
      <c r="D1076" s="4" t="str">
        <f>"倪芳敏"</f>
        <v>倪芳敏</v>
      </c>
      <c r="E1076" s="4" t="str">
        <f t="shared" si="42"/>
        <v>女</v>
      </c>
    </row>
    <row r="1077" spans="1:5" ht="30" customHeight="1">
      <c r="A1077" s="4">
        <v>1076</v>
      </c>
      <c r="B1077" s="4" t="str">
        <f>"28722021032608550710932"</f>
        <v>28722021032608550710932</v>
      </c>
      <c r="C1077" s="4" t="s">
        <v>5</v>
      </c>
      <c r="D1077" s="4" t="str">
        <f>"吴天美"</f>
        <v>吴天美</v>
      </c>
      <c r="E1077" s="4" t="str">
        <f t="shared" si="42"/>
        <v>女</v>
      </c>
    </row>
    <row r="1078" spans="1:5" ht="30" customHeight="1">
      <c r="A1078" s="4">
        <v>1077</v>
      </c>
      <c r="B1078" s="4" t="str">
        <f>"28722021032609011510941"</f>
        <v>28722021032609011510941</v>
      </c>
      <c r="C1078" s="4" t="s">
        <v>5</v>
      </c>
      <c r="D1078" s="4" t="str">
        <f>"符文霞"</f>
        <v>符文霞</v>
      </c>
      <c r="E1078" s="4" t="str">
        <f t="shared" si="42"/>
        <v>女</v>
      </c>
    </row>
    <row r="1079" spans="1:5" ht="30" customHeight="1">
      <c r="A1079" s="4">
        <v>1078</v>
      </c>
      <c r="B1079" s="4" t="str">
        <f>"28722021032609050310982"</f>
        <v>28722021032609050310982</v>
      </c>
      <c r="C1079" s="4" t="s">
        <v>5</v>
      </c>
      <c r="D1079" s="4" t="str">
        <f>"马秋"</f>
        <v>马秋</v>
      </c>
      <c r="E1079" s="4" t="str">
        <f t="shared" si="42"/>
        <v>女</v>
      </c>
    </row>
    <row r="1080" spans="1:5" ht="30" customHeight="1">
      <c r="A1080" s="4">
        <v>1079</v>
      </c>
      <c r="B1080" s="4" t="str">
        <f>"28722021032609050810983"</f>
        <v>28722021032609050810983</v>
      </c>
      <c r="C1080" s="4" t="s">
        <v>5</v>
      </c>
      <c r="D1080" s="4" t="str">
        <f>"林娜"</f>
        <v>林娜</v>
      </c>
      <c r="E1080" s="4" t="str">
        <f t="shared" si="42"/>
        <v>女</v>
      </c>
    </row>
    <row r="1081" spans="1:5" ht="30" customHeight="1">
      <c r="A1081" s="4">
        <v>1080</v>
      </c>
      <c r="B1081" s="4" t="str">
        <f>"28722021032609091711021"</f>
        <v>28722021032609091711021</v>
      </c>
      <c r="C1081" s="4" t="s">
        <v>5</v>
      </c>
      <c r="D1081" s="4" t="str">
        <f>"符香园"</f>
        <v>符香园</v>
      </c>
      <c r="E1081" s="4" t="str">
        <f t="shared" si="42"/>
        <v>女</v>
      </c>
    </row>
    <row r="1082" spans="1:5" ht="30" customHeight="1">
      <c r="A1082" s="4">
        <v>1081</v>
      </c>
      <c r="B1082" s="4" t="str">
        <f>"28722021032609095111028"</f>
        <v>28722021032609095111028</v>
      </c>
      <c r="C1082" s="4" t="s">
        <v>5</v>
      </c>
      <c r="D1082" s="4" t="str">
        <f>"吴淑敏"</f>
        <v>吴淑敏</v>
      </c>
      <c r="E1082" s="4" t="str">
        <f t="shared" si="42"/>
        <v>女</v>
      </c>
    </row>
    <row r="1083" spans="1:5" ht="30" customHeight="1">
      <c r="A1083" s="4">
        <v>1082</v>
      </c>
      <c r="B1083" s="4" t="str">
        <f>"28722021032609100511030"</f>
        <v>28722021032609100511030</v>
      </c>
      <c r="C1083" s="4" t="s">
        <v>5</v>
      </c>
      <c r="D1083" s="4" t="str">
        <f>"张慧"</f>
        <v>张慧</v>
      </c>
      <c r="E1083" s="4" t="str">
        <f t="shared" si="42"/>
        <v>女</v>
      </c>
    </row>
    <row r="1084" spans="1:5" ht="30" customHeight="1">
      <c r="A1084" s="4">
        <v>1083</v>
      </c>
      <c r="B1084" s="4" t="str">
        <f>"28722021032609205911102"</f>
        <v>28722021032609205911102</v>
      </c>
      <c r="C1084" s="4" t="s">
        <v>5</v>
      </c>
      <c r="D1084" s="4" t="str">
        <f>"陈佳俏"</f>
        <v>陈佳俏</v>
      </c>
      <c r="E1084" s="4" t="str">
        <f t="shared" si="42"/>
        <v>女</v>
      </c>
    </row>
    <row r="1085" spans="1:5" ht="30" customHeight="1">
      <c r="A1085" s="4">
        <v>1084</v>
      </c>
      <c r="B1085" s="4" t="str">
        <f>"28722021032609234211121"</f>
        <v>28722021032609234211121</v>
      </c>
      <c r="C1085" s="4" t="s">
        <v>5</v>
      </c>
      <c r="D1085" s="4" t="str">
        <f>"董海英"</f>
        <v>董海英</v>
      </c>
      <c r="E1085" s="4" t="str">
        <f t="shared" si="42"/>
        <v>女</v>
      </c>
    </row>
    <row r="1086" spans="1:5" ht="30" customHeight="1">
      <c r="A1086" s="4">
        <v>1085</v>
      </c>
      <c r="B1086" s="4" t="str">
        <f>"28722021032609303811184"</f>
        <v>28722021032609303811184</v>
      </c>
      <c r="C1086" s="4" t="s">
        <v>5</v>
      </c>
      <c r="D1086" s="4" t="str">
        <f>"穆玉珅"</f>
        <v>穆玉珅</v>
      </c>
      <c r="E1086" s="4" t="str">
        <f>"男"</f>
        <v>男</v>
      </c>
    </row>
    <row r="1087" spans="1:5" ht="30" customHeight="1">
      <c r="A1087" s="4">
        <v>1086</v>
      </c>
      <c r="B1087" s="4" t="str">
        <f>"28722021032609374811244"</f>
        <v>28722021032609374811244</v>
      </c>
      <c r="C1087" s="4" t="s">
        <v>5</v>
      </c>
      <c r="D1087" s="4" t="str">
        <f>"赵启珠"</f>
        <v>赵启珠</v>
      </c>
      <c r="E1087" s="4" t="str">
        <f>"男"</f>
        <v>男</v>
      </c>
    </row>
    <row r="1088" spans="1:5" ht="30" customHeight="1">
      <c r="A1088" s="4">
        <v>1087</v>
      </c>
      <c r="B1088" s="4" t="str">
        <f>"28722021032609451911302"</f>
        <v>28722021032609451911302</v>
      </c>
      <c r="C1088" s="4" t="s">
        <v>5</v>
      </c>
      <c r="D1088" s="4" t="str">
        <f>"符珠霞"</f>
        <v>符珠霞</v>
      </c>
      <c r="E1088" s="4" t="str">
        <f>"女"</f>
        <v>女</v>
      </c>
    </row>
    <row r="1089" spans="1:5" ht="30" customHeight="1">
      <c r="A1089" s="4">
        <v>1088</v>
      </c>
      <c r="B1089" s="4" t="str">
        <f>"28722021032609452511303"</f>
        <v>28722021032609452511303</v>
      </c>
      <c r="C1089" s="4" t="s">
        <v>5</v>
      </c>
      <c r="D1089" s="4" t="str">
        <f>"陈宣妃"</f>
        <v>陈宣妃</v>
      </c>
      <c r="E1089" s="4" t="str">
        <f>"女"</f>
        <v>女</v>
      </c>
    </row>
    <row r="1090" spans="1:5" ht="30" customHeight="1">
      <c r="A1090" s="4">
        <v>1089</v>
      </c>
      <c r="B1090" s="4" t="str">
        <f>"28722021032609491611318"</f>
        <v>28722021032609491611318</v>
      </c>
      <c r="C1090" s="4" t="s">
        <v>5</v>
      </c>
      <c r="D1090" s="4" t="str">
        <f>"杜就娥"</f>
        <v>杜就娥</v>
      </c>
      <c r="E1090" s="4" t="str">
        <f>"女"</f>
        <v>女</v>
      </c>
    </row>
    <row r="1091" spans="1:5" ht="30" customHeight="1">
      <c r="A1091" s="4">
        <v>1090</v>
      </c>
      <c r="B1091" s="4" t="str">
        <f>"28722021032610023011382"</f>
        <v>28722021032610023011382</v>
      </c>
      <c r="C1091" s="4" t="s">
        <v>5</v>
      </c>
      <c r="D1091" s="4" t="str">
        <f>"李志辉"</f>
        <v>李志辉</v>
      </c>
      <c r="E1091" s="4" t="str">
        <f>"男"</f>
        <v>男</v>
      </c>
    </row>
    <row r="1092" spans="1:5" ht="30" customHeight="1">
      <c r="A1092" s="4">
        <v>1091</v>
      </c>
      <c r="B1092" s="4" t="str">
        <f>"28722021032610032411391"</f>
        <v>28722021032610032411391</v>
      </c>
      <c r="C1092" s="4" t="s">
        <v>5</v>
      </c>
      <c r="D1092" s="4" t="str">
        <f>"吴雪霜"</f>
        <v>吴雪霜</v>
      </c>
      <c r="E1092" s="4" t="str">
        <f>"女"</f>
        <v>女</v>
      </c>
    </row>
    <row r="1093" spans="1:5" ht="30" customHeight="1">
      <c r="A1093" s="4">
        <v>1092</v>
      </c>
      <c r="B1093" s="4" t="str">
        <f>"28722021032610053111405"</f>
        <v>28722021032610053111405</v>
      </c>
      <c r="C1093" s="4" t="s">
        <v>5</v>
      </c>
      <c r="D1093" s="4" t="str">
        <f>"符运庄"</f>
        <v>符运庄</v>
      </c>
      <c r="E1093" s="4" t="str">
        <f>"男"</f>
        <v>男</v>
      </c>
    </row>
    <row r="1094" spans="1:5" ht="30" customHeight="1">
      <c r="A1094" s="4">
        <v>1093</v>
      </c>
      <c r="B1094" s="4" t="str">
        <f>"28722021032610140311452"</f>
        <v>28722021032610140311452</v>
      </c>
      <c r="C1094" s="4" t="s">
        <v>5</v>
      </c>
      <c r="D1094" s="4" t="str">
        <f>"倪俊燕"</f>
        <v>倪俊燕</v>
      </c>
      <c r="E1094" s="4" t="str">
        <f aca="true" t="shared" si="43" ref="E1094:E1099">"女"</f>
        <v>女</v>
      </c>
    </row>
    <row r="1095" spans="1:5" ht="30" customHeight="1">
      <c r="A1095" s="4">
        <v>1094</v>
      </c>
      <c r="B1095" s="4" t="str">
        <f>"28722021032610160311457"</f>
        <v>28722021032610160311457</v>
      </c>
      <c r="C1095" s="4" t="s">
        <v>5</v>
      </c>
      <c r="D1095" s="4" t="str">
        <f>"符启燕"</f>
        <v>符启燕</v>
      </c>
      <c r="E1095" s="4" t="str">
        <f t="shared" si="43"/>
        <v>女</v>
      </c>
    </row>
    <row r="1096" spans="1:5" ht="30" customHeight="1">
      <c r="A1096" s="4">
        <v>1095</v>
      </c>
      <c r="B1096" s="4" t="str">
        <f>"28722021032610191411481"</f>
        <v>28722021032610191411481</v>
      </c>
      <c r="C1096" s="4" t="s">
        <v>5</v>
      </c>
      <c r="D1096" s="4" t="str">
        <f>"黄珮琳"</f>
        <v>黄珮琳</v>
      </c>
      <c r="E1096" s="4" t="str">
        <f t="shared" si="43"/>
        <v>女</v>
      </c>
    </row>
    <row r="1097" spans="1:5" ht="30" customHeight="1">
      <c r="A1097" s="4">
        <v>1096</v>
      </c>
      <c r="B1097" s="4" t="str">
        <f>"28722021032610252211505"</f>
        <v>28722021032610252211505</v>
      </c>
      <c r="C1097" s="4" t="s">
        <v>5</v>
      </c>
      <c r="D1097" s="4" t="str">
        <f>"卢瑞婷"</f>
        <v>卢瑞婷</v>
      </c>
      <c r="E1097" s="4" t="str">
        <f t="shared" si="43"/>
        <v>女</v>
      </c>
    </row>
    <row r="1098" spans="1:5" ht="30" customHeight="1">
      <c r="A1098" s="4">
        <v>1097</v>
      </c>
      <c r="B1098" s="4" t="str">
        <f>"28722021032610334111532"</f>
        <v>28722021032610334111532</v>
      </c>
      <c r="C1098" s="4" t="s">
        <v>5</v>
      </c>
      <c r="D1098" s="4" t="str">
        <f>"李秋美"</f>
        <v>李秋美</v>
      </c>
      <c r="E1098" s="4" t="str">
        <f t="shared" si="43"/>
        <v>女</v>
      </c>
    </row>
    <row r="1099" spans="1:5" ht="30" customHeight="1">
      <c r="A1099" s="4">
        <v>1098</v>
      </c>
      <c r="B1099" s="4" t="str">
        <f>"28722021032610344511539"</f>
        <v>28722021032610344511539</v>
      </c>
      <c r="C1099" s="4" t="s">
        <v>5</v>
      </c>
      <c r="D1099" s="4" t="str">
        <f>"陈荣"</f>
        <v>陈荣</v>
      </c>
      <c r="E1099" s="4" t="str">
        <f t="shared" si="43"/>
        <v>女</v>
      </c>
    </row>
    <row r="1100" spans="1:5" ht="30" customHeight="1">
      <c r="A1100" s="4">
        <v>1099</v>
      </c>
      <c r="B1100" s="4" t="str">
        <f>"28722021032610390811561"</f>
        <v>28722021032610390811561</v>
      </c>
      <c r="C1100" s="4" t="s">
        <v>5</v>
      </c>
      <c r="D1100" s="4" t="str">
        <f>"张维广"</f>
        <v>张维广</v>
      </c>
      <c r="E1100" s="4" t="str">
        <f>"男"</f>
        <v>男</v>
      </c>
    </row>
    <row r="1101" spans="1:5" ht="30" customHeight="1">
      <c r="A1101" s="4">
        <v>1100</v>
      </c>
      <c r="B1101" s="4" t="str">
        <f>"28722021032610434411578"</f>
        <v>28722021032610434411578</v>
      </c>
      <c r="C1101" s="4" t="s">
        <v>5</v>
      </c>
      <c r="D1101" s="4" t="str">
        <f>"张恩清"</f>
        <v>张恩清</v>
      </c>
      <c r="E1101" s="4" t="str">
        <f>"男"</f>
        <v>男</v>
      </c>
    </row>
    <row r="1102" spans="1:5" ht="30" customHeight="1">
      <c r="A1102" s="4">
        <v>1101</v>
      </c>
      <c r="B1102" s="4" t="str">
        <f>"28722021032610462911592"</f>
        <v>28722021032610462911592</v>
      </c>
      <c r="C1102" s="4" t="s">
        <v>5</v>
      </c>
      <c r="D1102" s="4" t="str">
        <f>"符婧"</f>
        <v>符婧</v>
      </c>
      <c r="E1102" s="4" t="str">
        <f>"女"</f>
        <v>女</v>
      </c>
    </row>
    <row r="1103" spans="1:5" ht="30" customHeight="1">
      <c r="A1103" s="4">
        <v>1102</v>
      </c>
      <c r="B1103" s="4" t="str">
        <f>"28722021032610554011634"</f>
        <v>28722021032610554011634</v>
      </c>
      <c r="C1103" s="4" t="s">
        <v>5</v>
      </c>
      <c r="D1103" s="4" t="str">
        <f>"韦欢欢"</f>
        <v>韦欢欢</v>
      </c>
      <c r="E1103" s="4" t="str">
        <f>"女"</f>
        <v>女</v>
      </c>
    </row>
    <row r="1104" spans="1:5" ht="30" customHeight="1">
      <c r="A1104" s="4">
        <v>1103</v>
      </c>
      <c r="B1104" s="4" t="str">
        <f>"28722021032610590911650"</f>
        <v>28722021032610590911650</v>
      </c>
      <c r="C1104" s="4" t="s">
        <v>5</v>
      </c>
      <c r="D1104" s="4" t="str">
        <f>"文远珍"</f>
        <v>文远珍</v>
      </c>
      <c r="E1104" s="4" t="str">
        <f>"女"</f>
        <v>女</v>
      </c>
    </row>
    <row r="1105" spans="1:5" ht="30" customHeight="1">
      <c r="A1105" s="4">
        <v>1104</v>
      </c>
      <c r="B1105" s="4" t="str">
        <f>"28722021032610592011651"</f>
        <v>28722021032610592011651</v>
      </c>
      <c r="C1105" s="4" t="s">
        <v>5</v>
      </c>
      <c r="D1105" s="4" t="str">
        <f>"邓邦国"</f>
        <v>邓邦国</v>
      </c>
      <c r="E1105" s="4" t="str">
        <f>"男"</f>
        <v>男</v>
      </c>
    </row>
    <row r="1106" spans="1:5" ht="30" customHeight="1">
      <c r="A1106" s="4">
        <v>1105</v>
      </c>
      <c r="B1106" s="4" t="str">
        <f>"28722021032611000111654"</f>
        <v>28722021032611000111654</v>
      </c>
      <c r="C1106" s="4" t="s">
        <v>5</v>
      </c>
      <c r="D1106" s="4" t="str">
        <f>"文妹"</f>
        <v>文妹</v>
      </c>
      <c r="E1106" s="4" t="str">
        <f>"女"</f>
        <v>女</v>
      </c>
    </row>
    <row r="1107" spans="1:5" ht="30" customHeight="1">
      <c r="A1107" s="4">
        <v>1106</v>
      </c>
      <c r="B1107" s="4" t="str">
        <f>"28722021032611040411663"</f>
        <v>28722021032611040411663</v>
      </c>
      <c r="C1107" s="4" t="s">
        <v>5</v>
      </c>
      <c r="D1107" s="4" t="str">
        <f>"赵开静"</f>
        <v>赵开静</v>
      </c>
      <c r="E1107" s="4" t="str">
        <f>"女"</f>
        <v>女</v>
      </c>
    </row>
    <row r="1108" spans="1:5" ht="30" customHeight="1">
      <c r="A1108" s="4">
        <v>1107</v>
      </c>
      <c r="B1108" s="4" t="str">
        <f>"28722021032611100111686"</f>
        <v>28722021032611100111686</v>
      </c>
      <c r="C1108" s="4" t="s">
        <v>5</v>
      </c>
      <c r="D1108" s="4" t="str">
        <f>"王军风"</f>
        <v>王军风</v>
      </c>
      <c r="E1108" s="4" t="str">
        <f>"女"</f>
        <v>女</v>
      </c>
    </row>
    <row r="1109" spans="1:5" ht="30" customHeight="1">
      <c r="A1109" s="4">
        <v>1108</v>
      </c>
      <c r="B1109" s="4" t="str">
        <f>"28722021032611110511692"</f>
        <v>28722021032611110511692</v>
      </c>
      <c r="C1109" s="4" t="s">
        <v>5</v>
      </c>
      <c r="D1109" s="4" t="str">
        <f>"符方严"</f>
        <v>符方严</v>
      </c>
      <c r="E1109" s="4" t="str">
        <f>"男"</f>
        <v>男</v>
      </c>
    </row>
    <row r="1110" spans="1:5" ht="30" customHeight="1">
      <c r="A1110" s="4">
        <v>1109</v>
      </c>
      <c r="B1110" s="4" t="str">
        <f>"28722021032611123311698"</f>
        <v>28722021032611123311698</v>
      </c>
      <c r="C1110" s="4" t="s">
        <v>5</v>
      </c>
      <c r="D1110" s="4" t="str">
        <f>"赵莉"</f>
        <v>赵莉</v>
      </c>
      <c r="E1110" s="4" t="str">
        <f>"女"</f>
        <v>女</v>
      </c>
    </row>
    <row r="1111" spans="1:5" ht="30" customHeight="1">
      <c r="A1111" s="4">
        <v>1110</v>
      </c>
      <c r="B1111" s="4" t="str">
        <f>"28722021032611131411702"</f>
        <v>28722021032611131411702</v>
      </c>
      <c r="C1111" s="4" t="s">
        <v>5</v>
      </c>
      <c r="D1111" s="4" t="str">
        <f>"唐传毅"</f>
        <v>唐传毅</v>
      </c>
      <c r="E1111" s="4" t="str">
        <f>"男"</f>
        <v>男</v>
      </c>
    </row>
    <row r="1112" spans="1:5" ht="30" customHeight="1">
      <c r="A1112" s="4">
        <v>1111</v>
      </c>
      <c r="B1112" s="4" t="str">
        <f>"28722021032611171611717"</f>
        <v>28722021032611171611717</v>
      </c>
      <c r="C1112" s="4" t="s">
        <v>5</v>
      </c>
      <c r="D1112" s="4" t="str">
        <f>"范萍云"</f>
        <v>范萍云</v>
      </c>
      <c r="E1112" s="4" t="str">
        <f>"女"</f>
        <v>女</v>
      </c>
    </row>
    <row r="1113" spans="1:5" ht="30" customHeight="1">
      <c r="A1113" s="4">
        <v>1112</v>
      </c>
      <c r="B1113" s="4" t="str">
        <f>"28722021032611225211733"</f>
        <v>28722021032611225211733</v>
      </c>
      <c r="C1113" s="4" t="s">
        <v>5</v>
      </c>
      <c r="D1113" s="4" t="str">
        <f>"王冰"</f>
        <v>王冰</v>
      </c>
      <c r="E1113" s="4" t="str">
        <f>"男"</f>
        <v>男</v>
      </c>
    </row>
    <row r="1114" spans="1:5" ht="30" customHeight="1">
      <c r="A1114" s="4">
        <v>1113</v>
      </c>
      <c r="B1114" s="4" t="str">
        <f>"28722021032611283711754"</f>
        <v>28722021032611283711754</v>
      </c>
      <c r="C1114" s="4" t="s">
        <v>5</v>
      </c>
      <c r="D1114" s="4" t="str">
        <f>"李立娜"</f>
        <v>李立娜</v>
      </c>
      <c r="E1114" s="4" t="str">
        <f>"女"</f>
        <v>女</v>
      </c>
    </row>
    <row r="1115" spans="1:5" ht="30" customHeight="1">
      <c r="A1115" s="4">
        <v>1114</v>
      </c>
      <c r="B1115" s="4" t="str">
        <f>"28722021032611292711759"</f>
        <v>28722021032611292711759</v>
      </c>
      <c r="C1115" s="4" t="s">
        <v>5</v>
      </c>
      <c r="D1115" s="4" t="str">
        <f>"陈晶燕"</f>
        <v>陈晶燕</v>
      </c>
      <c r="E1115" s="4" t="str">
        <f>"女"</f>
        <v>女</v>
      </c>
    </row>
    <row r="1116" spans="1:5" ht="30" customHeight="1">
      <c r="A1116" s="4">
        <v>1115</v>
      </c>
      <c r="B1116" s="4" t="str">
        <f>"28722021032611333011776"</f>
        <v>28722021032611333011776</v>
      </c>
      <c r="C1116" s="4" t="s">
        <v>5</v>
      </c>
      <c r="D1116" s="4" t="str">
        <f>"陈良吉"</f>
        <v>陈良吉</v>
      </c>
      <c r="E1116" s="4" t="str">
        <f>"男"</f>
        <v>男</v>
      </c>
    </row>
    <row r="1117" spans="1:5" ht="30" customHeight="1">
      <c r="A1117" s="4">
        <v>1116</v>
      </c>
      <c r="B1117" s="4" t="str">
        <f>"28722021032611361011784"</f>
        <v>28722021032611361011784</v>
      </c>
      <c r="C1117" s="4" t="s">
        <v>5</v>
      </c>
      <c r="D1117" s="4" t="str">
        <f>"陈妤"</f>
        <v>陈妤</v>
      </c>
      <c r="E1117" s="4" t="str">
        <f aca="true" t="shared" si="44" ref="E1117:E1126">"女"</f>
        <v>女</v>
      </c>
    </row>
    <row r="1118" spans="1:5" ht="30" customHeight="1">
      <c r="A1118" s="4">
        <v>1117</v>
      </c>
      <c r="B1118" s="4" t="str">
        <f>"28722021032611380611792"</f>
        <v>28722021032611380611792</v>
      </c>
      <c r="C1118" s="4" t="s">
        <v>5</v>
      </c>
      <c r="D1118" s="4" t="str">
        <f>"李俭慧"</f>
        <v>李俭慧</v>
      </c>
      <c r="E1118" s="4" t="str">
        <f t="shared" si="44"/>
        <v>女</v>
      </c>
    </row>
    <row r="1119" spans="1:5" ht="30" customHeight="1">
      <c r="A1119" s="4">
        <v>1118</v>
      </c>
      <c r="B1119" s="4" t="str">
        <f>"28722021032611410811802"</f>
        <v>28722021032611410811802</v>
      </c>
      <c r="C1119" s="4" t="s">
        <v>5</v>
      </c>
      <c r="D1119" s="4" t="str">
        <f>"倪俊香"</f>
        <v>倪俊香</v>
      </c>
      <c r="E1119" s="4" t="str">
        <f t="shared" si="44"/>
        <v>女</v>
      </c>
    </row>
    <row r="1120" spans="1:5" ht="30" customHeight="1">
      <c r="A1120" s="4">
        <v>1119</v>
      </c>
      <c r="B1120" s="4" t="str">
        <f>"28722021032611574211841"</f>
        <v>28722021032611574211841</v>
      </c>
      <c r="C1120" s="4" t="s">
        <v>5</v>
      </c>
      <c r="D1120" s="4" t="str">
        <f>"张新艳"</f>
        <v>张新艳</v>
      </c>
      <c r="E1120" s="4" t="str">
        <f t="shared" si="44"/>
        <v>女</v>
      </c>
    </row>
    <row r="1121" spans="1:5" ht="30" customHeight="1">
      <c r="A1121" s="4">
        <v>1120</v>
      </c>
      <c r="B1121" s="4" t="str">
        <f>"28722021032611591911845"</f>
        <v>28722021032611591911845</v>
      </c>
      <c r="C1121" s="4" t="s">
        <v>5</v>
      </c>
      <c r="D1121" s="4" t="str">
        <f>"赵诗善"</f>
        <v>赵诗善</v>
      </c>
      <c r="E1121" s="4" t="str">
        <f t="shared" si="44"/>
        <v>女</v>
      </c>
    </row>
    <row r="1122" spans="1:5" ht="30" customHeight="1">
      <c r="A1122" s="4">
        <v>1121</v>
      </c>
      <c r="B1122" s="4" t="str">
        <f>"28722021032612143611877"</f>
        <v>28722021032612143611877</v>
      </c>
      <c r="C1122" s="4" t="s">
        <v>5</v>
      </c>
      <c r="D1122" s="4" t="str">
        <f>"倪云霞"</f>
        <v>倪云霞</v>
      </c>
      <c r="E1122" s="4" t="str">
        <f t="shared" si="44"/>
        <v>女</v>
      </c>
    </row>
    <row r="1123" spans="1:5" ht="30" customHeight="1">
      <c r="A1123" s="4">
        <v>1122</v>
      </c>
      <c r="B1123" s="4" t="str">
        <f>"28722021032612225411900"</f>
        <v>28722021032612225411900</v>
      </c>
      <c r="C1123" s="4" t="s">
        <v>5</v>
      </c>
      <c r="D1123" s="4" t="str">
        <f>"许月翠"</f>
        <v>许月翠</v>
      </c>
      <c r="E1123" s="4" t="str">
        <f t="shared" si="44"/>
        <v>女</v>
      </c>
    </row>
    <row r="1124" spans="1:5" ht="30" customHeight="1">
      <c r="A1124" s="4">
        <v>1123</v>
      </c>
      <c r="B1124" s="4" t="str">
        <f>"28722021032612234711902"</f>
        <v>28722021032612234711902</v>
      </c>
      <c r="C1124" s="4" t="s">
        <v>5</v>
      </c>
      <c r="D1124" s="4" t="str">
        <f>"文姜花"</f>
        <v>文姜花</v>
      </c>
      <c r="E1124" s="4" t="str">
        <f t="shared" si="44"/>
        <v>女</v>
      </c>
    </row>
    <row r="1125" spans="1:5" ht="30" customHeight="1">
      <c r="A1125" s="4">
        <v>1124</v>
      </c>
      <c r="B1125" s="4" t="str">
        <f>"28722021032612280311912"</f>
        <v>28722021032612280311912</v>
      </c>
      <c r="C1125" s="4" t="s">
        <v>5</v>
      </c>
      <c r="D1125" s="4" t="str">
        <f>"符永银"</f>
        <v>符永银</v>
      </c>
      <c r="E1125" s="4" t="str">
        <f t="shared" si="44"/>
        <v>女</v>
      </c>
    </row>
    <row r="1126" spans="1:5" ht="30" customHeight="1">
      <c r="A1126" s="4">
        <v>1125</v>
      </c>
      <c r="B1126" s="4" t="str">
        <f>"28722021032612334811920"</f>
        <v>28722021032612334811920</v>
      </c>
      <c r="C1126" s="4" t="s">
        <v>5</v>
      </c>
      <c r="D1126" s="4" t="str">
        <f>"陈仕艳"</f>
        <v>陈仕艳</v>
      </c>
      <c r="E1126" s="4" t="str">
        <f t="shared" si="44"/>
        <v>女</v>
      </c>
    </row>
    <row r="1127" spans="1:5" ht="30" customHeight="1">
      <c r="A1127" s="4">
        <v>1126</v>
      </c>
      <c r="B1127" s="4" t="str">
        <f>"28722021032612373211934"</f>
        <v>28722021032612373211934</v>
      </c>
      <c r="C1127" s="4" t="s">
        <v>5</v>
      </c>
      <c r="D1127" s="4" t="str">
        <f>"李峰"</f>
        <v>李峰</v>
      </c>
      <c r="E1127" s="4" t="str">
        <f>"男"</f>
        <v>男</v>
      </c>
    </row>
    <row r="1128" spans="1:5" ht="30" customHeight="1">
      <c r="A1128" s="4">
        <v>1127</v>
      </c>
      <c r="B1128" s="4" t="str">
        <f>"28722021032612431211946"</f>
        <v>28722021032612431211946</v>
      </c>
      <c r="C1128" s="4" t="s">
        <v>5</v>
      </c>
      <c r="D1128" s="4" t="str">
        <f>"文世帅"</f>
        <v>文世帅</v>
      </c>
      <c r="E1128" s="4" t="str">
        <f>"男"</f>
        <v>男</v>
      </c>
    </row>
    <row r="1129" spans="1:5" ht="30" customHeight="1">
      <c r="A1129" s="4">
        <v>1128</v>
      </c>
      <c r="B1129" s="4" t="str">
        <f>"28722021032612432611947"</f>
        <v>28722021032612432611947</v>
      </c>
      <c r="C1129" s="4" t="s">
        <v>5</v>
      </c>
      <c r="D1129" s="4" t="str">
        <f>"符泽云"</f>
        <v>符泽云</v>
      </c>
      <c r="E1129" s="4" t="str">
        <f>"女"</f>
        <v>女</v>
      </c>
    </row>
    <row r="1130" spans="1:5" ht="30" customHeight="1">
      <c r="A1130" s="4">
        <v>1129</v>
      </c>
      <c r="B1130" s="4" t="str">
        <f>"28722021032612595711982"</f>
        <v>28722021032612595711982</v>
      </c>
      <c r="C1130" s="4" t="s">
        <v>5</v>
      </c>
      <c r="D1130" s="4" t="str">
        <f>"符金慧"</f>
        <v>符金慧</v>
      </c>
      <c r="E1130" s="4" t="str">
        <f>"女"</f>
        <v>女</v>
      </c>
    </row>
    <row r="1131" spans="1:5" ht="30" customHeight="1">
      <c r="A1131" s="4">
        <v>1130</v>
      </c>
      <c r="B1131" s="4" t="str">
        <f>"28722021032613072111997"</f>
        <v>28722021032613072111997</v>
      </c>
      <c r="C1131" s="4" t="s">
        <v>5</v>
      </c>
      <c r="D1131" s="4" t="str">
        <f>"李永宁"</f>
        <v>李永宁</v>
      </c>
      <c r="E1131" s="4" t="str">
        <f>"男"</f>
        <v>男</v>
      </c>
    </row>
    <row r="1132" spans="1:5" ht="30" customHeight="1">
      <c r="A1132" s="4">
        <v>1131</v>
      </c>
      <c r="B1132" s="4" t="str">
        <f>"28722021032613335112034"</f>
        <v>28722021032613335112034</v>
      </c>
      <c r="C1132" s="4" t="s">
        <v>5</v>
      </c>
      <c r="D1132" s="4" t="str">
        <f>"许金凤"</f>
        <v>许金凤</v>
      </c>
      <c r="E1132" s="4" t="str">
        <f>"女"</f>
        <v>女</v>
      </c>
    </row>
    <row r="1133" spans="1:5" ht="30" customHeight="1">
      <c r="A1133" s="4">
        <v>1132</v>
      </c>
      <c r="B1133" s="4" t="str">
        <f>"28722021032613351312038"</f>
        <v>28722021032613351312038</v>
      </c>
      <c r="C1133" s="4" t="s">
        <v>5</v>
      </c>
      <c r="D1133" s="4" t="str">
        <f>"徐海花"</f>
        <v>徐海花</v>
      </c>
      <c r="E1133" s="4" t="str">
        <f>"女"</f>
        <v>女</v>
      </c>
    </row>
    <row r="1134" spans="1:5" ht="30" customHeight="1">
      <c r="A1134" s="4">
        <v>1133</v>
      </c>
      <c r="B1134" s="4" t="str">
        <f>"28722021032613540212063"</f>
        <v>28722021032613540212063</v>
      </c>
      <c r="C1134" s="4" t="s">
        <v>5</v>
      </c>
      <c r="D1134" s="4" t="str">
        <f>"晨旭"</f>
        <v>晨旭</v>
      </c>
      <c r="E1134" s="4" t="str">
        <f>"女"</f>
        <v>女</v>
      </c>
    </row>
    <row r="1135" spans="1:5" ht="30" customHeight="1">
      <c r="A1135" s="4">
        <v>1134</v>
      </c>
      <c r="B1135" s="4" t="str">
        <f>"28722021032613544412065"</f>
        <v>28722021032613544412065</v>
      </c>
      <c r="C1135" s="4" t="s">
        <v>5</v>
      </c>
      <c r="D1135" s="4" t="str">
        <f>"高魁"</f>
        <v>高魁</v>
      </c>
      <c r="E1135" s="4" t="str">
        <f>"男"</f>
        <v>男</v>
      </c>
    </row>
    <row r="1136" spans="1:5" ht="30" customHeight="1">
      <c r="A1136" s="4">
        <v>1135</v>
      </c>
      <c r="B1136" s="4" t="str">
        <f>"28722021032614044912079"</f>
        <v>28722021032614044912079</v>
      </c>
      <c r="C1136" s="4" t="s">
        <v>5</v>
      </c>
      <c r="D1136" s="4" t="str">
        <f>"符鑫丽"</f>
        <v>符鑫丽</v>
      </c>
      <c r="E1136" s="4" t="str">
        <f>"女"</f>
        <v>女</v>
      </c>
    </row>
    <row r="1137" spans="1:5" ht="30" customHeight="1">
      <c r="A1137" s="4">
        <v>1136</v>
      </c>
      <c r="B1137" s="4" t="str">
        <f>"28722021032614175612098"</f>
        <v>28722021032614175612098</v>
      </c>
      <c r="C1137" s="4" t="s">
        <v>5</v>
      </c>
      <c r="D1137" s="4" t="str">
        <f>"邢孔君"</f>
        <v>邢孔君</v>
      </c>
      <c r="E1137" s="4" t="str">
        <f>"男"</f>
        <v>男</v>
      </c>
    </row>
    <row r="1138" spans="1:5" ht="30" customHeight="1">
      <c r="A1138" s="4">
        <v>1137</v>
      </c>
      <c r="B1138" s="4" t="str">
        <f>"28722021032614204512105"</f>
        <v>28722021032614204512105</v>
      </c>
      <c r="C1138" s="4" t="s">
        <v>5</v>
      </c>
      <c r="D1138" s="4" t="str">
        <f>"李新鑫"</f>
        <v>李新鑫</v>
      </c>
      <c r="E1138" s="4" t="str">
        <f>"男"</f>
        <v>男</v>
      </c>
    </row>
    <row r="1139" spans="1:5" ht="30" customHeight="1">
      <c r="A1139" s="4">
        <v>1138</v>
      </c>
      <c r="B1139" s="4" t="str">
        <f>"28722021032614354512129"</f>
        <v>28722021032614354512129</v>
      </c>
      <c r="C1139" s="4" t="s">
        <v>5</v>
      </c>
      <c r="D1139" s="4" t="str">
        <f>"郭泽芳"</f>
        <v>郭泽芳</v>
      </c>
      <c r="E1139" s="4" t="str">
        <f aca="true" t="shared" si="45" ref="E1139:E1150">"女"</f>
        <v>女</v>
      </c>
    </row>
    <row r="1140" spans="1:5" ht="30" customHeight="1">
      <c r="A1140" s="4">
        <v>1139</v>
      </c>
      <c r="B1140" s="4" t="str">
        <f>"28722021032614455212147"</f>
        <v>28722021032614455212147</v>
      </c>
      <c r="C1140" s="4" t="s">
        <v>5</v>
      </c>
      <c r="D1140" s="4" t="str">
        <f>"吉丽尾"</f>
        <v>吉丽尾</v>
      </c>
      <c r="E1140" s="4" t="str">
        <f t="shared" si="45"/>
        <v>女</v>
      </c>
    </row>
    <row r="1141" spans="1:5" ht="30" customHeight="1">
      <c r="A1141" s="4">
        <v>1140</v>
      </c>
      <c r="B1141" s="4" t="str">
        <f>"28722021032614491212151"</f>
        <v>28722021032614491212151</v>
      </c>
      <c r="C1141" s="4" t="s">
        <v>5</v>
      </c>
      <c r="D1141" s="4" t="str">
        <f>"赵雪芳"</f>
        <v>赵雪芳</v>
      </c>
      <c r="E1141" s="4" t="str">
        <f t="shared" si="45"/>
        <v>女</v>
      </c>
    </row>
    <row r="1142" spans="1:5" ht="30" customHeight="1">
      <c r="A1142" s="4">
        <v>1141</v>
      </c>
      <c r="B1142" s="4" t="str">
        <f>"28722021032614512012155"</f>
        <v>28722021032614512012155</v>
      </c>
      <c r="C1142" s="4" t="s">
        <v>5</v>
      </c>
      <c r="D1142" s="4" t="str">
        <f>"曾翠榕"</f>
        <v>曾翠榕</v>
      </c>
      <c r="E1142" s="4" t="str">
        <f t="shared" si="45"/>
        <v>女</v>
      </c>
    </row>
    <row r="1143" spans="1:5" ht="30" customHeight="1">
      <c r="A1143" s="4">
        <v>1142</v>
      </c>
      <c r="B1143" s="4" t="str">
        <f>"28722021032614512512156"</f>
        <v>28722021032614512512156</v>
      </c>
      <c r="C1143" s="4" t="s">
        <v>5</v>
      </c>
      <c r="D1143" s="4" t="str">
        <f>"林俏"</f>
        <v>林俏</v>
      </c>
      <c r="E1143" s="4" t="str">
        <f t="shared" si="45"/>
        <v>女</v>
      </c>
    </row>
    <row r="1144" spans="1:5" ht="30" customHeight="1">
      <c r="A1144" s="4">
        <v>1143</v>
      </c>
      <c r="B1144" s="4" t="str">
        <f>"28722021032614551912168"</f>
        <v>28722021032614551912168</v>
      </c>
      <c r="C1144" s="4" t="s">
        <v>5</v>
      </c>
      <c r="D1144" s="4" t="str">
        <f>"辛昌惠"</f>
        <v>辛昌惠</v>
      </c>
      <c r="E1144" s="4" t="str">
        <f t="shared" si="45"/>
        <v>女</v>
      </c>
    </row>
    <row r="1145" spans="1:5" ht="30" customHeight="1">
      <c r="A1145" s="4">
        <v>1144</v>
      </c>
      <c r="B1145" s="4" t="str">
        <f>"28722021032614552712169"</f>
        <v>28722021032614552712169</v>
      </c>
      <c r="C1145" s="4" t="s">
        <v>5</v>
      </c>
      <c r="D1145" s="4" t="str">
        <f>"符金晶"</f>
        <v>符金晶</v>
      </c>
      <c r="E1145" s="4" t="str">
        <f t="shared" si="45"/>
        <v>女</v>
      </c>
    </row>
    <row r="1146" spans="1:5" ht="30" customHeight="1">
      <c r="A1146" s="4">
        <v>1145</v>
      </c>
      <c r="B1146" s="4" t="str">
        <f>"28722021032615002012176"</f>
        <v>28722021032615002012176</v>
      </c>
      <c r="C1146" s="4" t="s">
        <v>5</v>
      </c>
      <c r="D1146" s="4" t="str">
        <f>"李世妙"</f>
        <v>李世妙</v>
      </c>
      <c r="E1146" s="4" t="str">
        <f t="shared" si="45"/>
        <v>女</v>
      </c>
    </row>
    <row r="1147" spans="1:5" ht="30" customHeight="1">
      <c r="A1147" s="4">
        <v>1146</v>
      </c>
      <c r="B1147" s="4" t="str">
        <f>"28722021032615090112196"</f>
        <v>28722021032615090112196</v>
      </c>
      <c r="C1147" s="4" t="s">
        <v>5</v>
      </c>
      <c r="D1147" s="4" t="str">
        <f>"柳庆芳"</f>
        <v>柳庆芳</v>
      </c>
      <c r="E1147" s="4" t="str">
        <f t="shared" si="45"/>
        <v>女</v>
      </c>
    </row>
    <row r="1148" spans="1:5" ht="30" customHeight="1">
      <c r="A1148" s="4">
        <v>1147</v>
      </c>
      <c r="B1148" s="4" t="str">
        <f>"28722021032615234512237"</f>
        <v>28722021032615234512237</v>
      </c>
      <c r="C1148" s="4" t="s">
        <v>5</v>
      </c>
      <c r="D1148" s="4" t="str">
        <f>"李梦漪"</f>
        <v>李梦漪</v>
      </c>
      <c r="E1148" s="4" t="str">
        <f t="shared" si="45"/>
        <v>女</v>
      </c>
    </row>
    <row r="1149" spans="1:5" ht="30" customHeight="1">
      <c r="A1149" s="4">
        <v>1148</v>
      </c>
      <c r="B1149" s="4" t="str">
        <f>"28722021032615372912282"</f>
        <v>28722021032615372912282</v>
      </c>
      <c r="C1149" s="4" t="s">
        <v>5</v>
      </c>
      <c r="D1149" s="4" t="str">
        <f>"符运美"</f>
        <v>符运美</v>
      </c>
      <c r="E1149" s="4" t="str">
        <f t="shared" si="45"/>
        <v>女</v>
      </c>
    </row>
    <row r="1150" spans="1:5" ht="30" customHeight="1">
      <c r="A1150" s="4">
        <v>1149</v>
      </c>
      <c r="B1150" s="4" t="str">
        <f>"28722021032615481112299"</f>
        <v>28722021032615481112299</v>
      </c>
      <c r="C1150" s="4" t="s">
        <v>5</v>
      </c>
      <c r="D1150" s="4" t="str">
        <f>"陈迎团"</f>
        <v>陈迎团</v>
      </c>
      <c r="E1150" s="4" t="str">
        <f t="shared" si="45"/>
        <v>女</v>
      </c>
    </row>
    <row r="1151" spans="1:5" ht="30" customHeight="1">
      <c r="A1151" s="4">
        <v>1150</v>
      </c>
      <c r="B1151" s="4" t="str">
        <f>"28722021032615481412300"</f>
        <v>28722021032615481412300</v>
      </c>
      <c r="C1151" s="4" t="s">
        <v>5</v>
      </c>
      <c r="D1151" s="4" t="str">
        <f>"罗太文"</f>
        <v>罗太文</v>
      </c>
      <c r="E1151" s="4" t="str">
        <f>"男"</f>
        <v>男</v>
      </c>
    </row>
    <row r="1152" spans="1:5" ht="30" customHeight="1">
      <c r="A1152" s="4">
        <v>1151</v>
      </c>
      <c r="B1152" s="4" t="str">
        <f>"28722021032615530812313"</f>
        <v>28722021032615530812313</v>
      </c>
      <c r="C1152" s="4" t="s">
        <v>5</v>
      </c>
      <c r="D1152" s="4" t="str">
        <f>"赵日茹"</f>
        <v>赵日茹</v>
      </c>
      <c r="E1152" s="4" t="str">
        <f>"女"</f>
        <v>女</v>
      </c>
    </row>
    <row r="1153" spans="1:5" ht="30" customHeight="1">
      <c r="A1153" s="4">
        <v>1152</v>
      </c>
      <c r="B1153" s="4" t="str">
        <f>"28722021032615554512324"</f>
        <v>28722021032615554512324</v>
      </c>
      <c r="C1153" s="4" t="s">
        <v>5</v>
      </c>
      <c r="D1153" s="4" t="str">
        <f>"李宏能"</f>
        <v>李宏能</v>
      </c>
      <c r="E1153" s="4" t="str">
        <f>"男"</f>
        <v>男</v>
      </c>
    </row>
    <row r="1154" spans="1:5" ht="30" customHeight="1">
      <c r="A1154" s="4">
        <v>1153</v>
      </c>
      <c r="B1154" s="4" t="str">
        <f>"28722021032615561712325"</f>
        <v>28722021032615561712325</v>
      </c>
      <c r="C1154" s="4" t="s">
        <v>5</v>
      </c>
      <c r="D1154" s="4" t="str">
        <f>"卢海燕"</f>
        <v>卢海燕</v>
      </c>
      <c r="E1154" s="4" t="str">
        <f aca="true" t="shared" si="46" ref="E1154:E1160">"女"</f>
        <v>女</v>
      </c>
    </row>
    <row r="1155" spans="1:5" ht="30" customHeight="1">
      <c r="A1155" s="4">
        <v>1154</v>
      </c>
      <c r="B1155" s="4" t="str">
        <f>"28722021032616100112353"</f>
        <v>28722021032616100112353</v>
      </c>
      <c r="C1155" s="4" t="s">
        <v>5</v>
      </c>
      <c r="D1155" s="4" t="str">
        <f>"钟石婷"</f>
        <v>钟石婷</v>
      </c>
      <c r="E1155" s="4" t="str">
        <f t="shared" si="46"/>
        <v>女</v>
      </c>
    </row>
    <row r="1156" spans="1:5" ht="30" customHeight="1">
      <c r="A1156" s="4">
        <v>1155</v>
      </c>
      <c r="B1156" s="4" t="str">
        <f>"28722021032616153612367"</f>
        <v>28722021032616153612367</v>
      </c>
      <c r="C1156" s="4" t="s">
        <v>5</v>
      </c>
      <c r="D1156" s="4" t="str">
        <f>"郑永玲"</f>
        <v>郑永玲</v>
      </c>
      <c r="E1156" s="4" t="str">
        <f t="shared" si="46"/>
        <v>女</v>
      </c>
    </row>
    <row r="1157" spans="1:5" ht="30" customHeight="1">
      <c r="A1157" s="4">
        <v>1156</v>
      </c>
      <c r="B1157" s="4" t="str">
        <f>"28722021032616235612394"</f>
        <v>28722021032616235612394</v>
      </c>
      <c r="C1157" s="4" t="s">
        <v>5</v>
      </c>
      <c r="D1157" s="4" t="str">
        <f>"苏家慧"</f>
        <v>苏家慧</v>
      </c>
      <c r="E1157" s="4" t="str">
        <f t="shared" si="46"/>
        <v>女</v>
      </c>
    </row>
    <row r="1158" spans="1:5" ht="30" customHeight="1">
      <c r="A1158" s="4">
        <v>1157</v>
      </c>
      <c r="B1158" s="4" t="str">
        <f>"28722021032616243912398"</f>
        <v>28722021032616243912398</v>
      </c>
      <c r="C1158" s="4" t="s">
        <v>5</v>
      </c>
      <c r="D1158" s="4" t="str">
        <f>"张深珠"</f>
        <v>张深珠</v>
      </c>
      <c r="E1158" s="4" t="str">
        <f t="shared" si="46"/>
        <v>女</v>
      </c>
    </row>
    <row r="1159" spans="1:5" ht="30" customHeight="1">
      <c r="A1159" s="4">
        <v>1158</v>
      </c>
      <c r="B1159" s="4" t="str">
        <f>"28722021032616244312399"</f>
        <v>28722021032616244312399</v>
      </c>
      <c r="C1159" s="4" t="s">
        <v>5</v>
      </c>
      <c r="D1159" s="4" t="str">
        <f>"吉桂英"</f>
        <v>吉桂英</v>
      </c>
      <c r="E1159" s="4" t="str">
        <f t="shared" si="46"/>
        <v>女</v>
      </c>
    </row>
    <row r="1160" spans="1:5" ht="30" customHeight="1">
      <c r="A1160" s="4">
        <v>1159</v>
      </c>
      <c r="B1160" s="4" t="str">
        <f>"28722021032616262312404"</f>
        <v>28722021032616262312404</v>
      </c>
      <c r="C1160" s="4" t="s">
        <v>5</v>
      </c>
      <c r="D1160" s="4" t="str">
        <f>"王晓玮"</f>
        <v>王晓玮</v>
      </c>
      <c r="E1160" s="4" t="str">
        <f t="shared" si="46"/>
        <v>女</v>
      </c>
    </row>
    <row r="1161" spans="1:5" ht="30" customHeight="1">
      <c r="A1161" s="4">
        <v>1160</v>
      </c>
      <c r="B1161" s="4" t="str">
        <f>"28722021032616271412409"</f>
        <v>28722021032616271412409</v>
      </c>
      <c r="C1161" s="4" t="s">
        <v>5</v>
      </c>
      <c r="D1161" s="4" t="str">
        <f>"黄肖健"</f>
        <v>黄肖健</v>
      </c>
      <c r="E1161" s="4" t="str">
        <f>"男"</f>
        <v>男</v>
      </c>
    </row>
    <row r="1162" spans="1:5" ht="30" customHeight="1">
      <c r="A1162" s="4">
        <v>1161</v>
      </c>
      <c r="B1162" s="4" t="str">
        <f>"28722021032616460612449"</f>
        <v>28722021032616460612449</v>
      </c>
      <c r="C1162" s="4" t="s">
        <v>5</v>
      </c>
      <c r="D1162" s="4" t="str">
        <f>"苏琼伟"</f>
        <v>苏琼伟</v>
      </c>
      <c r="E1162" s="4" t="str">
        <f aca="true" t="shared" si="47" ref="E1162:E1167">"女"</f>
        <v>女</v>
      </c>
    </row>
    <row r="1163" spans="1:5" ht="30" customHeight="1">
      <c r="A1163" s="4">
        <v>1162</v>
      </c>
      <c r="B1163" s="4" t="str">
        <f>"28722021032616554612469"</f>
        <v>28722021032616554612469</v>
      </c>
      <c r="C1163" s="4" t="s">
        <v>5</v>
      </c>
      <c r="D1163" s="4" t="str">
        <f>"邱业丹"</f>
        <v>邱业丹</v>
      </c>
      <c r="E1163" s="4" t="str">
        <f t="shared" si="47"/>
        <v>女</v>
      </c>
    </row>
    <row r="1164" spans="1:5" ht="30" customHeight="1">
      <c r="A1164" s="4">
        <v>1163</v>
      </c>
      <c r="B1164" s="4" t="str">
        <f>"28722021032616590412472"</f>
        <v>28722021032616590412472</v>
      </c>
      <c r="C1164" s="4" t="s">
        <v>5</v>
      </c>
      <c r="D1164" s="4" t="str">
        <f>"黎丽香"</f>
        <v>黎丽香</v>
      </c>
      <c r="E1164" s="4" t="str">
        <f t="shared" si="47"/>
        <v>女</v>
      </c>
    </row>
    <row r="1165" spans="1:5" ht="30" customHeight="1">
      <c r="A1165" s="4">
        <v>1164</v>
      </c>
      <c r="B1165" s="4" t="str">
        <f>"28722021032617072612485"</f>
        <v>28722021032617072612485</v>
      </c>
      <c r="C1165" s="4" t="s">
        <v>5</v>
      </c>
      <c r="D1165" s="4" t="str">
        <f>"符尖"</f>
        <v>符尖</v>
      </c>
      <c r="E1165" s="4" t="str">
        <f t="shared" si="47"/>
        <v>女</v>
      </c>
    </row>
    <row r="1166" spans="1:5" ht="30" customHeight="1">
      <c r="A1166" s="4">
        <v>1165</v>
      </c>
      <c r="B1166" s="4" t="str">
        <f>"28722021032617183912513"</f>
        <v>28722021032617183912513</v>
      </c>
      <c r="C1166" s="4" t="s">
        <v>5</v>
      </c>
      <c r="D1166" s="4" t="str">
        <f>"王隆妤"</f>
        <v>王隆妤</v>
      </c>
      <c r="E1166" s="4" t="str">
        <f t="shared" si="47"/>
        <v>女</v>
      </c>
    </row>
    <row r="1167" spans="1:5" ht="30" customHeight="1">
      <c r="A1167" s="4">
        <v>1166</v>
      </c>
      <c r="B1167" s="4" t="str">
        <f>"28722021032617201012515"</f>
        <v>28722021032617201012515</v>
      </c>
      <c r="C1167" s="4" t="s">
        <v>5</v>
      </c>
      <c r="D1167" s="4" t="str">
        <f>"卢海霞"</f>
        <v>卢海霞</v>
      </c>
      <c r="E1167" s="4" t="str">
        <f t="shared" si="47"/>
        <v>女</v>
      </c>
    </row>
    <row r="1168" spans="1:5" ht="30" customHeight="1">
      <c r="A1168" s="4">
        <v>1167</v>
      </c>
      <c r="B1168" s="4" t="str">
        <f>"28722021032617285212535"</f>
        <v>28722021032617285212535</v>
      </c>
      <c r="C1168" s="4" t="s">
        <v>5</v>
      </c>
      <c r="D1168" s="4" t="str">
        <f>"曾学慧"</f>
        <v>曾学慧</v>
      </c>
      <c r="E1168" s="4" t="str">
        <f>"男"</f>
        <v>男</v>
      </c>
    </row>
    <row r="1169" spans="1:5" ht="30" customHeight="1">
      <c r="A1169" s="4">
        <v>1168</v>
      </c>
      <c r="B1169" s="4" t="str">
        <f>"28722021032617291912537"</f>
        <v>28722021032617291912537</v>
      </c>
      <c r="C1169" s="4" t="s">
        <v>5</v>
      </c>
      <c r="D1169" s="4" t="str">
        <f>"文香艳"</f>
        <v>文香艳</v>
      </c>
      <c r="E1169" s="4" t="str">
        <f>"女"</f>
        <v>女</v>
      </c>
    </row>
    <row r="1170" spans="1:5" ht="30" customHeight="1">
      <c r="A1170" s="4">
        <v>1169</v>
      </c>
      <c r="B1170" s="4" t="str">
        <f>"28722021032617402712555"</f>
        <v>28722021032617402712555</v>
      </c>
      <c r="C1170" s="4" t="s">
        <v>5</v>
      </c>
      <c r="D1170" s="4" t="str">
        <f>"吉如婷"</f>
        <v>吉如婷</v>
      </c>
      <c r="E1170" s="4" t="str">
        <f>"女"</f>
        <v>女</v>
      </c>
    </row>
    <row r="1171" spans="1:5" ht="30" customHeight="1">
      <c r="A1171" s="4">
        <v>1170</v>
      </c>
      <c r="B1171" s="4" t="str">
        <f>"28722021032617423112557"</f>
        <v>28722021032617423112557</v>
      </c>
      <c r="C1171" s="4" t="s">
        <v>5</v>
      </c>
      <c r="D1171" s="4" t="str">
        <f>"李道年"</f>
        <v>李道年</v>
      </c>
      <c r="E1171" s="4" t="str">
        <f>"男"</f>
        <v>男</v>
      </c>
    </row>
    <row r="1172" spans="1:5" ht="30" customHeight="1">
      <c r="A1172" s="4">
        <v>1171</v>
      </c>
      <c r="B1172" s="4" t="str">
        <f>"28722021032617533412575"</f>
        <v>28722021032617533412575</v>
      </c>
      <c r="C1172" s="4" t="s">
        <v>5</v>
      </c>
      <c r="D1172" s="4" t="str">
        <f>"陈少菁"</f>
        <v>陈少菁</v>
      </c>
      <c r="E1172" s="4" t="str">
        <f>"女"</f>
        <v>女</v>
      </c>
    </row>
    <row r="1173" spans="1:5" ht="30" customHeight="1">
      <c r="A1173" s="4">
        <v>1172</v>
      </c>
      <c r="B1173" s="4" t="str">
        <f>"28722021032617572612583"</f>
        <v>28722021032617572612583</v>
      </c>
      <c r="C1173" s="4" t="s">
        <v>5</v>
      </c>
      <c r="D1173" s="4" t="str">
        <f>"罗芳炳"</f>
        <v>罗芳炳</v>
      </c>
      <c r="E1173" s="4" t="str">
        <f>"男"</f>
        <v>男</v>
      </c>
    </row>
    <row r="1174" spans="1:5" ht="30" customHeight="1">
      <c r="A1174" s="4">
        <v>1173</v>
      </c>
      <c r="B1174" s="4" t="str">
        <f>"28722021032618021012588"</f>
        <v>28722021032618021012588</v>
      </c>
      <c r="C1174" s="4" t="s">
        <v>5</v>
      </c>
      <c r="D1174" s="4" t="str">
        <f>"张清政"</f>
        <v>张清政</v>
      </c>
      <c r="E1174" s="4" t="str">
        <f>"男"</f>
        <v>男</v>
      </c>
    </row>
    <row r="1175" spans="1:5" ht="30" customHeight="1">
      <c r="A1175" s="4">
        <v>1174</v>
      </c>
      <c r="B1175" s="4" t="str">
        <f>"28722021032618040712592"</f>
        <v>28722021032618040712592</v>
      </c>
      <c r="C1175" s="4" t="s">
        <v>5</v>
      </c>
      <c r="D1175" s="4" t="str">
        <f>"梁宇"</f>
        <v>梁宇</v>
      </c>
      <c r="E1175" s="4" t="str">
        <f>"女"</f>
        <v>女</v>
      </c>
    </row>
    <row r="1176" spans="1:5" ht="30" customHeight="1">
      <c r="A1176" s="4">
        <v>1175</v>
      </c>
      <c r="B1176" s="4" t="str">
        <f>"28722021032618075312594"</f>
        <v>28722021032618075312594</v>
      </c>
      <c r="C1176" s="4" t="s">
        <v>5</v>
      </c>
      <c r="D1176" s="4" t="str">
        <f>"陈立才"</f>
        <v>陈立才</v>
      </c>
      <c r="E1176" s="4" t="str">
        <f>"男"</f>
        <v>男</v>
      </c>
    </row>
    <row r="1177" spans="1:5" ht="30" customHeight="1">
      <c r="A1177" s="4">
        <v>1176</v>
      </c>
      <c r="B1177" s="4" t="str">
        <f>"28722021032618093912598"</f>
        <v>28722021032618093912598</v>
      </c>
      <c r="C1177" s="4" t="s">
        <v>5</v>
      </c>
      <c r="D1177" s="4" t="str">
        <f>"苏敏"</f>
        <v>苏敏</v>
      </c>
      <c r="E1177" s="4" t="str">
        <f>"女"</f>
        <v>女</v>
      </c>
    </row>
    <row r="1178" spans="1:5" ht="30" customHeight="1">
      <c r="A1178" s="4">
        <v>1177</v>
      </c>
      <c r="B1178" s="4" t="str">
        <f>"28722021032618131812600"</f>
        <v>28722021032618131812600</v>
      </c>
      <c r="C1178" s="4" t="s">
        <v>5</v>
      </c>
      <c r="D1178" s="4" t="str">
        <f>"陈帮斌"</f>
        <v>陈帮斌</v>
      </c>
      <c r="E1178" s="4" t="str">
        <f>"男"</f>
        <v>男</v>
      </c>
    </row>
    <row r="1179" spans="1:5" ht="30" customHeight="1">
      <c r="A1179" s="4">
        <v>1178</v>
      </c>
      <c r="B1179" s="4" t="str">
        <f>"28722021032618341312630"</f>
        <v>28722021032618341312630</v>
      </c>
      <c r="C1179" s="4" t="s">
        <v>5</v>
      </c>
      <c r="D1179" s="4" t="str">
        <f>"冯颖娴"</f>
        <v>冯颖娴</v>
      </c>
      <c r="E1179" s="4" t="str">
        <f>"女"</f>
        <v>女</v>
      </c>
    </row>
    <row r="1180" spans="1:5" ht="30" customHeight="1">
      <c r="A1180" s="4">
        <v>1179</v>
      </c>
      <c r="B1180" s="4" t="str">
        <f>"28722021032618462112643"</f>
        <v>28722021032618462112643</v>
      </c>
      <c r="C1180" s="4" t="s">
        <v>5</v>
      </c>
      <c r="D1180" s="4" t="str">
        <f>"黄明锐"</f>
        <v>黄明锐</v>
      </c>
      <c r="E1180" s="4" t="str">
        <f>"女"</f>
        <v>女</v>
      </c>
    </row>
    <row r="1181" spans="1:5" ht="30" customHeight="1">
      <c r="A1181" s="4">
        <v>1180</v>
      </c>
      <c r="B1181" s="4" t="str">
        <f>"28722021032618492212649"</f>
        <v>28722021032618492212649</v>
      </c>
      <c r="C1181" s="4" t="s">
        <v>5</v>
      </c>
      <c r="D1181" s="4" t="str">
        <f>"王学"</f>
        <v>王学</v>
      </c>
      <c r="E1181" s="4" t="str">
        <f>"男"</f>
        <v>男</v>
      </c>
    </row>
    <row r="1182" spans="1:5" ht="30" customHeight="1">
      <c r="A1182" s="4">
        <v>1181</v>
      </c>
      <c r="B1182" s="4" t="str">
        <f>"28722021032619011812659"</f>
        <v>28722021032619011812659</v>
      </c>
      <c r="C1182" s="4" t="s">
        <v>5</v>
      </c>
      <c r="D1182" s="4" t="str">
        <f>"张汉燕"</f>
        <v>张汉燕</v>
      </c>
      <c r="E1182" s="4" t="str">
        <f>"女"</f>
        <v>女</v>
      </c>
    </row>
    <row r="1183" spans="1:5" ht="30" customHeight="1">
      <c r="A1183" s="4">
        <v>1182</v>
      </c>
      <c r="B1183" s="4" t="str">
        <f>"28722021032619044812666"</f>
        <v>28722021032619044812666</v>
      </c>
      <c r="C1183" s="4" t="s">
        <v>5</v>
      </c>
      <c r="D1183" s="4" t="str">
        <f>"金自丹"</f>
        <v>金自丹</v>
      </c>
      <c r="E1183" s="4" t="str">
        <f>"女"</f>
        <v>女</v>
      </c>
    </row>
    <row r="1184" spans="1:5" ht="30" customHeight="1">
      <c r="A1184" s="4">
        <v>1183</v>
      </c>
      <c r="B1184" s="4" t="str">
        <f>"28722021032619222512692"</f>
        <v>28722021032619222512692</v>
      </c>
      <c r="C1184" s="4" t="s">
        <v>5</v>
      </c>
      <c r="D1184" s="4" t="str">
        <f>"王晓艳"</f>
        <v>王晓艳</v>
      </c>
      <c r="E1184" s="4" t="str">
        <f>"女"</f>
        <v>女</v>
      </c>
    </row>
    <row r="1185" spans="1:5" ht="30" customHeight="1">
      <c r="A1185" s="4">
        <v>1184</v>
      </c>
      <c r="B1185" s="4" t="str">
        <f>"28722021032619384312708"</f>
        <v>28722021032619384312708</v>
      </c>
      <c r="C1185" s="4" t="s">
        <v>5</v>
      </c>
      <c r="D1185" s="4" t="str">
        <f>"符永爱"</f>
        <v>符永爱</v>
      </c>
      <c r="E1185" s="4" t="str">
        <f>"女"</f>
        <v>女</v>
      </c>
    </row>
    <row r="1186" spans="1:5" ht="30" customHeight="1">
      <c r="A1186" s="4">
        <v>1185</v>
      </c>
      <c r="B1186" s="4" t="str">
        <f>"28722021032619464412716"</f>
        <v>28722021032619464412716</v>
      </c>
      <c r="C1186" s="4" t="s">
        <v>5</v>
      </c>
      <c r="D1186" s="4" t="str">
        <f>"冯转平"</f>
        <v>冯转平</v>
      </c>
      <c r="E1186" s="4" t="str">
        <f>"女"</f>
        <v>女</v>
      </c>
    </row>
    <row r="1187" spans="1:5" ht="30" customHeight="1">
      <c r="A1187" s="4">
        <v>1186</v>
      </c>
      <c r="B1187" s="4" t="str">
        <f>"28722021032619493312721"</f>
        <v>28722021032619493312721</v>
      </c>
      <c r="C1187" s="4" t="s">
        <v>5</v>
      </c>
      <c r="D1187" s="4" t="str">
        <f>"王山"</f>
        <v>王山</v>
      </c>
      <c r="E1187" s="4" t="str">
        <f>"男"</f>
        <v>男</v>
      </c>
    </row>
    <row r="1188" spans="1:5" ht="30" customHeight="1">
      <c r="A1188" s="4">
        <v>1187</v>
      </c>
      <c r="B1188" s="4" t="str">
        <f>"28722021032619552812734"</f>
        <v>28722021032619552812734</v>
      </c>
      <c r="C1188" s="4" t="s">
        <v>5</v>
      </c>
      <c r="D1188" s="4" t="str">
        <f>"林芳珍"</f>
        <v>林芳珍</v>
      </c>
      <c r="E1188" s="4" t="str">
        <f>"女"</f>
        <v>女</v>
      </c>
    </row>
    <row r="1189" spans="1:5" ht="30" customHeight="1">
      <c r="A1189" s="4">
        <v>1188</v>
      </c>
      <c r="B1189" s="4" t="str">
        <f>"28722021032619565212735"</f>
        <v>28722021032619565212735</v>
      </c>
      <c r="C1189" s="4" t="s">
        <v>5</v>
      </c>
      <c r="D1189" s="4" t="str">
        <f>"符位城"</f>
        <v>符位城</v>
      </c>
      <c r="E1189" s="4" t="str">
        <f>"男"</f>
        <v>男</v>
      </c>
    </row>
    <row r="1190" spans="1:5" ht="30" customHeight="1">
      <c r="A1190" s="4">
        <v>1189</v>
      </c>
      <c r="B1190" s="4" t="str">
        <f>"28722021032620245912777"</f>
        <v>28722021032620245912777</v>
      </c>
      <c r="C1190" s="4" t="s">
        <v>5</v>
      </c>
      <c r="D1190" s="4" t="str">
        <f>"苏小树"</f>
        <v>苏小树</v>
      </c>
      <c r="E1190" s="4" t="str">
        <f>"男"</f>
        <v>男</v>
      </c>
    </row>
    <row r="1191" spans="1:5" ht="30" customHeight="1">
      <c r="A1191" s="4">
        <v>1190</v>
      </c>
      <c r="B1191" s="4" t="str">
        <f>"28722021032620451912806"</f>
        <v>28722021032620451912806</v>
      </c>
      <c r="C1191" s="4" t="s">
        <v>5</v>
      </c>
      <c r="D1191" s="4" t="str">
        <f>"方莹"</f>
        <v>方莹</v>
      </c>
      <c r="E1191" s="4" t="str">
        <f aca="true" t="shared" si="48" ref="E1191:E1197">"女"</f>
        <v>女</v>
      </c>
    </row>
    <row r="1192" spans="1:5" ht="30" customHeight="1">
      <c r="A1192" s="4">
        <v>1191</v>
      </c>
      <c r="B1192" s="4" t="str">
        <f>"28722021032620584612819"</f>
        <v>28722021032620584612819</v>
      </c>
      <c r="C1192" s="4" t="s">
        <v>5</v>
      </c>
      <c r="D1192" s="4" t="str">
        <f>"麦江艳"</f>
        <v>麦江艳</v>
      </c>
      <c r="E1192" s="4" t="str">
        <f t="shared" si="48"/>
        <v>女</v>
      </c>
    </row>
    <row r="1193" spans="1:5" ht="30" customHeight="1">
      <c r="A1193" s="4">
        <v>1192</v>
      </c>
      <c r="B1193" s="4" t="str">
        <f>"28722021032621020012822"</f>
        <v>28722021032621020012822</v>
      </c>
      <c r="C1193" s="4" t="s">
        <v>5</v>
      </c>
      <c r="D1193" s="4" t="str">
        <f>"张梅"</f>
        <v>张梅</v>
      </c>
      <c r="E1193" s="4" t="str">
        <f t="shared" si="48"/>
        <v>女</v>
      </c>
    </row>
    <row r="1194" spans="1:5" ht="30" customHeight="1">
      <c r="A1194" s="4">
        <v>1193</v>
      </c>
      <c r="B1194" s="4" t="str">
        <f>"28722021032621074812833"</f>
        <v>28722021032621074812833</v>
      </c>
      <c r="C1194" s="4" t="s">
        <v>5</v>
      </c>
      <c r="D1194" s="4" t="str">
        <f>"梁泽氏"</f>
        <v>梁泽氏</v>
      </c>
      <c r="E1194" s="4" t="str">
        <f t="shared" si="48"/>
        <v>女</v>
      </c>
    </row>
    <row r="1195" spans="1:5" ht="30" customHeight="1">
      <c r="A1195" s="4">
        <v>1194</v>
      </c>
      <c r="B1195" s="4" t="str">
        <f>"28722021032621180912856"</f>
        <v>28722021032621180912856</v>
      </c>
      <c r="C1195" s="4" t="s">
        <v>5</v>
      </c>
      <c r="D1195" s="4" t="str">
        <f>"吉训警"</f>
        <v>吉训警</v>
      </c>
      <c r="E1195" s="4" t="str">
        <f t="shared" si="48"/>
        <v>女</v>
      </c>
    </row>
    <row r="1196" spans="1:5" ht="30" customHeight="1">
      <c r="A1196" s="4">
        <v>1195</v>
      </c>
      <c r="B1196" s="4" t="str">
        <f>"28722021032621192412858"</f>
        <v>28722021032621192412858</v>
      </c>
      <c r="C1196" s="4" t="s">
        <v>5</v>
      </c>
      <c r="D1196" s="4" t="str">
        <f>"陈琴妹"</f>
        <v>陈琴妹</v>
      </c>
      <c r="E1196" s="4" t="str">
        <f t="shared" si="48"/>
        <v>女</v>
      </c>
    </row>
    <row r="1197" spans="1:5" ht="30" customHeight="1">
      <c r="A1197" s="4">
        <v>1196</v>
      </c>
      <c r="B1197" s="4" t="str">
        <f>"28722021032621222412860"</f>
        <v>28722021032621222412860</v>
      </c>
      <c r="C1197" s="4" t="s">
        <v>5</v>
      </c>
      <c r="D1197" s="4" t="str">
        <f>"施新"</f>
        <v>施新</v>
      </c>
      <c r="E1197" s="4" t="str">
        <f t="shared" si="48"/>
        <v>女</v>
      </c>
    </row>
    <row r="1198" spans="1:5" ht="30" customHeight="1">
      <c r="A1198" s="4">
        <v>1197</v>
      </c>
      <c r="B1198" s="4" t="str">
        <f>"28722021032621243612865"</f>
        <v>28722021032621243612865</v>
      </c>
      <c r="C1198" s="4" t="s">
        <v>5</v>
      </c>
      <c r="D1198" s="4" t="str">
        <f>"钱光耀"</f>
        <v>钱光耀</v>
      </c>
      <c r="E1198" s="4" t="str">
        <f>"男"</f>
        <v>男</v>
      </c>
    </row>
    <row r="1199" spans="1:5" ht="30" customHeight="1">
      <c r="A1199" s="4">
        <v>1198</v>
      </c>
      <c r="B1199" s="4" t="str">
        <f>"28722021032621270612870"</f>
        <v>28722021032621270612870</v>
      </c>
      <c r="C1199" s="4" t="s">
        <v>5</v>
      </c>
      <c r="D1199" s="4" t="str">
        <f>"杨泽丰"</f>
        <v>杨泽丰</v>
      </c>
      <c r="E1199" s="4" t="str">
        <f>"男"</f>
        <v>男</v>
      </c>
    </row>
    <row r="1200" spans="1:5" ht="30" customHeight="1">
      <c r="A1200" s="4">
        <v>1199</v>
      </c>
      <c r="B1200" s="4" t="str">
        <f>"28722021032621364512881"</f>
        <v>28722021032621364512881</v>
      </c>
      <c r="C1200" s="4" t="s">
        <v>5</v>
      </c>
      <c r="D1200" s="4" t="str">
        <f>"袁美艳"</f>
        <v>袁美艳</v>
      </c>
      <c r="E1200" s="4" t="str">
        <f>"女"</f>
        <v>女</v>
      </c>
    </row>
    <row r="1201" spans="1:5" ht="30" customHeight="1">
      <c r="A1201" s="4">
        <v>1200</v>
      </c>
      <c r="B1201" s="4" t="str">
        <f>"28722021032621544112912"</f>
        <v>28722021032621544112912</v>
      </c>
      <c r="C1201" s="4" t="s">
        <v>5</v>
      </c>
      <c r="D1201" s="4" t="str">
        <f>"卢雄春"</f>
        <v>卢雄春</v>
      </c>
      <c r="E1201" s="4" t="str">
        <f>"女"</f>
        <v>女</v>
      </c>
    </row>
    <row r="1202" spans="1:5" ht="30" customHeight="1">
      <c r="A1202" s="4">
        <v>1201</v>
      </c>
      <c r="B1202" s="4" t="str">
        <f>"28722021032621592112917"</f>
        <v>28722021032621592112917</v>
      </c>
      <c r="C1202" s="4" t="s">
        <v>5</v>
      </c>
      <c r="D1202" s="4" t="str">
        <f>"吉训民"</f>
        <v>吉训民</v>
      </c>
      <c r="E1202" s="4" t="str">
        <f>"男"</f>
        <v>男</v>
      </c>
    </row>
    <row r="1203" spans="1:5" ht="30" customHeight="1">
      <c r="A1203" s="4">
        <v>1202</v>
      </c>
      <c r="B1203" s="4" t="str">
        <f>"28722021032622051612930"</f>
        <v>28722021032622051612930</v>
      </c>
      <c r="C1203" s="4" t="s">
        <v>5</v>
      </c>
      <c r="D1203" s="4" t="str">
        <f>"苏榕霞"</f>
        <v>苏榕霞</v>
      </c>
      <c r="E1203" s="4" t="str">
        <f>"女"</f>
        <v>女</v>
      </c>
    </row>
    <row r="1204" spans="1:5" ht="30" customHeight="1">
      <c r="A1204" s="4">
        <v>1203</v>
      </c>
      <c r="B1204" s="4" t="str">
        <f>"28722021032622163412945"</f>
        <v>28722021032622163412945</v>
      </c>
      <c r="C1204" s="4" t="s">
        <v>5</v>
      </c>
      <c r="D1204" s="4" t="str">
        <f>"文春丽"</f>
        <v>文春丽</v>
      </c>
      <c r="E1204" s="4" t="str">
        <f>"女"</f>
        <v>女</v>
      </c>
    </row>
    <row r="1205" spans="1:5" ht="30" customHeight="1">
      <c r="A1205" s="4">
        <v>1204</v>
      </c>
      <c r="B1205" s="4" t="str">
        <f>"28722021032622174912949"</f>
        <v>28722021032622174912949</v>
      </c>
      <c r="C1205" s="4" t="s">
        <v>5</v>
      </c>
      <c r="D1205" s="4" t="str">
        <f>"林志峰"</f>
        <v>林志峰</v>
      </c>
      <c r="E1205" s="4" t="str">
        <f>"男"</f>
        <v>男</v>
      </c>
    </row>
    <row r="1206" spans="1:5" ht="30" customHeight="1">
      <c r="A1206" s="4">
        <v>1205</v>
      </c>
      <c r="B1206" s="4" t="str">
        <f>"28722021032622181312951"</f>
        <v>28722021032622181312951</v>
      </c>
      <c r="C1206" s="4" t="s">
        <v>5</v>
      </c>
      <c r="D1206" s="4" t="str">
        <f>"汤可鸯"</f>
        <v>汤可鸯</v>
      </c>
      <c r="E1206" s="4" t="str">
        <f>"女"</f>
        <v>女</v>
      </c>
    </row>
    <row r="1207" spans="1:5" ht="30" customHeight="1">
      <c r="A1207" s="4">
        <v>1206</v>
      </c>
      <c r="B1207" s="4" t="str">
        <f>"28722021032622214612960"</f>
        <v>28722021032622214612960</v>
      </c>
      <c r="C1207" s="4" t="s">
        <v>5</v>
      </c>
      <c r="D1207" s="4" t="str">
        <f>"麦钰琪"</f>
        <v>麦钰琪</v>
      </c>
      <c r="E1207" s="4" t="str">
        <f>"女"</f>
        <v>女</v>
      </c>
    </row>
    <row r="1208" spans="1:5" ht="30" customHeight="1">
      <c r="A1208" s="4">
        <v>1207</v>
      </c>
      <c r="B1208" s="4" t="str">
        <f>"28722021032622223812961"</f>
        <v>28722021032622223812961</v>
      </c>
      <c r="C1208" s="4" t="s">
        <v>5</v>
      </c>
      <c r="D1208" s="4" t="str">
        <f>"黄堂"</f>
        <v>黄堂</v>
      </c>
      <c r="E1208" s="4" t="str">
        <f>"男"</f>
        <v>男</v>
      </c>
    </row>
    <row r="1209" spans="1:5" ht="30" customHeight="1">
      <c r="A1209" s="4">
        <v>1208</v>
      </c>
      <c r="B1209" s="4" t="str">
        <f>"28722021032622482912991"</f>
        <v>28722021032622482912991</v>
      </c>
      <c r="C1209" s="4" t="s">
        <v>5</v>
      </c>
      <c r="D1209" s="4" t="str">
        <f>"文春群"</f>
        <v>文春群</v>
      </c>
      <c r="E1209" s="4" t="str">
        <f>"女"</f>
        <v>女</v>
      </c>
    </row>
    <row r="1210" spans="1:5" ht="30" customHeight="1">
      <c r="A1210" s="4">
        <v>1209</v>
      </c>
      <c r="B1210" s="4" t="str">
        <f>"28722021032622560313001"</f>
        <v>28722021032622560313001</v>
      </c>
      <c r="C1210" s="4" t="s">
        <v>5</v>
      </c>
      <c r="D1210" s="4" t="str">
        <f>"赵秀洪"</f>
        <v>赵秀洪</v>
      </c>
      <c r="E1210" s="4" t="str">
        <f>"男"</f>
        <v>男</v>
      </c>
    </row>
    <row r="1211" spans="1:5" ht="30" customHeight="1">
      <c r="A1211" s="4">
        <v>1210</v>
      </c>
      <c r="B1211" s="4" t="str">
        <f>"28722021032623224113039"</f>
        <v>28722021032623224113039</v>
      </c>
      <c r="C1211" s="4" t="s">
        <v>5</v>
      </c>
      <c r="D1211" s="4" t="str">
        <f>"陈志平"</f>
        <v>陈志平</v>
      </c>
      <c r="E1211" s="4" t="str">
        <f>"男"</f>
        <v>男</v>
      </c>
    </row>
    <row r="1212" spans="1:5" ht="30" customHeight="1">
      <c r="A1212" s="4">
        <v>1211</v>
      </c>
      <c r="B1212" s="4" t="str">
        <f>"28722021032623262213043"</f>
        <v>28722021032623262213043</v>
      </c>
      <c r="C1212" s="4" t="s">
        <v>5</v>
      </c>
      <c r="D1212" s="4" t="str">
        <f>"陈韦"</f>
        <v>陈韦</v>
      </c>
      <c r="E1212" s="4" t="str">
        <f aca="true" t="shared" si="49" ref="E1212:E1217">"女"</f>
        <v>女</v>
      </c>
    </row>
    <row r="1213" spans="1:5" ht="30" customHeight="1">
      <c r="A1213" s="4">
        <v>1212</v>
      </c>
      <c r="B1213" s="4" t="str">
        <f>"28722021032623355013051"</f>
        <v>28722021032623355013051</v>
      </c>
      <c r="C1213" s="4" t="s">
        <v>5</v>
      </c>
      <c r="D1213" s="4" t="str">
        <f>"陈婷婷"</f>
        <v>陈婷婷</v>
      </c>
      <c r="E1213" s="4" t="str">
        <f t="shared" si="49"/>
        <v>女</v>
      </c>
    </row>
    <row r="1214" spans="1:5" ht="30" customHeight="1">
      <c r="A1214" s="4">
        <v>1213</v>
      </c>
      <c r="B1214" s="4" t="str">
        <f>"28722021032623503813070"</f>
        <v>28722021032623503813070</v>
      </c>
      <c r="C1214" s="4" t="s">
        <v>5</v>
      </c>
      <c r="D1214" s="4" t="str">
        <f>"卢超燕"</f>
        <v>卢超燕</v>
      </c>
      <c r="E1214" s="4" t="str">
        <f t="shared" si="49"/>
        <v>女</v>
      </c>
    </row>
    <row r="1215" spans="1:5" ht="30" customHeight="1">
      <c r="A1215" s="4">
        <v>1214</v>
      </c>
      <c r="B1215" s="4" t="str">
        <f>"28722021032700000313078"</f>
        <v>28722021032700000313078</v>
      </c>
      <c r="C1215" s="4" t="s">
        <v>5</v>
      </c>
      <c r="D1215" s="4" t="str">
        <f>"林海丽"</f>
        <v>林海丽</v>
      </c>
      <c r="E1215" s="4" t="str">
        <f t="shared" si="49"/>
        <v>女</v>
      </c>
    </row>
    <row r="1216" spans="1:5" ht="30" customHeight="1">
      <c r="A1216" s="4">
        <v>1215</v>
      </c>
      <c r="B1216" s="4" t="str">
        <f>"28722021032700160013091"</f>
        <v>28722021032700160013091</v>
      </c>
      <c r="C1216" s="4" t="s">
        <v>5</v>
      </c>
      <c r="D1216" s="4" t="str">
        <f>"张万玲"</f>
        <v>张万玲</v>
      </c>
      <c r="E1216" s="4" t="str">
        <f t="shared" si="49"/>
        <v>女</v>
      </c>
    </row>
    <row r="1217" spans="1:5" ht="30" customHeight="1">
      <c r="A1217" s="4">
        <v>1216</v>
      </c>
      <c r="B1217" s="4" t="str">
        <f>"28722021032700224013094"</f>
        <v>28722021032700224013094</v>
      </c>
      <c r="C1217" s="4" t="s">
        <v>5</v>
      </c>
      <c r="D1217" s="4" t="str">
        <f>"王雪"</f>
        <v>王雪</v>
      </c>
      <c r="E1217" s="4" t="str">
        <f t="shared" si="49"/>
        <v>女</v>
      </c>
    </row>
    <row r="1218" spans="1:5" ht="30" customHeight="1">
      <c r="A1218" s="4">
        <v>1217</v>
      </c>
      <c r="B1218" s="4" t="str">
        <f>"28722021032700301113098"</f>
        <v>28722021032700301113098</v>
      </c>
      <c r="C1218" s="4" t="s">
        <v>5</v>
      </c>
      <c r="D1218" s="4" t="str">
        <f>"钟承璋"</f>
        <v>钟承璋</v>
      </c>
      <c r="E1218" s="4" t="str">
        <f>"男"</f>
        <v>男</v>
      </c>
    </row>
    <row r="1219" spans="1:5" ht="30" customHeight="1">
      <c r="A1219" s="4">
        <v>1218</v>
      </c>
      <c r="B1219" s="4" t="str">
        <f>"28722021032700370813101"</f>
        <v>28722021032700370813101</v>
      </c>
      <c r="C1219" s="4" t="s">
        <v>5</v>
      </c>
      <c r="D1219" s="4" t="str">
        <f>"周美琪"</f>
        <v>周美琪</v>
      </c>
      <c r="E1219" s="4" t="str">
        <f>"女"</f>
        <v>女</v>
      </c>
    </row>
    <row r="1220" spans="1:5" ht="30" customHeight="1">
      <c r="A1220" s="4">
        <v>1219</v>
      </c>
      <c r="B1220" s="4" t="str">
        <f>"28722021032701413613113"</f>
        <v>28722021032701413613113</v>
      </c>
      <c r="C1220" s="4" t="s">
        <v>5</v>
      </c>
      <c r="D1220" s="4" t="str">
        <f>"吴华亮"</f>
        <v>吴华亮</v>
      </c>
      <c r="E1220" s="4" t="str">
        <f>"男"</f>
        <v>男</v>
      </c>
    </row>
    <row r="1221" spans="1:5" ht="30" customHeight="1">
      <c r="A1221" s="4">
        <v>1220</v>
      </c>
      <c r="B1221" s="4" t="str">
        <f>"28722021032705135213121"</f>
        <v>28722021032705135213121</v>
      </c>
      <c r="C1221" s="4" t="s">
        <v>5</v>
      </c>
      <c r="D1221" s="4" t="str">
        <f>"赵明迷"</f>
        <v>赵明迷</v>
      </c>
      <c r="E1221" s="4" t="str">
        <f>"女"</f>
        <v>女</v>
      </c>
    </row>
    <row r="1222" spans="1:5" ht="30" customHeight="1">
      <c r="A1222" s="4">
        <v>1221</v>
      </c>
      <c r="B1222" s="4" t="str">
        <f>"28722021032709164013269"</f>
        <v>28722021032709164013269</v>
      </c>
      <c r="C1222" s="4" t="s">
        <v>5</v>
      </c>
      <c r="D1222" s="4" t="str">
        <f>"符婷"</f>
        <v>符婷</v>
      </c>
      <c r="E1222" s="4" t="str">
        <f>"女"</f>
        <v>女</v>
      </c>
    </row>
    <row r="1223" spans="1:5" ht="30" customHeight="1">
      <c r="A1223" s="4">
        <v>1222</v>
      </c>
      <c r="B1223" s="4" t="str">
        <f>"28722021032709181113272"</f>
        <v>28722021032709181113272</v>
      </c>
      <c r="C1223" s="4" t="s">
        <v>5</v>
      </c>
      <c r="D1223" s="4" t="str">
        <f>"陈起芬"</f>
        <v>陈起芬</v>
      </c>
      <c r="E1223" s="4" t="str">
        <f>"女"</f>
        <v>女</v>
      </c>
    </row>
    <row r="1224" spans="1:5" ht="30" customHeight="1">
      <c r="A1224" s="4">
        <v>1223</v>
      </c>
      <c r="B1224" s="4" t="str">
        <f>"28722021032709232213288"</f>
        <v>28722021032709232213288</v>
      </c>
      <c r="C1224" s="4" t="s">
        <v>5</v>
      </c>
      <c r="D1224" s="4" t="str">
        <f>"符森隆"</f>
        <v>符森隆</v>
      </c>
      <c r="E1224" s="4" t="str">
        <f>"男"</f>
        <v>男</v>
      </c>
    </row>
    <row r="1225" spans="1:5" ht="30" customHeight="1">
      <c r="A1225" s="4">
        <v>1224</v>
      </c>
      <c r="B1225" s="4" t="str">
        <f>"28722021032709241213289"</f>
        <v>28722021032709241213289</v>
      </c>
      <c r="C1225" s="4" t="s">
        <v>5</v>
      </c>
      <c r="D1225" s="4" t="str">
        <f>"张云霞"</f>
        <v>张云霞</v>
      </c>
      <c r="E1225" s="4" t="str">
        <f>"女"</f>
        <v>女</v>
      </c>
    </row>
    <row r="1226" spans="1:5" ht="30" customHeight="1">
      <c r="A1226" s="4">
        <v>1225</v>
      </c>
      <c r="B1226" s="4" t="str">
        <f>"28722021032709275213303"</f>
        <v>28722021032709275213303</v>
      </c>
      <c r="C1226" s="4" t="s">
        <v>5</v>
      </c>
      <c r="D1226" s="4" t="str">
        <f>"王华燕"</f>
        <v>王华燕</v>
      </c>
      <c r="E1226" s="4" t="str">
        <f>"女"</f>
        <v>女</v>
      </c>
    </row>
    <row r="1227" spans="1:5" ht="30" customHeight="1">
      <c r="A1227" s="4">
        <v>1226</v>
      </c>
      <c r="B1227" s="4" t="str">
        <f>"28722021032710295213486"</f>
        <v>28722021032710295213486</v>
      </c>
      <c r="C1227" s="4" t="s">
        <v>5</v>
      </c>
      <c r="D1227" s="4" t="str">
        <f>"杜秀姬"</f>
        <v>杜秀姬</v>
      </c>
      <c r="E1227" s="4" t="str">
        <f>"女"</f>
        <v>女</v>
      </c>
    </row>
    <row r="1228" spans="1:5" ht="30" customHeight="1">
      <c r="A1228" s="4">
        <v>1227</v>
      </c>
      <c r="B1228" s="4" t="str">
        <f>"28722021032710373413504"</f>
        <v>28722021032710373413504</v>
      </c>
      <c r="C1228" s="4" t="s">
        <v>5</v>
      </c>
      <c r="D1228" s="4" t="str">
        <f>"黄明琳"</f>
        <v>黄明琳</v>
      </c>
      <c r="E1228" s="4" t="str">
        <f>"男"</f>
        <v>男</v>
      </c>
    </row>
    <row r="1229" spans="1:5" ht="30" customHeight="1">
      <c r="A1229" s="4">
        <v>1228</v>
      </c>
      <c r="B1229" s="4" t="str">
        <f>"28722021032710380913510"</f>
        <v>28722021032710380913510</v>
      </c>
      <c r="C1229" s="4" t="s">
        <v>5</v>
      </c>
      <c r="D1229" s="4" t="str">
        <f>"曾起景"</f>
        <v>曾起景</v>
      </c>
      <c r="E1229" s="4" t="str">
        <f>"男"</f>
        <v>男</v>
      </c>
    </row>
    <row r="1230" spans="1:5" ht="30" customHeight="1">
      <c r="A1230" s="4">
        <v>1229</v>
      </c>
      <c r="B1230" s="4" t="str">
        <f>"28722021032710493513537"</f>
        <v>28722021032710493513537</v>
      </c>
      <c r="C1230" s="4" t="s">
        <v>5</v>
      </c>
      <c r="D1230" s="4" t="str">
        <f>"冯昌娜"</f>
        <v>冯昌娜</v>
      </c>
      <c r="E1230" s="4" t="str">
        <f>"女"</f>
        <v>女</v>
      </c>
    </row>
    <row r="1231" spans="1:5" ht="30" customHeight="1">
      <c r="A1231" s="4">
        <v>1230</v>
      </c>
      <c r="B1231" s="4" t="str">
        <f>"28722021032711110613595"</f>
        <v>28722021032711110613595</v>
      </c>
      <c r="C1231" s="4" t="s">
        <v>5</v>
      </c>
      <c r="D1231" s="4" t="str">
        <f>"朱健荣"</f>
        <v>朱健荣</v>
      </c>
      <c r="E1231" s="4" t="str">
        <f>"男"</f>
        <v>男</v>
      </c>
    </row>
    <row r="1232" spans="1:5" ht="30" customHeight="1">
      <c r="A1232" s="4">
        <v>1231</v>
      </c>
      <c r="B1232" s="4" t="str">
        <f>"28722021032711164113602"</f>
        <v>28722021032711164113602</v>
      </c>
      <c r="C1232" s="4" t="s">
        <v>5</v>
      </c>
      <c r="D1232" s="4" t="str">
        <f>"符海霞"</f>
        <v>符海霞</v>
      </c>
      <c r="E1232" s="4" t="str">
        <f>"女"</f>
        <v>女</v>
      </c>
    </row>
    <row r="1233" spans="1:5" ht="30" customHeight="1">
      <c r="A1233" s="4">
        <v>1232</v>
      </c>
      <c r="B1233" s="4" t="str">
        <f>"28722021032711302113646"</f>
        <v>28722021032711302113646</v>
      </c>
      <c r="C1233" s="4" t="s">
        <v>5</v>
      </c>
      <c r="D1233" s="4" t="str">
        <f>"康立"</f>
        <v>康立</v>
      </c>
      <c r="E1233" s="4" t="str">
        <f>"男"</f>
        <v>男</v>
      </c>
    </row>
    <row r="1234" spans="1:5" ht="30" customHeight="1">
      <c r="A1234" s="4">
        <v>1233</v>
      </c>
      <c r="B1234" s="4" t="str">
        <f>"28722021032711322413651"</f>
        <v>28722021032711322413651</v>
      </c>
      <c r="C1234" s="4" t="s">
        <v>5</v>
      </c>
      <c r="D1234" s="4" t="str">
        <f>"林升维"</f>
        <v>林升维</v>
      </c>
      <c r="E1234" s="4" t="str">
        <f>"女"</f>
        <v>女</v>
      </c>
    </row>
    <row r="1235" spans="1:5" ht="30" customHeight="1">
      <c r="A1235" s="4">
        <v>1234</v>
      </c>
      <c r="B1235" s="4" t="str">
        <f>"28722021032711460913682"</f>
        <v>28722021032711460913682</v>
      </c>
      <c r="C1235" s="4" t="s">
        <v>5</v>
      </c>
      <c r="D1235" s="4" t="str">
        <f>"黄丹"</f>
        <v>黄丹</v>
      </c>
      <c r="E1235" s="4" t="str">
        <f>"女"</f>
        <v>女</v>
      </c>
    </row>
    <row r="1236" spans="1:5" ht="30" customHeight="1">
      <c r="A1236" s="4">
        <v>1235</v>
      </c>
      <c r="B1236" s="4" t="str">
        <f>"28722021032711504913689"</f>
        <v>28722021032711504913689</v>
      </c>
      <c r="C1236" s="4" t="s">
        <v>5</v>
      </c>
      <c r="D1236" s="4" t="str">
        <f>"符会"</f>
        <v>符会</v>
      </c>
      <c r="E1236" s="4" t="str">
        <f>"男"</f>
        <v>男</v>
      </c>
    </row>
    <row r="1237" spans="1:5" ht="30" customHeight="1">
      <c r="A1237" s="4">
        <v>1236</v>
      </c>
      <c r="B1237" s="4" t="str">
        <f>"28722021032711542613699"</f>
        <v>28722021032711542613699</v>
      </c>
      <c r="C1237" s="4" t="s">
        <v>5</v>
      </c>
      <c r="D1237" s="4" t="str">
        <f>"符燕沙"</f>
        <v>符燕沙</v>
      </c>
      <c r="E1237" s="4" t="str">
        <f>"女"</f>
        <v>女</v>
      </c>
    </row>
    <row r="1238" spans="1:5" ht="30" customHeight="1">
      <c r="A1238" s="4">
        <v>1237</v>
      </c>
      <c r="B1238" s="4" t="str">
        <f>"28722021032712233113776"</f>
        <v>28722021032712233113776</v>
      </c>
      <c r="C1238" s="4" t="s">
        <v>5</v>
      </c>
      <c r="D1238" s="4" t="str">
        <f>"陈越"</f>
        <v>陈越</v>
      </c>
      <c r="E1238" s="4" t="str">
        <f>"男"</f>
        <v>男</v>
      </c>
    </row>
    <row r="1239" spans="1:5" ht="30" customHeight="1">
      <c r="A1239" s="4">
        <v>1238</v>
      </c>
      <c r="B1239" s="4" t="str">
        <f>"28722021032712284713788"</f>
        <v>28722021032712284713788</v>
      </c>
      <c r="C1239" s="4" t="s">
        <v>5</v>
      </c>
      <c r="D1239" s="4" t="str">
        <f>"刘燕"</f>
        <v>刘燕</v>
      </c>
      <c r="E1239" s="4" t="str">
        <f>"女"</f>
        <v>女</v>
      </c>
    </row>
    <row r="1240" spans="1:5" ht="30" customHeight="1">
      <c r="A1240" s="4">
        <v>1239</v>
      </c>
      <c r="B1240" s="4" t="str">
        <f>"28722021032712305013794"</f>
        <v>28722021032712305013794</v>
      </c>
      <c r="C1240" s="4" t="s">
        <v>5</v>
      </c>
      <c r="D1240" s="4" t="str">
        <f>"王丽文"</f>
        <v>王丽文</v>
      </c>
      <c r="E1240" s="4" t="str">
        <f>"女"</f>
        <v>女</v>
      </c>
    </row>
    <row r="1241" spans="1:5" ht="30" customHeight="1">
      <c r="A1241" s="4">
        <v>1240</v>
      </c>
      <c r="B1241" s="4" t="str">
        <f>"28722021032712443613814"</f>
        <v>28722021032712443613814</v>
      </c>
      <c r="C1241" s="4" t="s">
        <v>5</v>
      </c>
      <c r="D1241" s="4" t="str">
        <f>"卢大东"</f>
        <v>卢大东</v>
      </c>
      <c r="E1241" s="4" t="str">
        <f>"男"</f>
        <v>男</v>
      </c>
    </row>
    <row r="1242" spans="1:5" ht="30" customHeight="1">
      <c r="A1242" s="4">
        <v>1241</v>
      </c>
      <c r="B1242" s="4" t="str">
        <f>"28722021032712483113822"</f>
        <v>28722021032712483113822</v>
      </c>
      <c r="C1242" s="4" t="s">
        <v>5</v>
      </c>
      <c r="D1242" s="4" t="str">
        <f>"唐以梅"</f>
        <v>唐以梅</v>
      </c>
      <c r="E1242" s="4" t="str">
        <f>"女"</f>
        <v>女</v>
      </c>
    </row>
    <row r="1243" spans="1:5" ht="30" customHeight="1">
      <c r="A1243" s="4">
        <v>1242</v>
      </c>
      <c r="B1243" s="4" t="str">
        <f>"28722021032712545513835"</f>
        <v>28722021032712545513835</v>
      </c>
      <c r="C1243" s="4" t="s">
        <v>5</v>
      </c>
      <c r="D1243" s="4" t="str">
        <f>"许杨娣"</f>
        <v>许杨娣</v>
      </c>
      <c r="E1243" s="4" t="str">
        <f>"女"</f>
        <v>女</v>
      </c>
    </row>
    <row r="1244" spans="1:5" ht="30" customHeight="1">
      <c r="A1244" s="4">
        <v>1243</v>
      </c>
      <c r="B1244" s="4" t="str">
        <f>"28722021032712553313836"</f>
        <v>28722021032712553313836</v>
      </c>
      <c r="C1244" s="4" t="s">
        <v>5</v>
      </c>
      <c r="D1244" s="4" t="str">
        <f>"文慧"</f>
        <v>文慧</v>
      </c>
      <c r="E1244" s="4" t="str">
        <f>"女"</f>
        <v>女</v>
      </c>
    </row>
    <row r="1245" spans="1:5" ht="30" customHeight="1">
      <c r="A1245" s="4">
        <v>1244</v>
      </c>
      <c r="B1245" s="4" t="str">
        <f>"28722021032712575513839"</f>
        <v>28722021032712575513839</v>
      </c>
      <c r="C1245" s="4" t="s">
        <v>5</v>
      </c>
      <c r="D1245" s="4" t="str">
        <f>"张清涛"</f>
        <v>张清涛</v>
      </c>
      <c r="E1245" s="4" t="str">
        <f>"男"</f>
        <v>男</v>
      </c>
    </row>
    <row r="1246" spans="1:5" ht="30" customHeight="1">
      <c r="A1246" s="4">
        <v>1245</v>
      </c>
      <c r="B1246" s="4" t="str">
        <f>"28722021032713141613871"</f>
        <v>28722021032713141613871</v>
      </c>
      <c r="C1246" s="4" t="s">
        <v>5</v>
      </c>
      <c r="D1246" s="4" t="str">
        <f>"林琼诗"</f>
        <v>林琼诗</v>
      </c>
      <c r="E1246" s="4" t="str">
        <f>"男"</f>
        <v>男</v>
      </c>
    </row>
    <row r="1247" spans="1:5" ht="30" customHeight="1">
      <c r="A1247" s="4">
        <v>1246</v>
      </c>
      <c r="B1247" s="4" t="str">
        <f>"28722021032713224813884"</f>
        <v>28722021032713224813884</v>
      </c>
      <c r="C1247" s="4" t="s">
        <v>5</v>
      </c>
      <c r="D1247" s="4" t="str">
        <f>"云洁莹"</f>
        <v>云洁莹</v>
      </c>
      <c r="E1247" s="4" t="str">
        <f>"女"</f>
        <v>女</v>
      </c>
    </row>
    <row r="1248" spans="1:5" ht="30" customHeight="1">
      <c r="A1248" s="4">
        <v>1247</v>
      </c>
      <c r="B1248" s="4" t="str">
        <f>"28722021032713341213899"</f>
        <v>28722021032713341213899</v>
      </c>
      <c r="C1248" s="4" t="s">
        <v>5</v>
      </c>
      <c r="D1248" s="4" t="str">
        <f>"苏时丽"</f>
        <v>苏时丽</v>
      </c>
      <c r="E1248" s="4" t="str">
        <f>"女"</f>
        <v>女</v>
      </c>
    </row>
    <row r="1249" spans="1:5" ht="30" customHeight="1">
      <c r="A1249" s="4">
        <v>1248</v>
      </c>
      <c r="B1249" s="4" t="str">
        <f>"28722021032713341613900"</f>
        <v>28722021032713341613900</v>
      </c>
      <c r="C1249" s="4" t="s">
        <v>5</v>
      </c>
      <c r="D1249" s="4" t="str">
        <f>"符小倩"</f>
        <v>符小倩</v>
      </c>
      <c r="E1249" s="4" t="str">
        <f>"女"</f>
        <v>女</v>
      </c>
    </row>
    <row r="1250" spans="1:5" ht="30" customHeight="1">
      <c r="A1250" s="4">
        <v>1249</v>
      </c>
      <c r="B1250" s="4" t="str">
        <f>"28722021032714580214029"</f>
        <v>28722021032714580214029</v>
      </c>
      <c r="C1250" s="4" t="s">
        <v>5</v>
      </c>
      <c r="D1250" s="4" t="str">
        <f>"符阳"</f>
        <v>符阳</v>
      </c>
      <c r="E1250" s="4" t="str">
        <f>"男"</f>
        <v>男</v>
      </c>
    </row>
    <row r="1251" spans="1:5" ht="30" customHeight="1">
      <c r="A1251" s="4">
        <v>1250</v>
      </c>
      <c r="B1251" s="4" t="str">
        <f>"28722021032715291114071"</f>
        <v>28722021032715291114071</v>
      </c>
      <c r="C1251" s="4" t="s">
        <v>5</v>
      </c>
      <c r="D1251" s="4" t="str">
        <f>"唐巧明"</f>
        <v>唐巧明</v>
      </c>
      <c r="E1251" s="4" t="str">
        <f>"男"</f>
        <v>男</v>
      </c>
    </row>
    <row r="1252" spans="1:5" ht="30" customHeight="1">
      <c r="A1252" s="4">
        <v>1251</v>
      </c>
      <c r="B1252" s="4" t="str">
        <f>"28722021032715505614114"</f>
        <v>28722021032715505614114</v>
      </c>
      <c r="C1252" s="4" t="s">
        <v>5</v>
      </c>
      <c r="D1252" s="4" t="str">
        <f>"陈仁锟"</f>
        <v>陈仁锟</v>
      </c>
      <c r="E1252" s="4" t="str">
        <f>"男"</f>
        <v>男</v>
      </c>
    </row>
    <row r="1253" spans="1:5" ht="30" customHeight="1">
      <c r="A1253" s="4">
        <v>1252</v>
      </c>
      <c r="B1253" s="4" t="str">
        <f>"28722021032716360814190"</f>
        <v>28722021032716360814190</v>
      </c>
      <c r="C1253" s="4" t="s">
        <v>5</v>
      </c>
      <c r="D1253" s="4" t="str">
        <f>"李世雅"</f>
        <v>李世雅</v>
      </c>
      <c r="E1253" s="4" t="str">
        <f aca="true" t="shared" si="50" ref="E1253:E1258">"女"</f>
        <v>女</v>
      </c>
    </row>
    <row r="1254" spans="1:5" ht="30" customHeight="1">
      <c r="A1254" s="4">
        <v>1253</v>
      </c>
      <c r="B1254" s="4" t="str">
        <f>"28722021032716433314196"</f>
        <v>28722021032716433314196</v>
      </c>
      <c r="C1254" s="4" t="s">
        <v>5</v>
      </c>
      <c r="D1254" s="4" t="str">
        <f>"魏昌新"</f>
        <v>魏昌新</v>
      </c>
      <c r="E1254" s="4" t="str">
        <f t="shared" si="50"/>
        <v>女</v>
      </c>
    </row>
    <row r="1255" spans="1:5" ht="30" customHeight="1">
      <c r="A1255" s="4">
        <v>1254</v>
      </c>
      <c r="B1255" s="4" t="str">
        <f>"28722021032716521014221"</f>
        <v>28722021032716521014221</v>
      </c>
      <c r="C1255" s="4" t="s">
        <v>5</v>
      </c>
      <c r="D1255" s="4" t="str">
        <f>"李诗彤"</f>
        <v>李诗彤</v>
      </c>
      <c r="E1255" s="4" t="str">
        <f t="shared" si="50"/>
        <v>女</v>
      </c>
    </row>
    <row r="1256" spans="1:5" ht="30" customHeight="1">
      <c r="A1256" s="4">
        <v>1255</v>
      </c>
      <c r="B1256" s="4" t="str">
        <f>"28722021032717130714260"</f>
        <v>28722021032717130714260</v>
      </c>
      <c r="C1256" s="4" t="s">
        <v>5</v>
      </c>
      <c r="D1256" s="4" t="str">
        <f>"黎晓洁"</f>
        <v>黎晓洁</v>
      </c>
      <c r="E1256" s="4" t="str">
        <f t="shared" si="50"/>
        <v>女</v>
      </c>
    </row>
    <row r="1257" spans="1:5" ht="30" customHeight="1">
      <c r="A1257" s="4">
        <v>1256</v>
      </c>
      <c r="B1257" s="4" t="str">
        <f>"28722021032717171514269"</f>
        <v>28722021032717171514269</v>
      </c>
      <c r="C1257" s="4" t="s">
        <v>5</v>
      </c>
      <c r="D1257" s="4" t="str">
        <f>"杨施雯"</f>
        <v>杨施雯</v>
      </c>
      <c r="E1257" s="4" t="str">
        <f t="shared" si="50"/>
        <v>女</v>
      </c>
    </row>
    <row r="1258" spans="1:5" ht="30" customHeight="1">
      <c r="A1258" s="4">
        <v>1257</v>
      </c>
      <c r="B1258" s="4" t="str">
        <f>"28722021032717233814288"</f>
        <v>28722021032717233814288</v>
      </c>
      <c r="C1258" s="4" t="s">
        <v>5</v>
      </c>
      <c r="D1258" s="4" t="str">
        <f>"曾才慧"</f>
        <v>曾才慧</v>
      </c>
      <c r="E1258" s="4" t="str">
        <f t="shared" si="50"/>
        <v>女</v>
      </c>
    </row>
    <row r="1259" spans="1:5" ht="30" customHeight="1">
      <c r="A1259" s="4">
        <v>1258</v>
      </c>
      <c r="B1259" s="4" t="str">
        <f>"28722021032717350114313"</f>
        <v>28722021032717350114313</v>
      </c>
      <c r="C1259" s="4" t="s">
        <v>5</v>
      </c>
      <c r="D1259" s="4" t="str">
        <f>"曾维祥"</f>
        <v>曾维祥</v>
      </c>
      <c r="E1259" s="4" t="str">
        <f>"男"</f>
        <v>男</v>
      </c>
    </row>
    <row r="1260" spans="1:5" ht="30" customHeight="1">
      <c r="A1260" s="4">
        <v>1259</v>
      </c>
      <c r="B1260" s="4" t="str">
        <f>"28722021032717493614340"</f>
        <v>28722021032717493614340</v>
      </c>
      <c r="C1260" s="4" t="s">
        <v>5</v>
      </c>
      <c r="D1260" s="4" t="str">
        <f>"蔡天凤"</f>
        <v>蔡天凤</v>
      </c>
      <c r="E1260" s="4" t="str">
        <f>"女"</f>
        <v>女</v>
      </c>
    </row>
    <row r="1261" spans="1:5" ht="30" customHeight="1">
      <c r="A1261" s="4">
        <v>1260</v>
      </c>
      <c r="B1261" s="4" t="str">
        <f>"28722021032717544514351"</f>
        <v>28722021032717544514351</v>
      </c>
      <c r="C1261" s="4" t="s">
        <v>5</v>
      </c>
      <c r="D1261" s="4" t="str">
        <f>"文韬立"</f>
        <v>文韬立</v>
      </c>
      <c r="E1261" s="4" t="str">
        <f>"男"</f>
        <v>男</v>
      </c>
    </row>
    <row r="1262" spans="1:5" ht="30" customHeight="1">
      <c r="A1262" s="4">
        <v>1261</v>
      </c>
      <c r="B1262" s="4" t="str">
        <f>"28722021032718131714381"</f>
        <v>28722021032718131714381</v>
      </c>
      <c r="C1262" s="4" t="s">
        <v>5</v>
      </c>
      <c r="D1262" s="4" t="str">
        <f>"肖海欢"</f>
        <v>肖海欢</v>
      </c>
      <c r="E1262" s="4" t="str">
        <f>"女"</f>
        <v>女</v>
      </c>
    </row>
    <row r="1263" spans="1:5" ht="30" customHeight="1">
      <c r="A1263" s="4">
        <v>1262</v>
      </c>
      <c r="B1263" s="4" t="str">
        <f>"28722021032718235114399"</f>
        <v>28722021032718235114399</v>
      </c>
      <c r="C1263" s="4" t="s">
        <v>5</v>
      </c>
      <c r="D1263" s="4" t="str">
        <f>"朱恩美"</f>
        <v>朱恩美</v>
      </c>
      <c r="E1263" s="4" t="str">
        <f>"女"</f>
        <v>女</v>
      </c>
    </row>
    <row r="1264" spans="1:5" ht="30" customHeight="1">
      <c r="A1264" s="4">
        <v>1263</v>
      </c>
      <c r="B1264" s="4" t="str">
        <f>"28722021032718301314414"</f>
        <v>28722021032718301314414</v>
      </c>
      <c r="C1264" s="4" t="s">
        <v>5</v>
      </c>
      <c r="D1264" s="4" t="str">
        <f>"文秀琪"</f>
        <v>文秀琪</v>
      </c>
      <c r="E1264" s="4" t="str">
        <f>"女"</f>
        <v>女</v>
      </c>
    </row>
    <row r="1265" spans="1:5" ht="30" customHeight="1">
      <c r="A1265" s="4">
        <v>1264</v>
      </c>
      <c r="B1265" s="4" t="str">
        <f>"28722021032718350714426"</f>
        <v>28722021032718350714426</v>
      </c>
      <c r="C1265" s="4" t="s">
        <v>5</v>
      </c>
      <c r="D1265" s="4" t="str">
        <f>"庄靖"</f>
        <v>庄靖</v>
      </c>
      <c r="E1265" s="4" t="str">
        <f>"男"</f>
        <v>男</v>
      </c>
    </row>
    <row r="1266" spans="1:5" ht="30" customHeight="1">
      <c r="A1266" s="4">
        <v>1265</v>
      </c>
      <c r="B1266" s="4" t="str">
        <f>"28722021032718560014458"</f>
        <v>28722021032718560014458</v>
      </c>
      <c r="C1266" s="4" t="s">
        <v>5</v>
      </c>
      <c r="D1266" s="4" t="str">
        <f>"符启义"</f>
        <v>符启义</v>
      </c>
      <c r="E1266" s="4" t="str">
        <f>"男"</f>
        <v>男</v>
      </c>
    </row>
    <row r="1267" spans="1:5" ht="30" customHeight="1">
      <c r="A1267" s="4">
        <v>1266</v>
      </c>
      <c r="B1267" s="4" t="str">
        <f>"28722021032718573114463"</f>
        <v>28722021032718573114463</v>
      </c>
      <c r="C1267" s="4" t="s">
        <v>5</v>
      </c>
      <c r="D1267" s="4" t="str">
        <f>"文智"</f>
        <v>文智</v>
      </c>
      <c r="E1267" s="4" t="str">
        <f>"男"</f>
        <v>男</v>
      </c>
    </row>
    <row r="1268" spans="1:5" ht="30" customHeight="1">
      <c r="A1268" s="4">
        <v>1267</v>
      </c>
      <c r="B1268" s="4" t="str">
        <f>"28722021032719363714558"</f>
        <v>28722021032719363714558</v>
      </c>
      <c r="C1268" s="4" t="s">
        <v>5</v>
      </c>
      <c r="D1268" s="4" t="str">
        <f>"洪景"</f>
        <v>洪景</v>
      </c>
      <c r="E1268" s="4" t="str">
        <f>"女"</f>
        <v>女</v>
      </c>
    </row>
    <row r="1269" spans="1:5" ht="30" customHeight="1">
      <c r="A1269" s="4">
        <v>1268</v>
      </c>
      <c r="B1269" s="4" t="str">
        <f>"28722021032719392114565"</f>
        <v>28722021032719392114565</v>
      </c>
      <c r="C1269" s="4" t="s">
        <v>5</v>
      </c>
      <c r="D1269" s="4" t="str">
        <f>"吉顺灵"</f>
        <v>吉顺灵</v>
      </c>
      <c r="E1269" s="4" t="str">
        <f>"女"</f>
        <v>女</v>
      </c>
    </row>
    <row r="1270" spans="1:5" ht="30" customHeight="1">
      <c r="A1270" s="4">
        <v>1269</v>
      </c>
      <c r="B1270" s="4" t="str">
        <f>"28722021032719394314566"</f>
        <v>28722021032719394314566</v>
      </c>
      <c r="C1270" s="4" t="s">
        <v>5</v>
      </c>
      <c r="D1270" s="4" t="str">
        <f>"卞燕丽"</f>
        <v>卞燕丽</v>
      </c>
      <c r="E1270" s="4" t="str">
        <f>"女"</f>
        <v>女</v>
      </c>
    </row>
    <row r="1271" spans="1:5" ht="30" customHeight="1">
      <c r="A1271" s="4">
        <v>1270</v>
      </c>
      <c r="B1271" s="4" t="str">
        <f>"28722021032719502414590"</f>
        <v>28722021032719502414590</v>
      </c>
      <c r="C1271" s="4" t="s">
        <v>5</v>
      </c>
      <c r="D1271" s="4" t="str">
        <f>"钟兴云"</f>
        <v>钟兴云</v>
      </c>
      <c r="E1271" s="4" t="str">
        <f>"女"</f>
        <v>女</v>
      </c>
    </row>
    <row r="1272" spans="1:5" ht="30" customHeight="1">
      <c r="A1272" s="4">
        <v>1271</v>
      </c>
      <c r="B1272" s="4" t="str">
        <f>"28722021032719504614591"</f>
        <v>28722021032719504614591</v>
      </c>
      <c r="C1272" s="4" t="s">
        <v>5</v>
      </c>
      <c r="D1272" s="4" t="str">
        <f>"张碧津"</f>
        <v>张碧津</v>
      </c>
      <c r="E1272" s="4" t="str">
        <f>"女"</f>
        <v>女</v>
      </c>
    </row>
    <row r="1273" spans="1:5" ht="30" customHeight="1">
      <c r="A1273" s="4">
        <v>1272</v>
      </c>
      <c r="B1273" s="4" t="str">
        <f>"28722021032719523914594"</f>
        <v>28722021032719523914594</v>
      </c>
      <c r="C1273" s="4" t="s">
        <v>5</v>
      </c>
      <c r="D1273" s="4" t="str">
        <f>"陈东"</f>
        <v>陈东</v>
      </c>
      <c r="E1273" s="4" t="str">
        <f>"男"</f>
        <v>男</v>
      </c>
    </row>
    <row r="1274" spans="1:5" ht="30" customHeight="1">
      <c r="A1274" s="4">
        <v>1273</v>
      </c>
      <c r="B1274" s="4" t="str">
        <f>"28722021032720310314677"</f>
        <v>28722021032720310314677</v>
      </c>
      <c r="C1274" s="4" t="s">
        <v>5</v>
      </c>
      <c r="D1274" s="4" t="str">
        <f>"符寸柳"</f>
        <v>符寸柳</v>
      </c>
      <c r="E1274" s="4" t="str">
        <f>"女"</f>
        <v>女</v>
      </c>
    </row>
    <row r="1275" spans="1:5" ht="30" customHeight="1">
      <c r="A1275" s="4">
        <v>1274</v>
      </c>
      <c r="B1275" s="4" t="str">
        <f>"28722021032720361214690"</f>
        <v>28722021032720361214690</v>
      </c>
      <c r="C1275" s="4" t="s">
        <v>5</v>
      </c>
      <c r="D1275" s="4" t="str">
        <f>"区晓燕"</f>
        <v>区晓燕</v>
      </c>
      <c r="E1275" s="4" t="str">
        <f>"女"</f>
        <v>女</v>
      </c>
    </row>
    <row r="1276" spans="1:5" ht="30" customHeight="1">
      <c r="A1276" s="4">
        <v>1275</v>
      </c>
      <c r="B1276" s="4" t="str">
        <f>"28722021032720384514696"</f>
        <v>28722021032720384514696</v>
      </c>
      <c r="C1276" s="4" t="s">
        <v>5</v>
      </c>
      <c r="D1276" s="4" t="str">
        <f>"汤满利"</f>
        <v>汤满利</v>
      </c>
      <c r="E1276" s="4" t="str">
        <f>"女"</f>
        <v>女</v>
      </c>
    </row>
    <row r="1277" spans="1:5" ht="30" customHeight="1">
      <c r="A1277" s="4">
        <v>1276</v>
      </c>
      <c r="B1277" s="4" t="str">
        <f>"28722021032720500014727"</f>
        <v>28722021032720500014727</v>
      </c>
      <c r="C1277" s="4" t="s">
        <v>5</v>
      </c>
      <c r="D1277" s="4" t="str">
        <f>"谢谦"</f>
        <v>谢谦</v>
      </c>
      <c r="E1277" s="4" t="str">
        <f>"男"</f>
        <v>男</v>
      </c>
    </row>
    <row r="1278" spans="1:5" ht="30" customHeight="1">
      <c r="A1278" s="4">
        <v>1277</v>
      </c>
      <c r="B1278" s="4" t="str">
        <f>"28722021032720514914732"</f>
        <v>28722021032720514914732</v>
      </c>
      <c r="C1278" s="4" t="s">
        <v>5</v>
      </c>
      <c r="D1278" s="4" t="str">
        <f>"李衍瑞"</f>
        <v>李衍瑞</v>
      </c>
      <c r="E1278" s="4" t="str">
        <f>"男"</f>
        <v>男</v>
      </c>
    </row>
    <row r="1279" spans="1:5" ht="30" customHeight="1">
      <c r="A1279" s="4">
        <v>1278</v>
      </c>
      <c r="B1279" s="4" t="str">
        <f>"28722021032721005414754"</f>
        <v>28722021032721005414754</v>
      </c>
      <c r="C1279" s="4" t="s">
        <v>5</v>
      </c>
      <c r="D1279" s="4" t="str">
        <f>"柳国婷"</f>
        <v>柳国婷</v>
      </c>
      <c r="E1279" s="4" t="str">
        <f>"女"</f>
        <v>女</v>
      </c>
    </row>
    <row r="1280" spans="1:5" ht="30" customHeight="1">
      <c r="A1280" s="4">
        <v>1279</v>
      </c>
      <c r="B1280" s="4" t="str">
        <f>"28722021032721022414760"</f>
        <v>28722021032721022414760</v>
      </c>
      <c r="C1280" s="4" t="s">
        <v>5</v>
      </c>
      <c r="D1280" s="4" t="str">
        <f>"伍德发"</f>
        <v>伍德发</v>
      </c>
      <c r="E1280" s="4" t="str">
        <f>"男"</f>
        <v>男</v>
      </c>
    </row>
    <row r="1281" spans="1:5" ht="30" customHeight="1">
      <c r="A1281" s="4">
        <v>1280</v>
      </c>
      <c r="B1281" s="4" t="str">
        <f>"28722021032721034614771"</f>
        <v>28722021032721034614771</v>
      </c>
      <c r="C1281" s="4" t="s">
        <v>5</v>
      </c>
      <c r="D1281" s="4" t="str">
        <f>"刑悦莉"</f>
        <v>刑悦莉</v>
      </c>
      <c r="E1281" s="4" t="str">
        <f>"女"</f>
        <v>女</v>
      </c>
    </row>
    <row r="1282" spans="1:5" ht="30" customHeight="1">
      <c r="A1282" s="4">
        <v>1281</v>
      </c>
      <c r="B1282" s="4" t="str">
        <f>"28722021032721053114780"</f>
        <v>28722021032721053114780</v>
      </c>
      <c r="C1282" s="4" t="s">
        <v>5</v>
      </c>
      <c r="D1282" s="4" t="str">
        <f>"文晓雄"</f>
        <v>文晓雄</v>
      </c>
      <c r="E1282" s="4" t="str">
        <f>"男"</f>
        <v>男</v>
      </c>
    </row>
    <row r="1283" spans="1:5" ht="30" customHeight="1">
      <c r="A1283" s="4">
        <v>1282</v>
      </c>
      <c r="B1283" s="4" t="str">
        <f>"28722021032721150014798"</f>
        <v>28722021032721150014798</v>
      </c>
      <c r="C1283" s="4" t="s">
        <v>5</v>
      </c>
      <c r="D1283" s="4" t="str">
        <f>"林祁爽"</f>
        <v>林祁爽</v>
      </c>
      <c r="E1283" s="4" t="str">
        <f aca="true" t="shared" si="51" ref="E1283:E1288">"女"</f>
        <v>女</v>
      </c>
    </row>
    <row r="1284" spans="1:5" ht="30" customHeight="1">
      <c r="A1284" s="4">
        <v>1283</v>
      </c>
      <c r="B1284" s="4" t="str">
        <f>"28722021032721180914807"</f>
        <v>28722021032721180914807</v>
      </c>
      <c r="C1284" s="4" t="s">
        <v>5</v>
      </c>
      <c r="D1284" s="4" t="str">
        <f>"钟远娇"</f>
        <v>钟远娇</v>
      </c>
      <c r="E1284" s="4" t="str">
        <f t="shared" si="51"/>
        <v>女</v>
      </c>
    </row>
    <row r="1285" spans="1:5" ht="30" customHeight="1">
      <c r="A1285" s="4">
        <v>1284</v>
      </c>
      <c r="B1285" s="4" t="str">
        <f>"28722021032721181714808"</f>
        <v>28722021032721181714808</v>
      </c>
      <c r="C1285" s="4" t="s">
        <v>5</v>
      </c>
      <c r="D1285" s="4" t="str">
        <f>"张新菊"</f>
        <v>张新菊</v>
      </c>
      <c r="E1285" s="4" t="str">
        <f t="shared" si="51"/>
        <v>女</v>
      </c>
    </row>
    <row r="1286" spans="1:5" ht="30" customHeight="1">
      <c r="A1286" s="4">
        <v>1285</v>
      </c>
      <c r="B1286" s="4" t="str">
        <f>"28722021032721244314824"</f>
        <v>28722021032721244314824</v>
      </c>
      <c r="C1286" s="4" t="s">
        <v>5</v>
      </c>
      <c r="D1286" s="4" t="str">
        <f>"杨美"</f>
        <v>杨美</v>
      </c>
      <c r="E1286" s="4" t="str">
        <f t="shared" si="51"/>
        <v>女</v>
      </c>
    </row>
    <row r="1287" spans="1:5" ht="30" customHeight="1">
      <c r="A1287" s="4">
        <v>1286</v>
      </c>
      <c r="B1287" s="4" t="str">
        <f>"28722021032721321214848"</f>
        <v>28722021032721321214848</v>
      </c>
      <c r="C1287" s="4" t="s">
        <v>5</v>
      </c>
      <c r="D1287" s="4" t="str">
        <f>"吉丽霞"</f>
        <v>吉丽霞</v>
      </c>
      <c r="E1287" s="4" t="str">
        <f t="shared" si="51"/>
        <v>女</v>
      </c>
    </row>
    <row r="1288" spans="1:5" ht="30" customHeight="1">
      <c r="A1288" s="4">
        <v>1287</v>
      </c>
      <c r="B1288" s="4" t="str">
        <f>"28722021032721335314851"</f>
        <v>28722021032721335314851</v>
      </c>
      <c r="C1288" s="4" t="s">
        <v>5</v>
      </c>
      <c r="D1288" s="4" t="str">
        <f>"谷文剑"</f>
        <v>谷文剑</v>
      </c>
      <c r="E1288" s="4" t="str">
        <f t="shared" si="51"/>
        <v>女</v>
      </c>
    </row>
    <row r="1289" spans="1:5" ht="30" customHeight="1">
      <c r="A1289" s="4">
        <v>1288</v>
      </c>
      <c r="B1289" s="4" t="str">
        <f>"28722021032721362314859"</f>
        <v>28722021032721362314859</v>
      </c>
      <c r="C1289" s="4" t="s">
        <v>5</v>
      </c>
      <c r="D1289" s="4" t="str">
        <f>"黄浩"</f>
        <v>黄浩</v>
      </c>
      <c r="E1289" s="4" t="str">
        <f>"男"</f>
        <v>男</v>
      </c>
    </row>
    <row r="1290" spans="1:5" ht="30" customHeight="1">
      <c r="A1290" s="4">
        <v>1289</v>
      </c>
      <c r="B1290" s="4" t="str">
        <f>"28722021032721490514889"</f>
        <v>28722021032721490514889</v>
      </c>
      <c r="C1290" s="4" t="s">
        <v>5</v>
      </c>
      <c r="D1290" s="4" t="str">
        <f>"张深霞"</f>
        <v>张深霞</v>
      </c>
      <c r="E1290" s="4" t="str">
        <f>"女"</f>
        <v>女</v>
      </c>
    </row>
    <row r="1291" spans="1:5" ht="30" customHeight="1">
      <c r="A1291" s="4">
        <v>1290</v>
      </c>
      <c r="B1291" s="4" t="str">
        <f>"28722021032721583314915"</f>
        <v>28722021032721583314915</v>
      </c>
      <c r="C1291" s="4" t="s">
        <v>5</v>
      </c>
      <c r="D1291" s="4" t="str">
        <f>"张作嫔"</f>
        <v>张作嫔</v>
      </c>
      <c r="E1291" s="4" t="str">
        <f>"女"</f>
        <v>女</v>
      </c>
    </row>
    <row r="1292" spans="1:5" ht="30" customHeight="1">
      <c r="A1292" s="4">
        <v>1291</v>
      </c>
      <c r="B1292" s="4" t="str">
        <f>"28722021032721591314916"</f>
        <v>28722021032721591314916</v>
      </c>
      <c r="C1292" s="4" t="s">
        <v>5</v>
      </c>
      <c r="D1292" s="4" t="str">
        <f>"文初妹"</f>
        <v>文初妹</v>
      </c>
      <c r="E1292" s="4" t="str">
        <f>"女"</f>
        <v>女</v>
      </c>
    </row>
    <row r="1293" spans="1:5" ht="30" customHeight="1">
      <c r="A1293" s="4">
        <v>1292</v>
      </c>
      <c r="B1293" s="4" t="str">
        <f>"28722021032722000314921"</f>
        <v>28722021032722000314921</v>
      </c>
      <c r="C1293" s="4" t="s">
        <v>5</v>
      </c>
      <c r="D1293" s="4" t="str">
        <f>"王秀芳"</f>
        <v>王秀芳</v>
      </c>
      <c r="E1293" s="4" t="str">
        <f>"女"</f>
        <v>女</v>
      </c>
    </row>
    <row r="1294" spans="1:5" ht="30" customHeight="1">
      <c r="A1294" s="4">
        <v>1293</v>
      </c>
      <c r="B1294" s="4" t="str">
        <f>"28722021032722030514931"</f>
        <v>28722021032722030514931</v>
      </c>
      <c r="C1294" s="4" t="s">
        <v>5</v>
      </c>
      <c r="D1294" s="4" t="str">
        <f>"符成肯"</f>
        <v>符成肯</v>
      </c>
      <c r="E1294" s="4" t="str">
        <f>"男"</f>
        <v>男</v>
      </c>
    </row>
    <row r="1295" spans="1:5" ht="30" customHeight="1">
      <c r="A1295" s="4">
        <v>1294</v>
      </c>
      <c r="B1295" s="4" t="str">
        <f>"28722021032722073014942"</f>
        <v>28722021032722073014942</v>
      </c>
      <c r="C1295" s="4" t="s">
        <v>5</v>
      </c>
      <c r="D1295" s="4" t="str">
        <f>"文香婷"</f>
        <v>文香婷</v>
      </c>
      <c r="E1295" s="4" t="str">
        <f>"女"</f>
        <v>女</v>
      </c>
    </row>
    <row r="1296" spans="1:5" ht="30" customHeight="1">
      <c r="A1296" s="4">
        <v>1295</v>
      </c>
      <c r="B1296" s="4" t="str">
        <f>"28722021032722120014957"</f>
        <v>28722021032722120014957</v>
      </c>
      <c r="C1296" s="4" t="s">
        <v>5</v>
      </c>
      <c r="D1296" s="4" t="str">
        <f>"陈蝶"</f>
        <v>陈蝶</v>
      </c>
      <c r="E1296" s="4" t="str">
        <f>"女"</f>
        <v>女</v>
      </c>
    </row>
    <row r="1297" spans="1:5" ht="30" customHeight="1">
      <c r="A1297" s="4">
        <v>1296</v>
      </c>
      <c r="B1297" s="4" t="str">
        <f>"28722021032722124714958"</f>
        <v>28722021032722124714958</v>
      </c>
      <c r="C1297" s="4" t="s">
        <v>5</v>
      </c>
      <c r="D1297" s="4" t="str">
        <f>"吴君"</f>
        <v>吴君</v>
      </c>
      <c r="E1297" s="4" t="str">
        <f>"男"</f>
        <v>男</v>
      </c>
    </row>
    <row r="1298" spans="1:5" ht="30" customHeight="1">
      <c r="A1298" s="4">
        <v>1297</v>
      </c>
      <c r="B1298" s="4" t="str">
        <f>"28722021032722143214961"</f>
        <v>28722021032722143214961</v>
      </c>
      <c r="C1298" s="4" t="s">
        <v>5</v>
      </c>
      <c r="D1298" s="4" t="str">
        <f>"冯世虎"</f>
        <v>冯世虎</v>
      </c>
      <c r="E1298" s="4" t="str">
        <f>"男"</f>
        <v>男</v>
      </c>
    </row>
    <row r="1299" spans="1:5" ht="30" customHeight="1">
      <c r="A1299" s="4">
        <v>1298</v>
      </c>
      <c r="B1299" s="4" t="str">
        <f>"28722021032722190914971"</f>
        <v>28722021032722190914971</v>
      </c>
      <c r="C1299" s="4" t="s">
        <v>5</v>
      </c>
      <c r="D1299" s="4" t="str">
        <f>"高龙飞"</f>
        <v>高龙飞</v>
      </c>
      <c r="E1299" s="4" t="str">
        <f>"男"</f>
        <v>男</v>
      </c>
    </row>
    <row r="1300" spans="1:5" ht="30" customHeight="1">
      <c r="A1300" s="4">
        <v>1299</v>
      </c>
      <c r="B1300" s="4" t="str">
        <f>"28722021032722193014974"</f>
        <v>28722021032722193014974</v>
      </c>
      <c r="C1300" s="4" t="s">
        <v>5</v>
      </c>
      <c r="D1300" s="4" t="str">
        <f>"莫伟梅"</f>
        <v>莫伟梅</v>
      </c>
      <c r="E1300" s="4" t="str">
        <f>"女"</f>
        <v>女</v>
      </c>
    </row>
    <row r="1301" spans="1:5" ht="30" customHeight="1">
      <c r="A1301" s="4">
        <v>1300</v>
      </c>
      <c r="B1301" s="4" t="str">
        <f>"28722021032722383915023"</f>
        <v>28722021032722383915023</v>
      </c>
      <c r="C1301" s="4" t="s">
        <v>5</v>
      </c>
      <c r="D1301" s="4" t="str">
        <f>"钟秋婷"</f>
        <v>钟秋婷</v>
      </c>
      <c r="E1301" s="4" t="str">
        <f>"女"</f>
        <v>女</v>
      </c>
    </row>
    <row r="1302" spans="1:5" ht="30" customHeight="1">
      <c r="A1302" s="4">
        <v>1301</v>
      </c>
      <c r="B1302" s="4" t="str">
        <f>"28722021032722412915030"</f>
        <v>28722021032722412915030</v>
      </c>
      <c r="C1302" s="4" t="s">
        <v>5</v>
      </c>
      <c r="D1302" s="4" t="str">
        <f>"吕世丹"</f>
        <v>吕世丹</v>
      </c>
      <c r="E1302" s="4" t="str">
        <f>"女"</f>
        <v>女</v>
      </c>
    </row>
    <row r="1303" spans="1:5" ht="30" customHeight="1">
      <c r="A1303" s="4">
        <v>1302</v>
      </c>
      <c r="B1303" s="4" t="str">
        <f>"28722021032722552615069"</f>
        <v>28722021032722552615069</v>
      </c>
      <c r="C1303" s="4" t="s">
        <v>5</v>
      </c>
      <c r="D1303" s="4" t="str">
        <f>"林师锦"</f>
        <v>林师锦</v>
      </c>
      <c r="E1303" s="4" t="str">
        <f>"男"</f>
        <v>男</v>
      </c>
    </row>
    <row r="1304" spans="1:5" ht="30" customHeight="1">
      <c r="A1304" s="4">
        <v>1303</v>
      </c>
      <c r="B1304" s="4" t="str">
        <f>"28722021032723021115092"</f>
        <v>28722021032723021115092</v>
      </c>
      <c r="C1304" s="4" t="s">
        <v>5</v>
      </c>
      <c r="D1304" s="4" t="str">
        <f>"陈丹"</f>
        <v>陈丹</v>
      </c>
      <c r="E1304" s="4" t="str">
        <f>"女"</f>
        <v>女</v>
      </c>
    </row>
    <row r="1305" spans="1:5" ht="30" customHeight="1">
      <c r="A1305" s="4">
        <v>1304</v>
      </c>
      <c r="B1305" s="4" t="str">
        <f>"28722021032723061515103"</f>
        <v>28722021032723061515103</v>
      </c>
      <c r="C1305" s="4" t="s">
        <v>5</v>
      </c>
      <c r="D1305" s="4" t="str">
        <f>"倪德灵"</f>
        <v>倪德灵</v>
      </c>
      <c r="E1305" s="4" t="str">
        <f>"女"</f>
        <v>女</v>
      </c>
    </row>
    <row r="1306" spans="1:5" ht="30" customHeight="1">
      <c r="A1306" s="4">
        <v>1305</v>
      </c>
      <c r="B1306" s="4" t="str">
        <f>"28722021032723064315106"</f>
        <v>28722021032723064315106</v>
      </c>
      <c r="C1306" s="4" t="s">
        <v>5</v>
      </c>
      <c r="D1306" s="4" t="str">
        <f>"李儒瑞"</f>
        <v>李儒瑞</v>
      </c>
      <c r="E1306" s="4" t="str">
        <f>"男"</f>
        <v>男</v>
      </c>
    </row>
    <row r="1307" spans="1:5" ht="30" customHeight="1">
      <c r="A1307" s="4">
        <v>1306</v>
      </c>
      <c r="B1307" s="4" t="str">
        <f>"28722021032723104815115"</f>
        <v>28722021032723104815115</v>
      </c>
      <c r="C1307" s="4" t="s">
        <v>5</v>
      </c>
      <c r="D1307" s="4" t="str">
        <f>"周志凯"</f>
        <v>周志凯</v>
      </c>
      <c r="E1307" s="4" t="str">
        <f>"男"</f>
        <v>男</v>
      </c>
    </row>
    <row r="1308" spans="1:5" ht="30" customHeight="1">
      <c r="A1308" s="4">
        <v>1307</v>
      </c>
      <c r="B1308" s="4" t="str">
        <f>"28722021032723190315136"</f>
        <v>28722021032723190315136</v>
      </c>
      <c r="C1308" s="4" t="s">
        <v>5</v>
      </c>
      <c r="D1308" s="4" t="str">
        <f>"陈燕欢"</f>
        <v>陈燕欢</v>
      </c>
      <c r="E1308" s="4" t="str">
        <f>"女"</f>
        <v>女</v>
      </c>
    </row>
    <row r="1309" spans="1:5" ht="30" customHeight="1">
      <c r="A1309" s="4">
        <v>1308</v>
      </c>
      <c r="B1309" s="4" t="str">
        <f>"28722021032723191915137"</f>
        <v>28722021032723191915137</v>
      </c>
      <c r="C1309" s="4" t="s">
        <v>5</v>
      </c>
      <c r="D1309" s="4" t="str">
        <f>"蔡福梅"</f>
        <v>蔡福梅</v>
      </c>
      <c r="E1309" s="4" t="str">
        <f>"女"</f>
        <v>女</v>
      </c>
    </row>
    <row r="1310" spans="1:5" ht="30" customHeight="1">
      <c r="A1310" s="4">
        <v>1309</v>
      </c>
      <c r="B1310" s="4" t="str">
        <f>"28722021032723194515139"</f>
        <v>28722021032723194515139</v>
      </c>
      <c r="C1310" s="4" t="s">
        <v>5</v>
      </c>
      <c r="D1310" s="4" t="str">
        <f>"王大燕"</f>
        <v>王大燕</v>
      </c>
      <c r="E1310" s="4" t="str">
        <f>"女"</f>
        <v>女</v>
      </c>
    </row>
    <row r="1311" spans="1:5" ht="30" customHeight="1">
      <c r="A1311" s="4">
        <v>1310</v>
      </c>
      <c r="B1311" s="4" t="str">
        <f>"28722021032723325215172"</f>
        <v>28722021032723325215172</v>
      </c>
      <c r="C1311" s="4" t="s">
        <v>5</v>
      </c>
      <c r="D1311" s="4" t="str">
        <f>"文琪"</f>
        <v>文琪</v>
      </c>
      <c r="E1311" s="4" t="str">
        <f>"男"</f>
        <v>男</v>
      </c>
    </row>
    <row r="1312" spans="1:5" ht="30" customHeight="1">
      <c r="A1312" s="4">
        <v>1311</v>
      </c>
      <c r="B1312" s="4" t="str">
        <f>"28722021032723585315225"</f>
        <v>28722021032723585315225</v>
      </c>
      <c r="C1312" s="4" t="s">
        <v>5</v>
      </c>
      <c r="D1312" s="4" t="str">
        <f>"赵怀装"</f>
        <v>赵怀装</v>
      </c>
      <c r="E1312" s="4" t="str">
        <f>"女"</f>
        <v>女</v>
      </c>
    </row>
    <row r="1313" spans="1:5" ht="30" customHeight="1">
      <c r="A1313" s="4">
        <v>1312</v>
      </c>
      <c r="B1313" s="4" t="str">
        <f>"28722021032800012315234"</f>
        <v>28722021032800012315234</v>
      </c>
      <c r="C1313" s="4" t="s">
        <v>5</v>
      </c>
      <c r="D1313" s="4" t="str">
        <f>"王清娇"</f>
        <v>王清娇</v>
      </c>
      <c r="E1313" s="4" t="str">
        <f>"女"</f>
        <v>女</v>
      </c>
    </row>
    <row r="1314" spans="1:5" ht="30" customHeight="1">
      <c r="A1314" s="4">
        <v>1313</v>
      </c>
      <c r="B1314" s="4" t="str">
        <f>"28722021032800403315274"</f>
        <v>28722021032800403315274</v>
      </c>
      <c r="C1314" s="4" t="s">
        <v>5</v>
      </c>
      <c r="D1314" s="4" t="str">
        <f>"林雅"</f>
        <v>林雅</v>
      </c>
      <c r="E1314" s="4" t="str">
        <f>"女"</f>
        <v>女</v>
      </c>
    </row>
    <row r="1315" spans="1:5" ht="30" customHeight="1">
      <c r="A1315" s="4">
        <v>1314</v>
      </c>
      <c r="B1315" s="4" t="str">
        <f>"28722021032801520915305"</f>
        <v>28722021032801520915305</v>
      </c>
      <c r="C1315" s="4" t="s">
        <v>5</v>
      </c>
      <c r="D1315" s="4" t="str">
        <f>"杨景景"</f>
        <v>杨景景</v>
      </c>
      <c r="E1315" s="4" t="str">
        <f>"女"</f>
        <v>女</v>
      </c>
    </row>
    <row r="1316" spans="1:5" ht="30" customHeight="1">
      <c r="A1316" s="4">
        <v>1315</v>
      </c>
      <c r="B1316" s="4" t="str">
        <f>"28722021032802470215312"</f>
        <v>28722021032802470215312</v>
      </c>
      <c r="C1316" s="4" t="s">
        <v>5</v>
      </c>
      <c r="D1316" s="4" t="str">
        <f>"陈双花"</f>
        <v>陈双花</v>
      </c>
      <c r="E1316" s="4" t="str">
        <f>"女"</f>
        <v>女</v>
      </c>
    </row>
    <row r="1317" spans="1:5" ht="30" customHeight="1">
      <c r="A1317" s="4">
        <v>1316</v>
      </c>
      <c r="B1317" s="4" t="str">
        <f>"28722021032806502615324"</f>
        <v>28722021032806502615324</v>
      </c>
      <c r="C1317" s="4" t="s">
        <v>5</v>
      </c>
      <c r="D1317" s="4" t="str">
        <f>"杨硕"</f>
        <v>杨硕</v>
      </c>
      <c r="E1317" s="4" t="str">
        <f>"男"</f>
        <v>男</v>
      </c>
    </row>
    <row r="1318" spans="1:5" ht="30" customHeight="1">
      <c r="A1318" s="4">
        <v>1317</v>
      </c>
      <c r="B1318" s="4" t="str">
        <f>"28722021032807132115334"</f>
        <v>28722021032807132115334</v>
      </c>
      <c r="C1318" s="4" t="s">
        <v>5</v>
      </c>
      <c r="D1318" s="4" t="str">
        <f>"陈承雪"</f>
        <v>陈承雪</v>
      </c>
      <c r="E1318" s="4" t="str">
        <f>"女"</f>
        <v>女</v>
      </c>
    </row>
    <row r="1319" spans="1:5" ht="30" customHeight="1">
      <c r="A1319" s="4">
        <v>1318</v>
      </c>
      <c r="B1319" s="4" t="str">
        <f>"28722021032807291315339"</f>
        <v>28722021032807291315339</v>
      </c>
      <c r="C1319" s="4" t="s">
        <v>5</v>
      </c>
      <c r="D1319" s="4" t="str">
        <f>"张钰"</f>
        <v>张钰</v>
      </c>
      <c r="E1319" s="4" t="str">
        <f>"女"</f>
        <v>女</v>
      </c>
    </row>
    <row r="1320" spans="1:5" ht="30" customHeight="1">
      <c r="A1320" s="4">
        <v>1319</v>
      </c>
      <c r="B1320" s="4" t="str">
        <f>"28722021032808015915358"</f>
        <v>28722021032808015915358</v>
      </c>
      <c r="C1320" s="4" t="s">
        <v>5</v>
      </c>
      <c r="D1320" s="4" t="str">
        <f>"许浩珍"</f>
        <v>许浩珍</v>
      </c>
      <c r="E1320" s="4" t="str">
        <f>"女"</f>
        <v>女</v>
      </c>
    </row>
    <row r="1321" spans="1:5" ht="30" customHeight="1">
      <c r="A1321" s="4">
        <v>1320</v>
      </c>
      <c r="B1321" s="4" t="str">
        <f>"28722021032808203015380"</f>
        <v>28722021032808203015380</v>
      </c>
      <c r="C1321" s="4" t="s">
        <v>5</v>
      </c>
      <c r="D1321" s="4" t="str">
        <f>"曾定雨"</f>
        <v>曾定雨</v>
      </c>
      <c r="E1321" s="4" t="str">
        <f>"女"</f>
        <v>女</v>
      </c>
    </row>
    <row r="1322" spans="1:5" ht="30" customHeight="1">
      <c r="A1322" s="4">
        <v>1321</v>
      </c>
      <c r="B1322" s="4" t="str">
        <f>"28722021032808423115409"</f>
        <v>28722021032808423115409</v>
      </c>
      <c r="C1322" s="4" t="s">
        <v>5</v>
      </c>
      <c r="D1322" s="4" t="str">
        <f>"陈垂辉"</f>
        <v>陈垂辉</v>
      </c>
      <c r="E1322" s="4" t="str">
        <f>"男"</f>
        <v>男</v>
      </c>
    </row>
    <row r="1323" spans="1:5" ht="30" customHeight="1">
      <c r="A1323" s="4">
        <v>1322</v>
      </c>
      <c r="B1323" s="4" t="str">
        <f>"28722021032808541315433"</f>
        <v>28722021032808541315433</v>
      </c>
      <c r="C1323" s="4" t="s">
        <v>5</v>
      </c>
      <c r="D1323" s="4" t="str">
        <f>"文承昭"</f>
        <v>文承昭</v>
      </c>
      <c r="E1323" s="4" t="str">
        <f>"男"</f>
        <v>男</v>
      </c>
    </row>
    <row r="1324" spans="1:5" ht="30" customHeight="1">
      <c r="A1324" s="4">
        <v>1323</v>
      </c>
      <c r="B1324" s="4" t="str">
        <f>"28722021032809053615458"</f>
        <v>28722021032809053615458</v>
      </c>
      <c r="C1324" s="4" t="s">
        <v>5</v>
      </c>
      <c r="D1324" s="4" t="str">
        <f>"王嫣嫣"</f>
        <v>王嫣嫣</v>
      </c>
      <c r="E1324" s="4" t="str">
        <f>"女"</f>
        <v>女</v>
      </c>
    </row>
    <row r="1325" spans="1:5" ht="30" customHeight="1">
      <c r="A1325" s="4">
        <v>1324</v>
      </c>
      <c r="B1325" s="4" t="str">
        <f>"28722021032809093615467"</f>
        <v>28722021032809093615467</v>
      </c>
      <c r="C1325" s="4" t="s">
        <v>5</v>
      </c>
      <c r="D1325" s="4" t="str">
        <f>"周敏华"</f>
        <v>周敏华</v>
      </c>
      <c r="E1325" s="4" t="str">
        <f>"男"</f>
        <v>男</v>
      </c>
    </row>
    <row r="1326" spans="1:5" ht="30" customHeight="1">
      <c r="A1326" s="4">
        <v>1325</v>
      </c>
      <c r="B1326" s="4" t="str">
        <f>"28722021032809212415484"</f>
        <v>28722021032809212415484</v>
      </c>
      <c r="C1326" s="4" t="s">
        <v>5</v>
      </c>
      <c r="D1326" s="4" t="str">
        <f>"郭灵伊"</f>
        <v>郭灵伊</v>
      </c>
      <c r="E1326" s="4" t="str">
        <f>"女"</f>
        <v>女</v>
      </c>
    </row>
    <row r="1327" spans="1:5" ht="30" customHeight="1">
      <c r="A1327" s="4">
        <v>1326</v>
      </c>
      <c r="B1327" s="4" t="str">
        <f>"28722021032809251115492"</f>
        <v>28722021032809251115492</v>
      </c>
      <c r="C1327" s="4" t="s">
        <v>5</v>
      </c>
      <c r="D1327" s="4" t="str">
        <f>"周书慧"</f>
        <v>周书慧</v>
      </c>
      <c r="E1327" s="4" t="str">
        <f>"女"</f>
        <v>女</v>
      </c>
    </row>
    <row r="1328" spans="1:5" ht="30" customHeight="1">
      <c r="A1328" s="4">
        <v>1327</v>
      </c>
      <c r="B1328" s="4" t="str">
        <f>"28722021032809350515512"</f>
        <v>28722021032809350515512</v>
      </c>
      <c r="C1328" s="4" t="s">
        <v>5</v>
      </c>
      <c r="D1328" s="4" t="str">
        <f>"李礼思"</f>
        <v>李礼思</v>
      </c>
      <c r="E1328" s="4" t="str">
        <f>"女"</f>
        <v>女</v>
      </c>
    </row>
    <row r="1329" spans="1:5" ht="30" customHeight="1">
      <c r="A1329" s="4">
        <v>1328</v>
      </c>
      <c r="B1329" s="4" t="str">
        <f>"28722021032809475315549"</f>
        <v>28722021032809475315549</v>
      </c>
      <c r="C1329" s="4" t="s">
        <v>5</v>
      </c>
      <c r="D1329" s="4" t="str">
        <f>"周致静"</f>
        <v>周致静</v>
      </c>
      <c r="E1329" s="4" t="str">
        <f>"女"</f>
        <v>女</v>
      </c>
    </row>
    <row r="1330" spans="1:5" ht="30" customHeight="1">
      <c r="A1330" s="4">
        <v>1329</v>
      </c>
      <c r="B1330" s="4" t="str">
        <f>"28722021032809532015564"</f>
        <v>28722021032809532015564</v>
      </c>
      <c r="C1330" s="4" t="s">
        <v>5</v>
      </c>
      <c r="D1330" s="4" t="str">
        <f>"周波"</f>
        <v>周波</v>
      </c>
      <c r="E1330" s="4" t="str">
        <f>"男"</f>
        <v>男</v>
      </c>
    </row>
    <row r="1331" spans="1:5" ht="30" customHeight="1">
      <c r="A1331" s="4">
        <v>1330</v>
      </c>
      <c r="B1331" s="4" t="str">
        <f>"28722021032809555115571"</f>
        <v>28722021032809555115571</v>
      </c>
      <c r="C1331" s="4" t="s">
        <v>5</v>
      </c>
      <c r="D1331" s="4" t="str">
        <f>"何小彤"</f>
        <v>何小彤</v>
      </c>
      <c r="E1331" s="4" t="str">
        <f>"女"</f>
        <v>女</v>
      </c>
    </row>
    <row r="1332" spans="1:5" ht="30" customHeight="1">
      <c r="A1332" s="4">
        <v>1331</v>
      </c>
      <c r="B1332" s="4" t="str">
        <f>"28722021032810072015597"</f>
        <v>28722021032810072015597</v>
      </c>
      <c r="C1332" s="4" t="s">
        <v>5</v>
      </c>
      <c r="D1332" s="4" t="str">
        <f>"胡荣"</f>
        <v>胡荣</v>
      </c>
      <c r="E1332" s="4" t="str">
        <f>"女"</f>
        <v>女</v>
      </c>
    </row>
    <row r="1333" spans="1:5" ht="30" customHeight="1">
      <c r="A1333" s="4">
        <v>1332</v>
      </c>
      <c r="B1333" s="4" t="str">
        <f>"28722021032810093915603"</f>
        <v>28722021032810093915603</v>
      </c>
      <c r="C1333" s="4" t="s">
        <v>5</v>
      </c>
      <c r="D1333" s="4" t="str">
        <f>"周书明"</f>
        <v>周书明</v>
      </c>
      <c r="E1333" s="4" t="str">
        <f>"男"</f>
        <v>男</v>
      </c>
    </row>
    <row r="1334" spans="1:5" ht="30" customHeight="1">
      <c r="A1334" s="4">
        <v>1333</v>
      </c>
      <c r="B1334" s="4" t="str">
        <f>"28722021032810111915609"</f>
        <v>28722021032810111915609</v>
      </c>
      <c r="C1334" s="4" t="s">
        <v>5</v>
      </c>
      <c r="D1334" s="4" t="str">
        <f>"吴春燕"</f>
        <v>吴春燕</v>
      </c>
      <c r="E1334" s="4" t="str">
        <f>"女"</f>
        <v>女</v>
      </c>
    </row>
    <row r="1335" spans="1:5" ht="30" customHeight="1">
      <c r="A1335" s="4">
        <v>1334</v>
      </c>
      <c r="B1335" s="4" t="str">
        <f>"28722021032810232915630"</f>
        <v>28722021032810232915630</v>
      </c>
      <c r="C1335" s="4" t="s">
        <v>5</v>
      </c>
      <c r="D1335" s="4" t="str">
        <f>"周志焕"</f>
        <v>周志焕</v>
      </c>
      <c r="E1335" s="4" t="str">
        <f>"女"</f>
        <v>女</v>
      </c>
    </row>
    <row r="1336" spans="1:5" ht="30" customHeight="1">
      <c r="A1336" s="4">
        <v>1335</v>
      </c>
      <c r="B1336" s="4" t="str">
        <f>"28722021032810360115674"</f>
        <v>28722021032810360115674</v>
      </c>
      <c r="C1336" s="4" t="s">
        <v>5</v>
      </c>
      <c r="D1336" s="4" t="str">
        <f>"王浩"</f>
        <v>王浩</v>
      </c>
      <c r="E1336" s="4" t="str">
        <f>"男"</f>
        <v>男</v>
      </c>
    </row>
    <row r="1337" spans="1:5" ht="30" customHeight="1">
      <c r="A1337" s="4">
        <v>1336</v>
      </c>
      <c r="B1337" s="4" t="str">
        <f>"28722021032810405515698"</f>
        <v>28722021032810405515698</v>
      </c>
      <c r="C1337" s="4" t="s">
        <v>5</v>
      </c>
      <c r="D1337" s="4" t="str">
        <f>"林帝颖"</f>
        <v>林帝颖</v>
      </c>
      <c r="E1337" s="4" t="str">
        <f>"女"</f>
        <v>女</v>
      </c>
    </row>
    <row r="1338" spans="1:5" ht="30" customHeight="1">
      <c r="A1338" s="4">
        <v>1337</v>
      </c>
      <c r="B1338" s="4" t="str">
        <f>"28722021032810450815713"</f>
        <v>28722021032810450815713</v>
      </c>
      <c r="C1338" s="4" t="s">
        <v>5</v>
      </c>
      <c r="D1338" s="4" t="str">
        <f>"倪德钊"</f>
        <v>倪德钊</v>
      </c>
      <c r="E1338" s="4" t="str">
        <f>"男"</f>
        <v>男</v>
      </c>
    </row>
    <row r="1339" spans="1:5" ht="30" customHeight="1">
      <c r="A1339" s="4">
        <v>1338</v>
      </c>
      <c r="B1339" s="4" t="str">
        <f>"28722021032810515515735"</f>
        <v>28722021032810515515735</v>
      </c>
      <c r="C1339" s="4" t="s">
        <v>5</v>
      </c>
      <c r="D1339" s="4" t="str">
        <f>"王青果"</f>
        <v>王青果</v>
      </c>
      <c r="E1339" s="4" t="str">
        <f aca="true" t="shared" si="52" ref="E1339:E1346">"女"</f>
        <v>女</v>
      </c>
    </row>
    <row r="1340" spans="1:5" ht="30" customHeight="1">
      <c r="A1340" s="4">
        <v>1339</v>
      </c>
      <c r="B1340" s="4" t="str">
        <f>"28722021032810523315738"</f>
        <v>28722021032810523315738</v>
      </c>
      <c r="C1340" s="4" t="s">
        <v>5</v>
      </c>
      <c r="D1340" s="4" t="str">
        <f>"符连菊"</f>
        <v>符连菊</v>
      </c>
      <c r="E1340" s="4" t="str">
        <f t="shared" si="52"/>
        <v>女</v>
      </c>
    </row>
    <row r="1341" spans="1:5" ht="30" customHeight="1">
      <c r="A1341" s="4">
        <v>1340</v>
      </c>
      <c r="B1341" s="4" t="str">
        <f>"28722021032810540315740"</f>
        <v>28722021032810540315740</v>
      </c>
      <c r="C1341" s="4" t="s">
        <v>5</v>
      </c>
      <c r="D1341" s="4" t="str">
        <f>"蓝娇闪"</f>
        <v>蓝娇闪</v>
      </c>
      <c r="E1341" s="4" t="str">
        <f t="shared" si="52"/>
        <v>女</v>
      </c>
    </row>
    <row r="1342" spans="1:5" ht="30" customHeight="1">
      <c r="A1342" s="4">
        <v>1341</v>
      </c>
      <c r="B1342" s="4" t="str">
        <f>"28722021032810541015741"</f>
        <v>28722021032810541015741</v>
      </c>
      <c r="C1342" s="4" t="s">
        <v>5</v>
      </c>
      <c r="D1342" s="4" t="str">
        <f>"周致珠"</f>
        <v>周致珠</v>
      </c>
      <c r="E1342" s="4" t="str">
        <f t="shared" si="52"/>
        <v>女</v>
      </c>
    </row>
    <row r="1343" spans="1:5" ht="30" customHeight="1">
      <c r="A1343" s="4">
        <v>1342</v>
      </c>
      <c r="B1343" s="4" t="str">
        <f>"28722021032811053715776"</f>
        <v>28722021032811053715776</v>
      </c>
      <c r="C1343" s="4" t="s">
        <v>5</v>
      </c>
      <c r="D1343" s="4" t="str">
        <f>"张海淋"</f>
        <v>张海淋</v>
      </c>
      <c r="E1343" s="4" t="str">
        <f t="shared" si="52"/>
        <v>女</v>
      </c>
    </row>
    <row r="1344" spans="1:5" ht="30" customHeight="1">
      <c r="A1344" s="4">
        <v>1343</v>
      </c>
      <c r="B1344" s="4" t="str">
        <f>"28722021032811091415787"</f>
        <v>28722021032811091415787</v>
      </c>
      <c r="C1344" s="4" t="s">
        <v>5</v>
      </c>
      <c r="D1344" s="4" t="str">
        <f>"张慧"</f>
        <v>张慧</v>
      </c>
      <c r="E1344" s="4" t="str">
        <f t="shared" si="52"/>
        <v>女</v>
      </c>
    </row>
    <row r="1345" spans="1:5" ht="30" customHeight="1">
      <c r="A1345" s="4">
        <v>1344</v>
      </c>
      <c r="B1345" s="4" t="str">
        <f>"28722021032811112115794"</f>
        <v>28722021032811112115794</v>
      </c>
      <c r="C1345" s="4" t="s">
        <v>5</v>
      </c>
      <c r="D1345" s="4" t="str">
        <f>"吉惠妮"</f>
        <v>吉惠妮</v>
      </c>
      <c r="E1345" s="4" t="str">
        <f t="shared" si="52"/>
        <v>女</v>
      </c>
    </row>
    <row r="1346" spans="1:5" ht="30" customHeight="1">
      <c r="A1346" s="4">
        <v>1345</v>
      </c>
      <c r="B1346" s="4" t="str">
        <f>"28722021032811142815805"</f>
        <v>28722021032811142815805</v>
      </c>
      <c r="C1346" s="4" t="s">
        <v>5</v>
      </c>
      <c r="D1346" s="4" t="str">
        <f>"何金菊"</f>
        <v>何金菊</v>
      </c>
      <c r="E1346" s="4" t="str">
        <f t="shared" si="52"/>
        <v>女</v>
      </c>
    </row>
    <row r="1347" spans="1:5" ht="30" customHeight="1">
      <c r="A1347" s="4">
        <v>1346</v>
      </c>
      <c r="B1347" s="4" t="str">
        <f>"28722021032811153415813"</f>
        <v>28722021032811153415813</v>
      </c>
      <c r="C1347" s="4" t="s">
        <v>5</v>
      </c>
      <c r="D1347" s="4" t="str">
        <f>"卞在清"</f>
        <v>卞在清</v>
      </c>
      <c r="E1347" s="4" t="str">
        <f>"男"</f>
        <v>男</v>
      </c>
    </row>
    <row r="1348" spans="1:5" ht="30" customHeight="1">
      <c r="A1348" s="4">
        <v>1347</v>
      </c>
      <c r="B1348" s="4" t="str">
        <f>"28722021032811202315823"</f>
        <v>28722021032811202315823</v>
      </c>
      <c r="C1348" s="4" t="s">
        <v>5</v>
      </c>
      <c r="D1348" s="4" t="str">
        <f>"林锐"</f>
        <v>林锐</v>
      </c>
      <c r="E1348" s="4" t="str">
        <f>"男"</f>
        <v>男</v>
      </c>
    </row>
    <row r="1349" spans="1:5" ht="30" customHeight="1">
      <c r="A1349" s="4">
        <v>1348</v>
      </c>
      <c r="B1349" s="4" t="str">
        <f>"28722021032811214915830"</f>
        <v>28722021032811214915830</v>
      </c>
      <c r="C1349" s="4" t="s">
        <v>5</v>
      </c>
      <c r="D1349" s="4" t="str">
        <f>"钟麦"</f>
        <v>钟麦</v>
      </c>
      <c r="E1349" s="4" t="str">
        <f>"女"</f>
        <v>女</v>
      </c>
    </row>
    <row r="1350" spans="1:5" ht="30" customHeight="1">
      <c r="A1350" s="4">
        <v>1349</v>
      </c>
      <c r="B1350" s="4" t="str">
        <f>"28722021032811233015834"</f>
        <v>28722021032811233015834</v>
      </c>
      <c r="C1350" s="4" t="s">
        <v>5</v>
      </c>
      <c r="D1350" s="4" t="str">
        <f>"陈勃"</f>
        <v>陈勃</v>
      </c>
      <c r="E1350" s="4" t="str">
        <f>"男"</f>
        <v>男</v>
      </c>
    </row>
    <row r="1351" spans="1:5" ht="30" customHeight="1">
      <c r="A1351" s="4">
        <v>1350</v>
      </c>
      <c r="B1351" s="4" t="str">
        <f>"28722021032811334915863"</f>
        <v>28722021032811334915863</v>
      </c>
      <c r="C1351" s="4" t="s">
        <v>5</v>
      </c>
      <c r="D1351" s="4" t="str">
        <f>"林成文"</f>
        <v>林成文</v>
      </c>
      <c r="E1351" s="4" t="str">
        <f>"男"</f>
        <v>男</v>
      </c>
    </row>
    <row r="1352" spans="1:5" ht="30" customHeight="1">
      <c r="A1352" s="4">
        <v>1351</v>
      </c>
      <c r="B1352" s="4" t="str">
        <f>"28722021032811391115888"</f>
        <v>28722021032811391115888</v>
      </c>
      <c r="C1352" s="4" t="s">
        <v>5</v>
      </c>
      <c r="D1352" s="4" t="str">
        <f>"朱彤佳"</f>
        <v>朱彤佳</v>
      </c>
      <c r="E1352" s="4" t="str">
        <f>"女"</f>
        <v>女</v>
      </c>
    </row>
    <row r="1353" spans="1:5" ht="30" customHeight="1">
      <c r="A1353" s="4">
        <v>1352</v>
      </c>
      <c r="B1353" s="4" t="str">
        <f>"28722021032811403615892"</f>
        <v>28722021032811403615892</v>
      </c>
      <c r="C1353" s="4" t="s">
        <v>5</v>
      </c>
      <c r="D1353" s="4" t="str">
        <f>"吉如娥"</f>
        <v>吉如娥</v>
      </c>
      <c r="E1353" s="4" t="str">
        <f>"女"</f>
        <v>女</v>
      </c>
    </row>
    <row r="1354" spans="1:5" ht="30" customHeight="1">
      <c r="A1354" s="4">
        <v>1353</v>
      </c>
      <c r="B1354" s="4" t="str">
        <f>"28722021032811430215897"</f>
        <v>28722021032811430215897</v>
      </c>
      <c r="C1354" s="4" t="s">
        <v>5</v>
      </c>
      <c r="D1354" s="4" t="str">
        <f>"叶彬彬"</f>
        <v>叶彬彬</v>
      </c>
      <c r="E1354" s="4" t="str">
        <f>"男"</f>
        <v>男</v>
      </c>
    </row>
    <row r="1355" spans="1:5" ht="30" customHeight="1">
      <c r="A1355" s="4">
        <v>1354</v>
      </c>
      <c r="B1355" s="4" t="str">
        <f>"28722021032811520615921"</f>
        <v>28722021032811520615921</v>
      </c>
      <c r="C1355" s="4" t="s">
        <v>5</v>
      </c>
      <c r="D1355" s="4" t="str">
        <f>"苏霞"</f>
        <v>苏霞</v>
      </c>
      <c r="E1355" s="4" t="str">
        <f>"女"</f>
        <v>女</v>
      </c>
    </row>
    <row r="1356" spans="1:5" ht="30" customHeight="1">
      <c r="A1356" s="4">
        <v>1355</v>
      </c>
      <c r="B1356" s="4" t="str">
        <f>"28722021032811574715940"</f>
        <v>28722021032811574715940</v>
      </c>
      <c r="C1356" s="4" t="s">
        <v>5</v>
      </c>
      <c r="D1356" s="4" t="str">
        <f>"秦海莹"</f>
        <v>秦海莹</v>
      </c>
      <c r="E1356" s="4" t="str">
        <f>"女"</f>
        <v>女</v>
      </c>
    </row>
    <row r="1357" spans="1:5" ht="30" customHeight="1">
      <c r="A1357" s="4">
        <v>1356</v>
      </c>
      <c r="B1357" s="4" t="str">
        <f>"28722021032812094715976"</f>
        <v>28722021032812094715976</v>
      </c>
      <c r="C1357" s="4" t="s">
        <v>5</v>
      </c>
      <c r="D1357" s="4" t="str">
        <f>"羊高丹"</f>
        <v>羊高丹</v>
      </c>
      <c r="E1357" s="4" t="str">
        <f>"女"</f>
        <v>女</v>
      </c>
    </row>
    <row r="1358" spans="1:5" ht="30" customHeight="1">
      <c r="A1358" s="4">
        <v>1357</v>
      </c>
      <c r="B1358" s="4" t="str">
        <f>"28722021032812185616001"</f>
        <v>28722021032812185616001</v>
      </c>
      <c r="C1358" s="4" t="s">
        <v>5</v>
      </c>
      <c r="D1358" s="4" t="str">
        <f>"黎木女"</f>
        <v>黎木女</v>
      </c>
      <c r="E1358" s="4" t="str">
        <f>"女"</f>
        <v>女</v>
      </c>
    </row>
    <row r="1359" spans="1:5" ht="30" customHeight="1">
      <c r="A1359" s="4">
        <v>1358</v>
      </c>
      <c r="B1359" s="4" t="str">
        <f>"28722021032812211516010"</f>
        <v>28722021032812211516010</v>
      </c>
      <c r="C1359" s="4" t="s">
        <v>5</v>
      </c>
      <c r="D1359" s="4" t="str">
        <f>"陈嘉琪"</f>
        <v>陈嘉琪</v>
      </c>
      <c r="E1359" s="4" t="str">
        <f>"女"</f>
        <v>女</v>
      </c>
    </row>
    <row r="1360" spans="1:5" ht="30" customHeight="1">
      <c r="A1360" s="4">
        <v>1359</v>
      </c>
      <c r="B1360" s="4" t="str">
        <f>"28722021032812221116014"</f>
        <v>28722021032812221116014</v>
      </c>
      <c r="C1360" s="4" t="s">
        <v>5</v>
      </c>
      <c r="D1360" s="4" t="str">
        <f>"文明辉"</f>
        <v>文明辉</v>
      </c>
      <c r="E1360" s="4" t="str">
        <f>"男"</f>
        <v>男</v>
      </c>
    </row>
    <row r="1361" spans="1:5" ht="30" customHeight="1">
      <c r="A1361" s="4">
        <v>1360</v>
      </c>
      <c r="B1361" s="4" t="str">
        <f>"28722021032812260016023"</f>
        <v>28722021032812260016023</v>
      </c>
      <c r="C1361" s="4" t="s">
        <v>5</v>
      </c>
      <c r="D1361" s="4" t="str">
        <f>"陈月宇"</f>
        <v>陈月宇</v>
      </c>
      <c r="E1361" s="4" t="str">
        <f>"女"</f>
        <v>女</v>
      </c>
    </row>
    <row r="1362" spans="1:5" ht="30" customHeight="1">
      <c r="A1362" s="4">
        <v>1361</v>
      </c>
      <c r="B1362" s="4" t="str">
        <f>"28722021032812324016045"</f>
        <v>28722021032812324016045</v>
      </c>
      <c r="C1362" s="4" t="s">
        <v>5</v>
      </c>
      <c r="D1362" s="4" t="str">
        <f>"戴长杰"</f>
        <v>戴长杰</v>
      </c>
      <c r="E1362" s="4" t="str">
        <f>"男"</f>
        <v>男</v>
      </c>
    </row>
    <row r="1363" spans="1:5" ht="30" customHeight="1">
      <c r="A1363" s="4">
        <v>1362</v>
      </c>
      <c r="B1363" s="4" t="str">
        <f>"28722021032812380516062"</f>
        <v>28722021032812380516062</v>
      </c>
      <c r="C1363" s="4" t="s">
        <v>5</v>
      </c>
      <c r="D1363" s="4" t="str">
        <f>"陈荣平"</f>
        <v>陈荣平</v>
      </c>
      <c r="E1363" s="4" t="str">
        <f>"男"</f>
        <v>男</v>
      </c>
    </row>
    <row r="1364" spans="1:5" ht="30" customHeight="1">
      <c r="A1364" s="4">
        <v>1363</v>
      </c>
      <c r="B1364" s="4" t="str">
        <f>"28722021032812411416071"</f>
        <v>28722021032812411416071</v>
      </c>
      <c r="C1364" s="4" t="s">
        <v>5</v>
      </c>
      <c r="D1364" s="4" t="str">
        <f>"陈超"</f>
        <v>陈超</v>
      </c>
      <c r="E1364" s="4" t="str">
        <f>"男"</f>
        <v>男</v>
      </c>
    </row>
    <row r="1365" spans="1:5" ht="30" customHeight="1">
      <c r="A1365" s="4">
        <v>1364</v>
      </c>
      <c r="B1365" s="4" t="str">
        <f>"28722021032812482116086"</f>
        <v>28722021032812482116086</v>
      </c>
      <c r="C1365" s="4" t="s">
        <v>5</v>
      </c>
      <c r="D1365" s="4" t="str">
        <f>"钟兴河"</f>
        <v>钟兴河</v>
      </c>
      <c r="E1365" s="4" t="str">
        <f>"男"</f>
        <v>男</v>
      </c>
    </row>
    <row r="1366" spans="1:5" ht="30" customHeight="1">
      <c r="A1366" s="4">
        <v>1365</v>
      </c>
      <c r="B1366" s="4" t="str">
        <f>"28722021032813045616123"</f>
        <v>28722021032813045616123</v>
      </c>
      <c r="C1366" s="4" t="s">
        <v>5</v>
      </c>
      <c r="D1366" s="4" t="str">
        <f>"张邱"</f>
        <v>张邱</v>
      </c>
      <c r="E1366" s="4" t="str">
        <f>"男"</f>
        <v>男</v>
      </c>
    </row>
    <row r="1367" spans="1:5" ht="30" customHeight="1">
      <c r="A1367" s="4">
        <v>1366</v>
      </c>
      <c r="B1367" s="4" t="str">
        <f>"28722021032813051216124"</f>
        <v>28722021032813051216124</v>
      </c>
      <c r="C1367" s="4" t="s">
        <v>5</v>
      </c>
      <c r="D1367" s="4" t="str">
        <f>"李倩"</f>
        <v>李倩</v>
      </c>
      <c r="E1367" s="4" t="str">
        <f>"女"</f>
        <v>女</v>
      </c>
    </row>
    <row r="1368" spans="1:5" ht="30" customHeight="1">
      <c r="A1368" s="4">
        <v>1367</v>
      </c>
      <c r="B1368" s="4" t="str">
        <f>"28722021032813123616143"</f>
        <v>28722021032813123616143</v>
      </c>
      <c r="C1368" s="4" t="s">
        <v>5</v>
      </c>
      <c r="D1368" s="4" t="str">
        <f>"文小柳"</f>
        <v>文小柳</v>
      </c>
      <c r="E1368" s="4" t="str">
        <f>"女"</f>
        <v>女</v>
      </c>
    </row>
    <row r="1369" spans="1:5" ht="30" customHeight="1">
      <c r="A1369" s="4">
        <v>1368</v>
      </c>
      <c r="B1369" s="4" t="str">
        <f>"28722021032813201716162"</f>
        <v>28722021032813201716162</v>
      </c>
      <c r="C1369" s="4" t="s">
        <v>5</v>
      </c>
      <c r="D1369" s="4" t="str">
        <f>"韦清慧"</f>
        <v>韦清慧</v>
      </c>
      <c r="E1369" s="4" t="str">
        <f>"女"</f>
        <v>女</v>
      </c>
    </row>
    <row r="1370" spans="1:5" ht="30" customHeight="1">
      <c r="A1370" s="4">
        <v>1369</v>
      </c>
      <c r="B1370" s="4" t="str">
        <f>"28722021032813225616170"</f>
        <v>28722021032813225616170</v>
      </c>
      <c r="C1370" s="4" t="s">
        <v>5</v>
      </c>
      <c r="D1370" s="4" t="str">
        <f>"苏慧青"</f>
        <v>苏慧青</v>
      </c>
      <c r="E1370" s="4" t="str">
        <f>"女"</f>
        <v>女</v>
      </c>
    </row>
    <row r="1371" spans="1:5" ht="30" customHeight="1">
      <c r="A1371" s="4">
        <v>1370</v>
      </c>
      <c r="B1371" s="4" t="str">
        <f>"28722021032813274316187"</f>
        <v>28722021032813274316187</v>
      </c>
      <c r="C1371" s="4" t="s">
        <v>5</v>
      </c>
      <c r="D1371" s="4" t="str">
        <f>"陈水榕"</f>
        <v>陈水榕</v>
      </c>
      <c r="E1371" s="4" t="str">
        <f>"男"</f>
        <v>男</v>
      </c>
    </row>
    <row r="1372" spans="1:5" ht="30" customHeight="1">
      <c r="A1372" s="4">
        <v>1371</v>
      </c>
      <c r="B1372" s="4" t="str">
        <f>"28722021032813344216204"</f>
        <v>28722021032813344216204</v>
      </c>
      <c r="C1372" s="4" t="s">
        <v>5</v>
      </c>
      <c r="D1372" s="4" t="str">
        <f>"卢雄烹"</f>
        <v>卢雄烹</v>
      </c>
      <c r="E1372" s="4" t="str">
        <f>"女"</f>
        <v>女</v>
      </c>
    </row>
    <row r="1373" spans="1:5" ht="30" customHeight="1">
      <c r="A1373" s="4">
        <v>1372</v>
      </c>
      <c r="B1373" s="4" t="str">
        <f>"28722021032813404516223"</f>
        <v>28722021032813404516223</v>
      </c>
      <c r="C1373" s="4" t="s">
        <v>5</v>
      </c>
      <c r="D1373" s="4" t="str">
        <f>"王涛"</f>
        <v>王涛</v>
      </c>
      <c r="E1373" s="4" t="str">
        <f>"男"</f>
        <v>男</v>
      </c>
    </row>
    <row r="1374" spans="1:5" ht="30" customHeight="1">
      <c r="A1374" s="4">
        <v>1373</v>
      </c>
      <c r="B1374" s="4" t="str">
        <f>"28722021032813460716238"</f>
        <v>28722021032813460716238</v>
      </c>
      <c r="C1374" s="4" t="s">
        <v>5</v>
      </c>
      <c r="D1374" s="4" t="str">
        <f>"高乙雅"</f>
        <v>高乙雅</v>
      </c>
      <c r="E1374" s="4" t="str">
        <f>"女"</f>
        <v>女</v>
      </c>
    </row>
    <row r="1375" spans="1:5" ht="30" customHeight="1">
      <c r="A1375" s="4">
        <v>1374</v>
      </c>
      <c r="B1375" s="4" t="str">
        <f>"28722021032813531016261"</f>
        <v>28722021032813531016261</v>
      </c>
      <c r="C1375" s="4" t="s">
        <v>5</v>
      </c>
      <c r="D1375" s="4" t="str">
        <f>"卢珍平"</f>
        <v>卢珍平</v>
      </c>
      <c r="E1375" s="4" t="str">
        <f>"男"</f>
        <v>男</v>
      </c>
    </row>
    <row r="1376" spans="1:5" ht="30" customHeight="1">
      <c r="A1376" s="4">
        <v>1375</v>
      </c>
      <c r="B1376" s="4" t="str">
        <f>"28722021032814014416288"</f>
        <v>28722021032814014416288</v>
      </c>
      <c r="C1376" s="4" t="s">
        <v>5</v>
      </c>
      <c r="D1376" s="4" t="str">
        <f>"苏小燕"</f>
        <v>苏小燕</v>
      </c>
      <c r="E1376" s="4" t="str">
        <f>"女"</f>
        <v>女</v>
      </c>
    </row>
    <row r="1377" spans="1:5" ht="30" customHeight="1">
      <c r="A1377" s="4">
        <v>1376</v>
      </c>
      <c r="B1377" s="4" t="str">
        <f>"28722021032814172616339"</f>
        <v>28722021032814172616339</v>
      </c>
      <c r="C1377" s="4" t="s">
        <v>5</v>
      </c>
      <c r="D1377" s="4" t="str">
        <f>"余德辉"</f>
        <v>余德辉</v>
      </c>
      <c r="E1377" s="4" t="str">
        <f>"男"</f>
        <v>男</v>
      </c>
    </row>
    <row r="1378" spans="1:5" ht="30" customHeight="1">
      <c r="A1378" s="4">
        <v>1377</v>
      </c>
      <c r="B1378" s="4" t="str">
        <f>"28722021032814185116342"</f>
        <v>28722021032814185116342</v>
      </c>
      <c r="C1378" s="4" t="s">
        <v>5</v>
      </c>
      <c r="D1378" s="4" t="str">
        <f>"王健汝"</f>
        <v>王健汝</v>
      </c>
      <c r="E1378" s="4" t="str">
        <f>"女"</f>
        <v>女</v>
      </c>
    </row>
    <row r="1379" spans="1:5" ht="30" customHeight="1">
      <c r="A1379" s="4">
        <v>1378</v>
      </c>
      <c r="B1379" s="4" t="str">
        <f>"28722021032814201216347"</f>
        <v>28722021032814201216347</v>
      </c>
      <c r="C1379" s="4" t="s">
        <v>5</v>
      </c>
      <c r="D1379" s="4" t="str">
        <f>"张创丽"</f>
        <v>张创丽</v>
      </c>
      <c r="E1379" s="4" t="str">
        <f>"女"</f>
        <v>女</v>
      </c>
    </row>
    <row r="1380" spans="1:5" ht="30" customHeight="1">
      <c r="A1380" s="4">
        <v>1379</v>
      </c>
      <c r="B1380" s="4" t="str">
        <f>"28722021032814271916365"</f>
        <v>28722021032814271916365</v>
      </c>
      <c r="C1380" s="4" t="s">
        <v>5</v>
      </c>
      <c r="D1380" s="4" t="str">
        <f>"吴乾攀"</f>
        <v>吴乾攀</v>
      </c>
      <c r="E1380" s="4" t="str">
        <f>"男"</f>
        <v>男</v>
      </c>
    </row>
    <row r="1381" spans="1:5" ht="30" customHeight="1">
      <c r="A1381" s="4">
        <v>1380</v>
      </c>
      <c r="B1381" s="4" t="str">
        <f>"28722021032814404616400"</f>
        <v>28722021032814404616400</v>
      </c>
      <c r="C1381" s="4" t="s">
        <v>5</v>
      </c>
      <c r="D1381" s="4" t="str">
        <f>"符林丽"</f>
        <v>符林丽</v>
      </c>
      <c r="E1381" s="4" t="str">
        <f aca="true" t="shared" si="53" ref="E1381:E1389">"女"</f>
        <v>女</v>
      </c>
    </row>
    <row r="1382" spans="1:5" ht="30" customHeight="1">
      <c r="A1382" s="4">
        <v>1381</v>
      </c>
      <c r="B1382" s="4" t="str">
        <f>"28722021032814423916409"</f>
        <v>28722021032814423916409</v>
      </c>
      <c r="C1382" s="4" t="s">
        <v>5</v>
      </c>
      <c r="D1382" s="4" t="str">
        <f>"赵越"</f>
        <v>赵越</v>
      </c>
      <c r="E1382" s="4" t="str">
        <f t="shared" si="53"/>
        <v>女</v>
      </c>
    </row>
    <row r="1383" spans="1:5" ht="30" customHeight="1">
      <c r="A1383" s="4">
        <v>1382</v>
      </c>
      <c r="B1383" s="4" t="str">
        <f>"28722021032814434416414"</f>
        <v>28722021032814434416414</v>
      </c>
      <c r="C1383" s="4" t="s">
        <v>5</v>
      </c>
      <c r="D1383" s="4" t="str">
        <f>"王庆飞"</f>
        <v>王庆飞</v>
      </c>
      <c r="E1383" s="4" t="str">
        <f t="shared" si="53"/>
        <v>女</v>
      </c>
    </row>
    <row r="1384" spans="1:5" ht="30" customHeight="1">
      <c r="A1384" s="4">
        <v>1383</v>
      </c>
      <c r="B1384" s="4" t="str">
        <f>"28722021032814520416440"</f>
        <v>28722021032814520416440</v>
      </c>
      <c r="C1384" s="4" t="s">
        <v>5</v>
      </c>
      <c r="D1384" s="4" t="str">
        <f>"王琼雪"</f>
        <v>王琼雪</v>
      </c>
      <c r="E1384" s="4" t="str">
        <f t="shared" si="53"/>
        <v>女</v>
      </c>
    </row>
    <row r="1385" spans="1:5" ht="30" customHeight="1">
      <c r="A1385" s="4">
        <v>1384</v>
      </c>
      <c r="B1385" s="4" t="str">
        <f>"28722021032815043716483"</f>
        <v>28722021032815043716483</v>
      </c>
      <c r="C1385" s="4" t="s">
        <v>5</v>
      </c>
      <c r="D1385" s="4" t="str">
        <f>"洪婷"</f>
        <v>洪婷</v>
      </c>
      <c r="E1385" s="4" t="str">
        <f t="shared" si="53"/>
        <v>女</v>
      </c>
    </row>
    <row r="1386" spans="1:5" ht="30" customHeight="1">
      <c r="A1386" s="4">
        <v>1385</v>
      </c>
      <c r="B1386" s="4" t="str">
        <f>"28722021032815120216505"</f>
        <v>28722021032815120216505</v>
      </c>
      <c r="C1386" s="4" t="s">
        <v>5</v>
      </c>
      <c r="D1386" s="4" t="str">
        <f>"符早清"</f>
        <v>符早清</v>
      </c>
      <c r="E1386" s="4" t="str">
        <f t="shared" si="53"/>
        <v>女</v>
      </c>
    </row>
    <row r="1387" spans="1:5" ht="30" customHeight="1">
      <c r="A1387" s="4">
        <v>1386</v>
      </c>
      <c r="B1387" s="4" t="str">
        <f>"28722021032815153916516"</f>
        <v>28722021032815153916516</v>
      </c>
      <c r="C1387" s="4" t="s">
        <v>5</v>
      </c>
      <c r="D1387" s="4" t="str">
        <f>"邢亚迎"</f>
        <v>邢亚迎</v>
      </c>
      <c r="E1387" s="4" t="str">
        <f t="shared" si="53"/>
        <v>女</v>
      </c>
    </row>
    <row r="1388" spans="1:5" ht="30" customHeight="1">
      <c r="A1388" s="4">
        <v>1387</v>
      </c>
      <c r="B1388" s="4" t="str">
        <f>"28722021032815424716589"</f>
        <v>28722021032815424716589</v>
      </c>
      <c r="C1388" s="4" t="s">
        <v>5</v>
      </c>
      <c r="D1388" s="4" t="str">
        <f>"文凤静"</f>
        <v>文凤静</v>
      </c>
      <c r="E1388" s="4" t="str">
        <f t="shared" si="53"/>
        <v>女</v>
      </c>
    </row>
    <row r="1389" spans="1:5" ht="30" customHeight="1">
      <c r="A1389" s="4">
        <v>1388</v>
      </c>
      <c r="B1389" s="4" t="str">
        <f>"28722021032815431716591"</f>
        <v>28722021032815431716591</v>
      </c>
      <c r="C1389" s="4" t="s">
        <v>5</v>
      </c>
      <c r="D1389" s="4" t="str">
        <f>"戚秀玲"</f>
        <v>戚秀玲</v>
      </c>
      <c r="E1389" s="4" t="str">
        <f t="shared" si="53"/>
        <v>女</v>
      </c>
    </row>
    <row r="1390" spans="1:5" ht="30" customHeight="1">
      <c r="A1390" s="4">
        <v>1389</v>
      </c>
      <c r="B1390" s="4" t="str">
        <f>"28722021032816130116682"</f>
        <v>28722021032816130116682</v>
      </c>
      <c r="C1390" s="4" t="s">
        <v>5</v>
      </c>
      <c r="D1390" s="4" t="str">
        <f>"符兴超"</f>
        <v>符兴超</v>
      </c>
      <c r="E1390" s="4" t="str">
        <f>"男"</f>
        <v>男</v>
      </c>
    </row>
    <row r="1391" spans="1:5" ht="30" customHeight="1">
      <c r="A1391" s="4">
        <v>1390</v>
      </c>
      <c r="B1391" s="4" t="str">
        <f>"28722021032816161516694"</f>
        <v>28722021032816161516694</v>
      </c>
      <c r="C1391" s="4" t="s">
        <v>5</v>
      </c>
      <c r="D1391" s="4" t="str">
        <f>"文亚迎"</f>
        <v>文亚迎</v>
      </c>
      <c r="E1391" s="4" t="str">
        <f>"女"</f>
        <v>女</v>
      </c>
    </row>
    <row r="1392" spans="1:5" ht="30" customHeight="1">
      <c r="A1392" s="4">
        <v>1391</v>
      </c>
      <c r="B1392" s="4" t="str">
        <f>"28722021032816275216727"</f>
        <v>28722021032816275216727</v>
      </c>
      <c r="C1392" s="4" t="s">
        <v>5</v>
      </c>
      <c r="D1392" s="4" t="str">
        <f>"吴小丽"</f>
        <v>吴小丽</v>
      </c>
      <c r="E1392" s="4" t="str">
        <f>"女"</f>
        <v>女</v>
      </c>
    </row>
    <row r="1393" spans="1:5" ht="30" customHeight="1">
      <c r="A1393" s="4">
        <v>1392</v>
      </c>
      <c r="B1393" s="4" t="str">
        <f>"28722021032816295216733"</f>
        <v>28722021032816295216733</v>
      </c>
      <c r="C1393" s="4" t="s">
        <v>5</v>
      </c>
      <c r="D1393" s="4" t="str">
        <f>"朱好飞"</f>
        <v>朱好飞</v>
      </c>
      <c r="E1393" s="4" t="str">
        <f>"女"</f>
        <v>女</v>
      </c>
    </row>
    <row r="1394" spans="1:5" ht="30" customHeight="1">
      <c r="A1394" s="4">
        <v>1393</v>
      </c>
      <c r="B1394" s="4" t="str">
        <f>"28722021032816321916742"</f>
        <v>28722021032816321916742</v>
      </c>
      <c r="C1394" s="4" t="s">
        <v>5</v>
      </c>
      <c r="D1394" s="4" t="str">
        <f>"袁海魁"</f>
        <v>袁海魁</v>
      </c>
      <c r="E1394" s="4" t="str">
        <f>"男"</f>
        <v>男</v>
      </c>
    </row>
    <row r="1395" spans="1:5" ht="30" customHeight="1">
      <c r="A1395" s="4">
        <v>1394</v>
      </c>
      <c r="B1395" s="4" t="str">
        <f>"28722021032816352416758"</f>
        <v>28722021032816352416758</v>
      </c>
      <c r="C1395" s="4" t="s">
        <v>5</v>
      </c>
      <c r="D1395" s="4" t="str">
        <f>"符兆震"</f>
        <v>符兆震</v>
      </c>
      <c r="E1395" s="4" t="str">
        <f>"男"</f>
        <v>男</v>
      </c>
    </row>
    <row r="1396" spans="1:5" ht="30" customHeight="1">
      <c r="A1396" s="4">
        <v>1395</v>
      </c>
      <c r="B1396" s="4" t="str">
        <f>"28722021032816413916769"</f>
        <v>28722021032816413916769</v>
      </c>
      <c r="C1396" s="4" t="s">
        <v>5</v>
      </c>
      <c r="D1396" s="4" t="str">
        <f>"符杨贇"</f>
        <v>符杨贇</v>
      </c>
      <c r="E1396" s="4" t="str">
        <f>"男"</f>
        <v>男</v>
      </c>
    </row>
    <row r="1397" spans="1:5" ht="30" customHeight="1">
      <c r="A1397" s="4">
        <v>1396</v>
      </c>
      <c r="B1397" s="4" t="str">
        <f>"28722021032816494016790"</f>
        <v>28722021032816494016790</v>
      </c>
      <c r="C1397" s="4" t="s">
        <v>5</v>
      </c>
      <c r="D1397" s="4" t="str">
        <f>"符贞祯"</f>
        <v>符贞祯</v>
      </c>
      <c r="E1397" s="4" t="str">
        <f>"女"</f>
        <v>女</v>
      </c>
    </row>
    <row r="1398" spans="1:5" ht="30" customHeight="1">
      <c r="A1398" s="4">
        <v>1397</v>
      </c>
      <c r="B1398" s="4" t="str">
        <f>"28722021032816500416793"</f>
        <v>28722021032816500416793</v>
      </c>
      <c r="C1398" s="4" t="s">
        <v>5</v>
      </c>
      <c r="D1398" s="4" t="str">
        <f>"李志烽"</f>
        <v>李志烽</v>
      </c>
      <c r="E1398" s="4" t="str">
        <f>"男"</f>
        <v>男</v>
      </c>
    </row>
    <row r="1399" spans="1:5" ht="30" customHeight="1">
      <c r="A1399" s="4">
        <v>1398</v>
      </c>
      <c r="B1399" s="4" t="str">
        <f>"28722021032816535216801"</f>
        <v>28722021032816535216801</v>
      </c>
      <c r="C1399" s="4" t="s">
        <v>5</v>
      </c>
      <c r="D1399" s="4" t="str">
        <f>"吴珍"</f>
        <v>吴珍</v>
      </c>
      <c r="E1399" s="4" t="str">
        <f>"女"</f>
        <v>女</v>
      </c>
    </row>
    <row r="1400" spans="1:5" ht="30" customHeight="1">
      <c r="A1400" s="4">
        <v>1399</v>
      </c>
      <c r="B1400" s="4" t="str">
        <f>"28722021032817015416822"</f>
        <v>28722021032817015416822</v>
      </c>
      <c r="C1400" s="4" t="s">
        <v>5</v>
      </c>
      <c r="D1400" s="4" t="str">
        <f>"符华慧"</f>
        <v>符华慧</v>
      </c>
      <c r="E1400" s="4" t="str">
        <f>"女"</f>
        <v>女</v>
      </c>
    </row>
    <row r="1401" spans="1:5" ht="30" customHeight="1">
      <c r="A1401" s="4">
        <v>1400</v>
      </c>
      <c r="B1401" s="4" t="str">
        <f>"28722021032817015816823"</f>
        <v>28722021032817015816823</v>
      </c>
      <c r="C1401" s="4" t="s">
        <v>5</v>
      </c>
      <c r="D1401" s="4" t="str">
        <f>"高玲"</f>
        <v>高玲</v>
      </c>
      <c r="E1401" s="4" t="str">
        <f>"女"</f>
        <v>女</v>
      </c>
    </row>
    <row r="1402" spans="1:5" ht="30" customHeight="1">
      <c r="A1402" s="4">
        <v>1401</v>
      </c>
      <c r="B1402" s="4" t="str">
        <f>"28722021032817020116825"</f>
        <v>28722021032817020116825</v>
      </c>
      <c r="C1402" s="4" t="s">
        <v>5</v>
      </c>
      <c r="D1402" s="4" t="str">
        <f>"张希峥"</f>
        <v>张希峥</v>
      </c>
      <c r="E1402" s="4" t="str">
        <f>"男"</f>
        <v>男</v>
      </c>
    </row>
    <row r="1403" spans="1:5" ht="30" customHeight="1">
      <c r="A1403" s="4">
        <v>1402</v>
      </c>
      <c r="B1403" s="4" t="str">
        <f>"28722021032817020416826"</f>
        <v>28722021032817020416826</v>
      </c>
      <c r="C1403" s="4" t="s">
        <v>5</v>
      </c>
      <c r="D1403" s="4" t="str">
        <f>"苏琴"</f>
        <v>苏琴</v>
      </c>
      <c r="E1403" s="4" t="str">
        <f>"女"</f>
        <v>女</v>
      </c>
    </row>
    <row r="1404" spans="1:5" ht="30" customHeight="1">
      <c r="A1404" s="4">
        <v>1403</v>
      </c>
      <c r="B1404" s="4" t="str">
        <f>"28722021032817072916839"</f>
        <v>28722021032817072916839</v>
      </c>
      <c r="C1404" s="4" t="s">
        <v>5</v>
      </c>
      <c r="D1404" s="4" t="str">
        <f>"陈鹏妃"</f>
        <v>陈鹏妃</v>
      </c>
      <c r="E1404" s="4" t="str">
        <f>"女"</f>
        <v>女</v>
      </c>
    </row>
    <row r="1405" spans="1:5" ht="30" customHeight="1">
      <c r="A1405" s="4">
        <v>1404</v>
      </c>
      <c r="B1405" s="4" t="str">
        <f>"28722021032817090216845"</f>
        <v>28722021032817090216845</v>
      </c>
      <c r="C1405" s="4" t="s">
        <v>5</v>
      </c>
      <c r="D1405" s="4" t="str">
        <f>"邓帮昌"</f>
        <v>邓帮昌</v>
      </c>
      <c r="E1405" s="4" t="str">
        <f>"男"</f>
        <v>男</v>
      </c>
    </row>
    <row r="1406" spans="1:5" ht="30" customHeight="1">
      <c r="A1406" s="4">
        <v>1405</v>
      </c>
      <c r="B1406" s="4" t="str">
        <f>"28722021032817095016848"</f>
        <v>28722021032817095016848</v>
      </c>
      <c r="C1406" s="4" t="s">
        <v>5</v>
      </c>
      <c r="D1406" s="4" t="str">
        <f>"巢洁"</f>
        <v>巢洁</v>
      </c>
      <c r="E1406" s="4" t="str">
        <f aca="true" t="shared" si="54" ref="E1406:E1412">"女"</f>
        <v>女</v>
      </c>
    </row>
    <row r="1407" spans="1:5" ht="30" customHeight="1">
      <c r="A1407" s="4">
        <v>1406</v>
      </c>
      <c r="B1407" s="4" t="str">
        <f>"28722021032817260016882"</f>
        <v>28722021032817260016882</v>
      </c>
      <c r="C1407" s="4" t="s">
        <v>5</v>
      </c>
      <c r="D1407" s="4" t="str">
        <f>"孙艳翠"</f>
        <v>孙艳翠</v>
      </c>
      <c r="E1407" s="4" t="str">
        <f t="shared" si="54"/>
        <v>女</v>
      </c>
    </row>
    <row r="1408" spans="1:5" ht="30" customHeight="1">
      <c r="A1408" s="4">
        <v>1407</v>
      </c>
      <c r="B1408" s="4" t="str">
        <f>"28722021032817292916891"</f>
        <v>28722021032817292916891</v>
      </c>
      <c r="C1408" s="4" t="s">
        <v>5</v>
      </c>
      <c r="D1408" s="4" t="str">
        <f>"王诗韵"</f>
        <v>王诗韵</v>
      </c>
      <c r="E1408" s="4" t="str">
        <f t="shared" si="54"/>
        <v>女</v>
      </c>
    </row>
    <row r="1409" spans="1:5" ht="30" customHeight="1">
      <c r="A1409" s="4">
        <v>1408</v>
      </c>
      <c r="B1409" s="4" t="str">
        <f>"28722021032817320716893"</f>
        <v>28722021032817320716893</v>
      </c>
      <c r="C1409" s="4" t="s">
        <v>5</v>
      </c>
      <c r="D1409" s="4" t="str">
        <f>"苏婷"</f>
        <v>苏婷</v>
      </c>
      <c r="E1409" s="4" t="str">
        <f t="shared" si="54"/>
        <v>女</v>
      </c>
    </row>
    <row r="1410" spans="1:5" ht="30" customHeight="1">
      <c r="A1410" s="4">
        <v>1409</v>
      </c>
      <c r="B1410" s="4" t="str">
        <f>"28722021032817352816898"</f>
        <v>28722021032817352816898</v>
      </c>
      <c r="C1410" s="4" t="s">
        <v>5</v>
      </c>
      <c r="D1410" s="4" t="str">
        <f>"符转"</f>
        <v>符转</v>
      </c>
      <c r="E1410" s="4" t="str">
        <f t="shared" si="54"/>
        <v>女</v>
      </c>
    </row>
    <row r="1411" spans="1:5" ht="30" customHeight="1">
      <c r="A1411" s="4">
        <v>1410</v>
      </c>
      <c r="B1411" s="4" t="str">
        <f>"28722021032817404316909"</f>
        <v>28722021032817404316909</v>
      </c>
      <c r="C1411" s="4" t="s">
        <v>5</v>
      </c>
      <c r="D1411" s="4" t="str">
        <f>"符晶茹"</f>
        <v>符晶茹</v>
      </c>
      <c r="E1411" s="4" t="str">
        <f t="shared" si="54"/>
        <v>女</v>
      </c>
    </row>
    <row r="1412" spans="1:5" ht="30" customHeight="1">
      <c r="A1412" s="4">
        <v>1411</v>
      </c>
      <c r="B1412" s="4" t="str">
        <f>"28722021032817412016910"</f>
        <v>28722021032817412016910</v>
      </c>
      <c r="C1412" s="4" t="s">
        <v>5</v>
      </c>
      <c r="D1412" s="4" t="str">
        <f>"符家琴"</f>
        <v>符家琴</v>
      </c>
      <c r="E1412" s="4" t="str">
        <f t="shared" si="54"/>
        <v>女</v>
      </c>
    </row>
    <row r="1413" spans="1:5" ht="30" customHeight="1">
      <c r="A1413" s="4">
        <v>1412</v>
      </c>
      <c r="B1413" s="4" t="str">
        <f>"28722021032817501816928"</f>
        <v>28722021032817501816928</v>
      </c>
      <c r="C1413" s="4" t="s">
        <v>5</v>
      </c>
      <c r="D1413" s="4" t="str">
        <f>"符中儒"</f>
        <v>符中儒</v>
      </c>
      <c r="E1413" s="4" t="str">
        <f>"男"</f>
        <v>男</v>
      </c>
    </row>
    <row r="1414" spans="1:5" ht="30" customHeight="1">
      <c r="A1414" s="4">
        <v>1413</v>
      </c>
      <c r="B1414" s="4" t="str">
        <f>"28722021032818094916960"</f>
        <v>28722021032818094916960</v>
      </c>
      <c r="C1414" s="4" t="s">
        <v>5</v>
      </c>
      <c r="D1414" s="4" t="str">
        <f>"陈亮"</f>
        <v>陈亮</v>
      </c>
      <c r="E1414" s="4" t="str">
        <f>"男"</f>
        <v>男</v>
      </c>
    </row>
    <row r="1415" spans="1:5" ht="30" customHeight="1">
      <c r="A1415" s="4">
        <v>1414</v>
      </c>
      <c r="B1415" s="4" t="str">
        <f>"28722021032818131816967"</f>
        <v>28722021032818131816967</v>
      </c>
      <c r="C1415" s="4" t="s">
        <v>5</v>
      </c>
      <c r="D1415" s="4" t="str">
        <f>"吴贻培"</f>
        <v>吴贻培</v>
      </c>
      <c r="E1415" s="4" t="str">
        <f>"男"</f>
        <v>男</v>
      </c>
    </row>
    <row r="1416" spans="1:5" ht="30" customHeight="1">
      <c r="A1416" s="4">
        <v>1415</v>
      </c>
      <c r="B1416" s="4" t="str">
        <f>"28722021032818183616973"</f>
        <v>28722021032818183616973</v>
      </c>
      <c r="C1416" s="4" t="s">
        <v>5</v>
      </c>
      <c r="D1416" s="4" t="str">
        <f>"张浩"</f>
        <v>张浩</v>
      </c>
      <c r="E1416" s="4" t="str">
        <f>"男"</f>
        <v>男</v>
      </c>
    </row>
    <row r="1417" spans="1:5" ht="30" customHeight="1">
      <c r="A1417" s="4">
        <v>1416</v>
      </c>
      <c r="B1417" s="4" t="str">
        <f>"28722021032818215316982"</f>
        <v>28722021032818215316982</v>
      </c>
      <c r="C1417" s="4" t="s">
        <v>5</v>
      </c>
      <c r="D1417" s="4" t="str">
        <f>"翁壮"</f>
        <v>翁壮</v>
      </c>
      <c r="E1417" s="4" t="str">
        <f>"男"</f>
        <v>男</v>
      </c>
    </row>
    <row r="1418" spans="1:5" ht="30" customHeight="1">
      <c r="A1418" s="4">
        <v>1417</v>
      </c>
      <c r="B1418" s="4" t="str">
        <f>"28722021032818224116984"</f>
        <v>28722021032818224116984</v>
      </c>
      <c r="C1418" s="4" t="s">
        <v>5</v>
      </c>
      <c r="D1418" s="4" t="str">
        <f>"邢丽娜"</f>
        <v>邢丽娜</v>
      </c>
      <c r="E1418" s="4" t="str">
        <f>"女"</f>
        <v>女</v>
      </c>
    </row>
    <row r="1419" spans="1:5" ht="30" customHeight="1">
      <c r="A1419" s="4">
        <v>1418</v>
      </c>
      <c r="B1419" s="4" t="str">
        <f>"28722021032818283216998"</f>
        <v>28722021032818283216998</v>
      </c>
      <c r="C1419" s="4" t="s">
        <v>5</v>
      </c>
      <c r="D1419" s="4" t="str">
        <f>"鄞清影"</f>
        <v>鄞清影</v>
      </c>
      <c r="E1419" s="4" t="str">
        <f>"女"</f>
        <v>女</v>
      </c>
    </row>
    <row r="1420" spans="1:5" ht="30" customHeight="1">
      <c r="A1420" s="4">
        <v>1419</v>
      </c>
      <c r="B1420" s="4" t="str">
        <f>"28722021032818562517048"</f>
        <v>28722021032818562517048</v>
      </c>
      <c r="C1420" s="4" t="s">
        <v>5</v>
      </c>
      <c r="D1420" s="4" t="str">
        <f>"詹源"</f>
        <v>詹源</v>
      </c>
      <c r="E1420" s="4" t="str">
        <f>"女"</f>
        <v>女</v>
      </c>
    </row>
    <row r="1421" spans="1:5" ht="30" customHeight="1">
      <c r="A1421" s="4">
        <v>1420</v>
      </c>
      <c r="B1421" s="4" t="str">
        <f>"28722021032819142017083"</f>
        <v>28722021032819142017083</v>
      </c>
      <c r="C1421" s="4" t="s">
        <v>5</v>
      </c>
      <c r="D1421" s="4" t="str">
        <f>"赵宝丞"</f>
        <v>赵宝丞</v>
      </c>
      <c r="E1421" s="4" t="str">
        <f>"男"</f>
        <v>男</v>
      </c>
    </row>
    <row r="1422" spans="1:5" ht="30" customHeight="1">
      <c r="A1422" s="4">
        <v>1421</v>
      </c>
      <c r="B1422" s="4" t="str">
        <f>"28722021032819155617087"</f>
        <v>28722021032819155617087</v>
      </c>
      <c r="C1422" s="4" t="s">
        <v>5</v>
      </c>
      <c r="D1422" s="4" t="str">
        <f>"刘敏"</f>
        <v>刘敏</v>
      </c>
      <c r="E1422" s="4" t="str">
        <f>"女"</f>
        <v>女</v>
      </c>
    </row>
    <row r="1423" spans="1:5" ht="30" customHeight="1">
      <c r="A1423" s="4">
        <v>1422</v>
      </c>
      <c r="B1423" s="4" t="str">
        <f>"28722021032819174917090"</f>
        <v>28722021032819174917090</v>
      </c>
      <c r="C1423" s="4" t="s">
        <v>5</v>
      </c>
      <c r="D1423" s="4" t="str">
        <f>"叶志明"</f>
        <v>叶志明</v>
      </c>
      <c r="E1423" s="4" t="str">
        <f>"男"</f>
        <v>男</v>
      </c>
    </row>
    <row r="1424" spans="1:5" ht="30" customHeight="1">
      <c r="A1424" s="4">
        <v>1423</v>
      </c>
      <c r="B1424" s="4" t="str">
        <f>"28722021032819202817092"</f>
        <v>28722021032819202817092</v>
      </c>
      <c r="C1424" s="4" t="s">
        <v>5</v>
      </c>
      <c r="D1424" s="4" t="str">
        <f>"吴良铸"</f>
        <v>吴良铸</v>
      </c>
      <c r="E1424" s="4" t="str">
        <f>"男"</f>
        <v>男</v>
      </c>
    </row>
    <row r="1425" spans="1:5" ht="30" customHeight="1">
      <c r="A1425" s="4">
        <v>1424</v>
      </c>
      <c r="B1425" s="4" t="str">
        <f>"28722021032819321317119"</f>
        <v>28722021032819321317119</v>
      </c>
      <c r="C1425" s="4" t="s">
        <v>5</v>
      </c>
      <c r="D1425" s="4" t="str">
        <f>"高芳萍"</f>
        <v>高芳萍</v>
      </c>
      <c r="E1425" s="4" t="str">
        <f>"女"</f>
        <v>女</v>
      </c>
    </row>
    <row r="1426" spans="1:5" ht="30" customHeight="1">
      <c r="A1426" s="4">
        <v>1425</v>
      </c>
      <c r="B1426" s="4" t="str">
        <f>"28722021032819355217128"</f>
        <v>28722021032819355217128</v>
      </c>
      <c r="C1426" s="4" t="s">
        <v>5</v>
      </c>
      <c r="D1426" s="4" t="str">
        <f>"陈艳艳"</f>
        <v>陈艳艳</v>
      </c>
      <c r="E1426" s="4" t="str">
        <f>"女"</f>
        <v>女</v>
      </c>
    </row>
    <row r="1427" spans="1:5" ht="30" customHeight="1">
      <c r="A1427" s="4">
        <v>1426</v>
      </c>
      <c r="B1427" s="4" t="str">
        <f>"28722021032819415717142"</f>
        <v>28722021032819415717142</v>
      </c>
      <c r="C1427" s="4" t="s">
        <v>5</v>
      </c>
      <c r="D1427" s="4" t="str">
        <f>"文妍"</f>
        <v>文妍</v>
      </c>
      <c r="E1427" s="4" t="str">
        <f>"女"</f>
        <v>女</v>
      </c>
    </row>
    <row r="1428" spans="1:5" ht="30" customHeight="1">
      <c r="A1428" s="4">
        <v>1427</v>
      </c>
      <c r="B1428" s="4" t="str">
        <f>"28722021032819473417152"</f>
        <v>28722021032819473417152</v>
      </c>
      <c r="C1428" s="4" t="s">
        <v>5</v>
      </c>
      <c r="D1428" s="4" t="str">
        <f>"符明警"</f>
        <v>符明警</v>
      </c>
      <c r="E1428" s="4" t="str">
        <f>"男"</f>
        <v>男</v>
      </c>
    </row>
    <row r="1429" spans="1:5" ht="30" customHeight="1">
      <c r="A1429" s="4">
        <v>1428</v>
      </c>
      <c r="B1429" s="4" t="str">
        <f>"28722021032820104217212"</f>
        <v>28722021032820104217212</v>
      </c>
      <c r="C1429" s="4" t="s">
        <v>5</v>
      </c>
      <c r="D1429" s="4" t="str">
        <f>"胡健"</f>
        <v>胡健</v>
      </c>
      <c r="E1429" s="4" t="str">
        <f>"男"</f>
        <v>男</v>
      </c>
    </row>
    <row r="1430" spans="1:5" ht="30" customHeight="1">
      <c r="A1430" s="4">
        <v>1429</v>
      </c>
      <c r="B1430" s="4" t="str">
        <f>"28722021032820140717225"</f>
        <v>28722021032820140717225</v>
      </c>
      <c r="C1430" s="4" t="s">
        <v>5</v>
      </c>
      <c r="D1430" s="4" t="str">
        <f>"符裕秀"</f>
        <v>符裕秀</v>
      </c>
      <c r="E1430" s="4" t="str">
        <f>"女"</f>
        <v>女</v>
      </c>
    </row>
    <row r="1431" spans="1:5" ht="30" customHeight="1">
      <c r="A1431" s="4">
        <v>1430</v>
      </c>
      <c r="B1431" s="4" t="str">
        <f>"28722021032820591517331"</f>
        <v>28722021032820591517331</v>
      </c>
      <c r="C1431" s="4" t="s">
        <v>5</v>
      </c>
      <c r="D1431" s="4" t="str">
        <f>"李德坤"</f>
        <v>李德坤</v>
      </c>
      <c r="E1431" s="4" t="str">
        <f>"男"</f>
        <v>男</v>
      </c>
    </row>
    <row r="1432" spans="1:5" ht="30" customHeight="1">
      <c r="A1432" s="4">
        <v>1431</v>
      </c>
      <c r="B1432" s="4" t="str">
        <f>"28722021032821090017359"</f>
        <v>28722021032821090017359</v>
      </c>
      <c r="C1432" s="4" t="s">
        <v>5</v>
      </c>
      <c r="D1432" s="4" t="str">
        <f>"符英德"</f>
        <v>符英德</v>
      </c>
      <c r="E1432" s="4" t="str">
        <f aca="true" t="shared" si="55" ref="E1432:E1440">"女"</f>
        <v>女</v>
      </c>
    </row>
    <row r="1433" spans="1:5" ht="30" customHeight="1">
      <c r="A1433" s="4">
        <v>1432</v>
      </c>
      <c r="B1433" s="4" t="str">
        <f>"28722021032821100517364"</f>
        <v>28722021032821100517364</v>
      </c>
      <c r="C1433" s="4" t="s">
        <v>5</v>
      </c>
      <c r="D1433" s="4" t="str">
        <f>"吴声慧"</f>
        <v>吴声慧</v>
      </c>
      <c r="E1433" s="4" t="str">
        <f t="shared" si="55"/>
        <v>女</v>
      </c>
    </row>
    <row r="1434" spans="1:5" ht="30" customHeight="1">
      <c r="A1434" s="4">
        <v>1433</v>
      </c>
      <c r="B1434" s="4" t="str">
        <f>"28722021032821135517374"</f>
        <v>28722021032821135517374</v>
      </c>
      <c r="C1434" s="4" t="s">
        <v>5</v>
      </c>
      <c r="D1434" s="4" t="str">
        <f>"黄赛君"</f>
        <v>黄赛君</v>
      </c>
      <c r="E1434" s="4" t="str">
        <f t="shared" si="55"/>
        <v>女</v>
      </c>
    </row>
    <row r="1435" spans="1:5" ht="30" customHeight="1">
      <c r="A1435" s="4">
        <v>1434</v>
      </c>
      <c r="B1435" s="4" t="str">
        <f>"28722021032821173917381"</f>
        <v>28722021032821173917381</v>
      </c>
      <c r="C1435" s="4" t="s">
        <v>5</v>
      </c>
      <c r="D1435" s="4" t="str">
        <f>"王梦"</f>
        <v>王梦</v>
      </c>
      <c r="E1435" s="4" t="str">
        <f t="shared" si="55"/>
        <v>女</v>
      </c>
    </row>
    <row r="1436" spans="1:5" ht="30" customHeight="1">
      <c r="A1436" s="4">
        <v>1435</v>
      </c>
      <c r="B1436" s="4" t="str">
        <f>"28722021032821191417388"</f>
        <v>28722021032821191417388</v>
      </c>
      <c r="C1436" s="4" t="s">
        <v>5</v>
      </c>
      <c r="D1436" s="4" t="str">
        <f>"胡娇美"</f>
        <v>胡娇美</v>
      </c>
      <c r="E1436" s="4" t="str">
        <f t="shared" si="55"/>
        <v>女</v>
      </c>
    </row>
    <row r="1437" spans="1:5" ht="30" customHeight="1">
      <c r="A1437" s="4">
        <v>1436</v>
      </c>
      <c r="B1437" s="4" t="str">
        <f>"28722021032821255317402"</f>
        <v>28722021032821255317402</v>
      </c>
      <c r="C1437" s="4" t="s">
        <v>5</v>
      </c>
      <c r="D1437" s="4" t="str">
        <f>"唐于倩"</f>
        <v>唐于倩</v>
      </c>
      <c r="E1437" s="4" t="str">
        <f t="shared" si="55"/>
        <v>女</v>
      </c>
    </row>
    <row r="1438" spans="1:5" ht="30" customHeight="1">
      <c r="A1438" s="4">
        <v>1437</v>
      </c>
      <c r="B1438" s="4" t="str">
        <f>"28722021032821263617404"</f>
        <v>28722021032821263617404</v>
      </c>
      <c r="C1438" s="4" t="s">
        <v>5</v>
      </c>
      <c r="D1438" s="4" t="str">
        <f>"符初舒"</f>
        <v>符初舒</v>
      </c>
      <c r="E1438" s="4" t="str">
        <f t="shared" si="55"/>
        <v>女</v>
      </c>
    </row>
    <row r="1439" spans="1:5" ht="30" customHeight="1">
      <c r="A1439" s="4">
        <v>1438</v>
      </c>
      <c r="B1439" s="4" t="str">
        <f>"28722021032821293117418"</f>
        <v>28722021032821293117418</v>
      </c>
      <c r="C1439" s="4" t="s">
        <v>5</v>
      </c>
      <c r="D1439" s="4" t="str">
        <f>"卓雪玉"</f>
        <v>卓雪玉</v>
      </c>
      <c r="E1439" s="4" t="str">
        <f t="shared" si="55"/>
        <v>女</v>
      </c>
    </row>
    <row r="1440" spans="1:5" ht="30" customHeight="1">
      <c r="A1440" s="4">
        <v>1439</v>
      </c>
      <c r="B1440" s="4" t="str">
        <f>"28722021032821342317429"</f>
        <v>28722021032821342317429</v>
      </c>
      <c r="C1440" s="4" t="s">
        <v>5</v>
      </c>
      <c r="D1440" s="4" t="str">
        <f>"王立荣"</f>
        <v>王立荣</v>
      </c>
      <c r="E1440" s="4" t="str">
        <f t="shared" si="55"/>
        <v>女</v>
      </c>
    </row>
    <row r="1441" spans="1:5" ht="30" customHeight="1">
      <c r="A1441" s="4">
        <v>1440</v>
      </c>
      <c r="B1441" s="4" t="str">
        <f>"28722021032821435017460"</f>
        <v>28722021032821435017460</v>
      </c>
      <c r="C1441" s="4" t="s">
        <v>5</v>
      </c>
      <c r="D1441" s="4" t="str">
        <f>"王家宇"</f>
        <v>王家宇</v>
      </c>
      <c r="E1441" s="4" t="str">
        <f>"男"</f>
        <v>男</v>
      </c>
    </row>
    <row r="1442" spans="1:5" ht="30" customHeight="1">
      <c r="A1442" s="4">
        <v>1441</v>
      </c>
      <c r="B1442" s="4" t="str">
        <f>"28722021032821474217469"</f>
        <v>28722021032821474217469</v>
      </c>
      <c r="C1442" s="4" t="s">
        <v>5</v>
      </c>
      <c r="D1442" s="4" t="str">
        <f>"张惠惠"</f>
        <v>张惠惠</v>
      </c>
      <c r="E1442" s="4" t="str">
        <f>"女"</f>
        <v>女</v>
      </c>
    </row>
    <row r="1443" spans="1:5" ht="30" customHeight="1">
      <c r="A1443" s="4">
        <v>1442</v>
      </c>
      <c r="B1443" s="4" t="str">
        <f>"28722021032821512517486"</f>
        <v>28722021032821512517486</v>
      </c>
      <c r="C1443" s="4" t="s">
        <v>5</v>
      </c>
      <c r="D1443" s="4" t="str">
        <f>"何洪亮"</f>
        <v>何洪亮</v>
      </c>
      <c r="E1443" s="4" t="str">
        <f>"男"</f>
        <v>男</v>
      </c>
    </row>
    <row r="1444" spans="1:5" ht="30" customHeight="1">
      <c r="A1444" s="4">
        <v>1443</v>
      </c>
      <c r="B1444" s="4" t="str">
        <f>"28722021032821523417489"</f>
        <v>28722021032821523417489</v>
      </c>
      <c r="C1444" s="4" t="s">
        <v>5</v>
      </c>
      <c r="D1444" s="4" t="str">
        <f>"秦人霞"</f>
        <v>秦人霞</v>
      </c>
      <c r="E1444" s="4" t="str">
        <f>"女"</f>
        <v>女</v>
      </c>
    </row>
    <row r="1445" spans="1:5" ht="30" customHeight="1">
      <c r="A1445" s="4">
        <v>1444</v>
      </c>
      <c r="B1445" s="4" t="str">
        <f>"28722021032821542217494"</f>
        <v>28722021032821542217494</v>
      </c>
      <c r="C1445" s="4" t="s">
        <v>5</v>
      </c>
      <c r="D1445" s="4" t="str">
        <f>"洪典安"</f>
        <v>洪典安</v>
      </c>
      <c r="E1445" s="4" t="str">
        <f>"男"</f>
        <v>男</v>
      </c>
    </row>
    <row r="1446" spans="1:5" ht="30" customHeight="1">
      <c r="A1446" s="4">
        <v>1445</v>
      </c>
      <c r="B1446" s="4" t="str">
        <f>"28722021032822025017526"</f>
        <v>28722021032822025017526</v>
      </c>
      <c r="C1446" s="4" t="s">
        <v>5</v>
      </c>
      <c r="D1446" s="4" t="str">
        <f>"王人贺"</f>
        <v>王人贺</v>
      </c>
      <c r="E1446" s="4" t="str">
        <f>"男"</f>
        <v>男</v>
      </c>
    </row>
    <row r="1447" spans="1:5" ht="30" customHeight="1">
      <c r="A1447" s="4">
        <v>1446</v>
      </c>
      <c r="B1447" s="4" t="str">
        <f>"28722021032822045017534"</f>
        <v>28722021032822045017534</v>
      </c>
      <c r="C1447" s="4" t="s">
        <v>5</v>
      </c>
      <c r="D1447" s="4" t="str">
        <f>"林昌寿"</f>
        <v>林昌寿</v>
      </c>
      <c r="E1447" s="4" t="str">
        <f>"男"</f>
        <v>男</v>
      </c>
    </row>
    <row r="1448" spans="1:5" ht="30" customHeight="1">
      <c r="A1448" s="4">
        <v>1447</v>
      </c>
      <c r="B1448" s="4" t="str">
        <f>"28722021032822081617545"</f>
        <v>28722021032822081617545</v>
      </c>
      <c r="C1448" s="4" t="s">
        <v>5</v>
      </c>
      <c r="D1448" s="4" t="str">
        <f>"林升玉"</f>
        <v>林升玉</v>
      </c>
      <c r="E1448" s="4" t="str">
        <f>"女"</f>
        <v>女</v>
      </c>
    </row>
    <row r="1449" spans="1:5" ht="30" customHeight="1">
      <c r="A1449" s="4">
        <v>1448</v>
      </c>
      <c r="B1449" s="4" t="str">
        <f>"28722021032822124017556"</f>
        <v>28722021032822124017556</v>
      </c>
      <c r="C1449" s="4" t="s">
        <v>5</v>
      </c>
      <c r="D1449" s="4" t="str">
        <f>"王成梅"</f>
        <v>王成梅</v>
      </c>
      <c r="E1449" s="4" t="str">
        <f>"女"</f>
        <v>女</v>
      </c>
    </row>
    <row r="1450" spans="1:5" ht="30" customHeight="1">
      <c r="A1450" s="4">
        <v>1449</v>
      </c>
      <c r="B1450" s="4" t="str">
        <f>"28722021032822145417560"</f>
        <v>28722021032822145417560</v>
      </c>
      <c r="C1450" s="4" t="s">
        <v>5</v>
      </c>
      <c r="D1450" s="4" t="str">
        <f>"陈明发"</f>
        <v>陈明发</v>
      </c>
      <c r="E1450" s="4" t="str">
        <f>"男"</f>
        <v>男</v>
      </c>
    </row>
    <row r="1451" spans="1:5" ht="30" customHeight="1">
      <c r="A1451" s="4">
        <v>1450</v>
      </c>
      <c r="B1451" s="4" t="str">
        <f>"28722021032822150317561"</f>
        <v>28722021032822150317561</v>
      </c>
      <c r="C1451" s="4" t="s">
        <v>5</v>
      </c>
      <c r="D1451" s="4" t="str">
        <f>"彭博艺"</f>
        <v>彭博艺</v>
      </c>
      <c r="E1451" s="4" t="str">
        <f>"男"</f>
        <v>男</v>
      </c>
    </row>
    <row r="1452" spans="1:5" ht="30" customHeight="1">
      <c r="A1452" s="4">
        <v>1451</v>
      </c>
      <c r="B1452" s="4" t="str">
        <f>"28722021032822241517590"</f>
        <v>28722021032822241517590</v>
      </c>
      <c r="C1452" s="4" t="s">
        <v>5</v>
      </c>
      <c r="D1452" s="4" t="str">
        <f>"唐于圣"</f>
        <v>唐于圣</v>
      </c>
      <c r="E1452" s="4" t="str">
        <f>"男"</f>
        <v>男</v>
      </c>
    </row>
    <row r="1453" spans="1:5" ht="30" customHeight="1">
      <c r="A1453" s="4">
        <v>1452</v>
      </c>
      <c r="B1453" s="4" t="str">
        <f>"28722021032822322017606"</f>
        <v>28722021032822322017606</v>
      </c>
      <c r="C1453" s="4" t="s">
        <v>5</v>
      </c>
      <c r="D1453" s="4" t="str">
        <f>"吉才娜"</f>
        <v>吉才娜</v>
      </c>
      <c r="E1453" s="4" t="str">
        <f>"女"</f>
        <v>女</v>
      </c>
    </row>
    <row r="1454" spans="1:5" ht="30" customHeight="1">
      <c r="A1454" s="4">
        <v>1453</v>
      </c>
      <c r="B1454" s="4" t="str">
        <f>"28722021032822322517607"</f>
        <v>28722021032822322517607</v>
      </c>
      <c r="C1454" s="4" t="s">
        <v>5</v>
      </c>
      <c r="D1454" s="4" t="str">
        <f>"符周丽"</f>
        <v>符周丽</v>
      </c>
      <c r="E1454" s="4" t="str">
        <f>"女"</f>
        <v>女</v>
      </c>
    </row>
    <row r="1455" spans="1:5" ht="30" customHeight="1">
      <c r="A1455" s="4">
        <v>1454</v>
      </c>
      <c r="B1455" s="4" t="str">
        <f>"28722021032822354317615"</f>
        <v>28722021032822354317615</v>
      </c>
      <c r="C1455" s="4" t="s">
        <v>5</v>
      </c>
      <c r="D1455" s="4" t="str">
        <f>"陶柏茹"</f>
        <v>陶柏茹</v>
      </c>
      <c r="E1455" s="4" t="str">
        <f>"女"</f>
        <v>女</v>
      </c>
    </row>
    <row r="1456" spans="1:5" ht="30" customHeight="1">
      <c r="A1456" s="4">
        <v>1455</v>
      </c>
      <c r="B1456" s="4" t="str">
        <f>"28722021032822380017621"</f>
        <v>28722021032822380017621</v>
      </c>
      <c r="C1456" s="4" t="s">
        <v>5</v>
      </c>
      <c r="D1456" s="4" t="str">
        <f>"王锡昭"</f>
        <v>王锡昭</v>
      </c>
      <c r="E1456" s="4" t="str">
        <f>"男"</f>
        <v>男</v>
      </c>
    </row>
    <row r="1457" spans="1:5" ht="30" customHeight="1">
      <c r="A1457" s="4">
        <v>1456</v>
      </c>
      <c r="B1457" s="4" t="str">
        <f>"28722021032822480917639"</f>
        <v>28722021032822480917639</v>
      </c>
      <c r="C1457" s="4" t="s">
        <v>5</v>
      </c>
      <c r="D1457" s="4" t="str">
        <f>"卢瑞鹏"</f>
        <v>卢瑞鹏</v>
      </c>
      <c r="E1457" s="4" t="str">
        <f>"女"</f>
        <v>女</v>
      </c>
    </row>
    <row r="1458" spans="1:5" ht="30" customHeight="1">
      <c r="A1458" s="4">
        <v>1457</v>
      </c>
      <c r="B1458" s="4" t="str">
        <f>"28722021032822485117641"</f>
        <v>28722021032822485117641</v>
      </c>
      <c r="C1458" s="4" t="s">
        <v>5</v>
      </c>
      <c r="D1458" s="4" t="str">
        <f>"王芳婷"</f>
        <v>王芳婷</v>
      </c>
      <c r="E1458" s="4" t="str">
        <f>"女"</f>
        <v>女</v>
      </c>
    </row>
    <row r="1459" spans="1:5" ht="30" customHeight="1">
      <c r="A1459" s="4">
        <v>1458</v>
      </c>
      <c r="B1459" s="4" t="str">
        <f>"28722021032822492717643"</f>
        <v>28722021032822492717643</v>
      </c>
      <c r="C1459" s="4" t="s">
        <v>5</v>
      </c>
      <c r="D1459" s="4" t="str">
        <f>"赵明鹏"</f>
        <v>赵明鹏</v>
      </c>
      <c r="E1459" s="4" t="str">
        <f>"男"</f>
        <v>男</v>
      </c>
    </row>
    <row r="1460" spans="1:5" ht="30" customHeight="1">
      <c r="A1460" s="4">
        <v>1459</v>
      </c>
      <c r="B1460" s="4" t="str">
        <f>"28722021032822541117658"</f>
        <v>28722021032822541117658</v>
      </c>
      <c r="C1460" s="4" t="s">
        <v>5</v>
      </c>
      <c r="D1460" s="4" t="str">
        <f>"邢超平"</f>
        <v>邢超平</v>
      </c>
      <c r="E1460" s="4" t="str">
        <f>"男"</f>
        <v>男</v>
      </c>
    </row>
    <row r="1461" spans="1:5" ht="30" customHeight="1">
      <c r="A1461" s="4">
        <v>1460</v>
      </c>
      <c r="B1461" s="4" t="str">
        <f>"28722021032823070917686"</f>
        <v>28722021032823070917686</v>
      </c>
      <c r="C1461" s="4" t="s">
        <v>5</v>
      </c>
      <c r="D1461" s="4" t="str">
        <f>"苏闻怡"</f>
        <v>苏闻怡</v>
      </c>
      <c r="E1461" s="4" t="str">
        <f>"女"</f>
        <v>女</v>
      </c>
    </row>
    <row r="1462" spans="1:5" ht="30" customHeight="1">
      <c r="A1462" s="4">
        <v>1461</v>
      </c>
      <c r="B1462" s="4" t="str">
        <f>"28722021032823083417691"</f>
        <v>28722021032823083417691</v>
      </c>
      <c r="C1462" s="4" t="s">
        <v>5</v>
      </c>
      <c r="D1462" s="4" t="str">
        <f>"王业政"</f>
        <v>王业政</v>
      </c>
      <c r="E1462" s="4" t="str">
        <f>"男"</f>
        <v>男</v>
      </c>
    </row>
    <row r="1463" spans="1:5" ht="30" customHeight="1">
      <c r="A1463" s="4">
        <v>1462</v>
      </c>
      <c r="B1463" s="4" t="str">
        <f>"28722021032823201117718"</f>
        <v>28722021032823201117718</v>
      </c>
      <c r="C1463" s="4" t="s">
        <v>5</v>
      </c>
      <c r="D1463" s="4" t="str">
        <f>"薛万帝"</f>
        <v>薛万帝</v>
      </c>
      <c r="E1463" s="4" t="str">
        <f>"男"</f>
        <v>男</v>
      </c>
    </row>
    <row r="1464" spans="1:5" ht="30" customHeight="1">
      <c r="A1464" s="4">
        <v>1463</v>
      </c>
      <c r="B1464" s="4" t="str">
        <f>"28722021032823231217724"</f>
        <v>28722021032823231217724</v>
      </c>
      <c r="C1464" s="4" t="s">
        <v>5</v>
      </c>
      <c r="D1464" s="4" t="str">
        <f>"林方芳"</f>
        <v>林方芳</v>
      </c>
      <c r="E1464" s="4" t="str">
        <f aca="true" t="shared" si="56" ref="E1464:E1470">"女"</f>
        <v>女</v>
      </c>
    </row>
    <row r="1465" spans="1:5" ht="30" customHeight="1">
      <c r="A1465" s="4">
        <v>1464</v>
      </c>
      <c r="B1465" s="4" t="str">
        <f>"28722021032823321317735"</f>
        <v>28722021032823321317735</v>
      </c>
      <c r="C1465" s="4" t="s">
        <v>5</v>
      </c>
      <c r="D1465" s="4" t="str">
        <f>"司思"</f>
        <v>司思</v>
      </c>
      <c r="E1465" s="4" t="str">
        <f t="shared" si="56"/>
        <v>女</v>
      </c>
    </row>
    <row r="1466" spans="1:5" ht="30" customHeight="1">
      <c r="A1466" s="4">
        <v>1465</v>
      </c>
      <c r="B1466" s="4" t="str">
        <f>"28722021032823404717756"</f>
        <v>28722021032823404717756</v>
      </c>
      <c r="C1466" s="4" t="s">
        <v>5</v>
      </c>
      <c r="D1466" s="4" t="str">
        <f>"高忠艳"</f>
        <v>高忠艳</v>
      </c>
      <c r="E1466" s="4" t="str">
        <f t="shared" si="56"/>
        <v>女</v>
      </c>
    </row>
    <row r="1467" spans="1:5" ht="30" customHeight="1">
      <c r="A1467" s="4">
        <v>1466</v>
      </c>
      <c r="B1467" s="4" t="str">
        <f>"28722021032823421617757"</f>
        <v>28722021032823421617757</v>
      </c>
      <c r="C1467" s="4" t="s">
        <v>5</v>
      </c>
      <c r="D1467" s="4" t="str">
        <f>"林世尾"</f>
        <v>林世尾</v>
      </c>
      <c r="E1467" s="4" t="str">
        <f t="shared" si="56"/>
        <v>女</v>
      </c>
    </row>
    <row r="1468" spans="1:5" ht="30" customHeight="1">
      <c r="A1468" s="4">
        <v>1467</v>
      </c>
      <c r="B1468" s="4" t="str">
        <f>"28722021032823460117762"</f>
        <v>28722021032823460117762</v>
      </c>
      <c r="C1468" s="4" t="s">
        <v>5</v>
      </c>
      <c r="D1468" s="4" t="str">
        <f>"王馨悦"</f>
        <v>王馨悦</v>
      </c>
      <c r="E1468" s="4" t="str">
        <f t="shared" si="56"/>
        <v>女</v>
      </c>
    </row>
    <row r="1469" spans="1:5" ht="30" customHeight="1">
      <c r="A1469" s="4">
        <v>1468</v>
      </c>
      <c r="B1469" s="4" t="str">
        <f>"28722021032823460217763"</f>
        <v>28722021032823460217763</v>
      </c>
      <c r="C1469" s="4" t="s">
        <v>5</v>
      </c>
      <c r="D1469" s="4" t="str">
        <f>"符芳珍"</f>
        <v>符芳珍</v>
      </c>
      <c r="E1469" s="4" t="str">
        <f t="shared" si="56"/>
        <v>女</v>
      </c>
    </row>
    <row r="1470" spans="1:5" ht="30" customHeight="1">
      <c r="A1470" s="4">
        <v>1469</v>
      </c>
      <c r="B1470" s="4" t="str">
        <f>"28722021032823544317766"</f>
        <v>28722021032823544317766</v>
      </c>
      <c r="C1470" s="4" t="s">
        <v>5</v>
      </c>
      <c r="D1470" s="4" t="str">
        <f>"蒙泽霞"</f>
        <v>蒙泽霞</v>
      </c>
      <c r="E1470" s="4" t="str">
        <f t="shared" si="56"/>
        <v>女</v>
      </c>
    </row>
    <row r="1471" spans="1:5" ht="30" customHeight="1">
      <c r="A1471" s="4">
        <v>1470</v>
      </c>
      <c r="B1471" s="4" t="str">
        <f>"28722021032900122017788"</f>
        <v>28722021032900122017788</v>
      </c>
      <c r="C1471" s="4" t="s">
        <v>5</v>
      </c>
      <c r="D1471" s="4" t="str">
        <f>"金彬彬"</f>
        <v>金彬彬</v>
      </c>
      <c r="E1471" s="4" t="str">
        <f>"男"</f>
        <v>男</v>
      </c>
    </row>
    <row r="1472" spans="1:5" ht="30" customHeight="1">
      <c r="A1472" s="4">
        <v>1471</v>
      </c>
      <c r="B1472" s="4" t="str">
        <f>"28722021032900123117789"</f>
        <v>28722021032900123117789</v>
      </c>
      <c r="C1472" s="4" t="s">
        <v>5</v>
      </c>
      <c r="D1472" s="4" t="str">
        <f>"徐军军"</f>
        <v>徐军军</v>
      </c>
      <c r="E1472" s="4" t="str">
        <f>"男"</f>
        <v>男</v>
      </c>
    </row>
    <row r="1473" spans="1:5" ht="30" customHeight="1">
      <c r="A1473" s="4">
        <v>1472</v>
      </c>
      <c r="B1473" s="4" t="str">
        <f>"28722021032901031317823"</f>
        <v>28722021032901031317823</v>
      </c>
      <c r="C1473" s="4" t="s">
        <v>5</v>
      </c>
      <c r="D1473" s="4" t="str">
        <f>"文骥"</f>
        <v>文骥</v>
      </c>
      <c r="E1473" s="4" t="str">
        <f>"男"</f>
        <v>男</v>
      </c>
    </row>
    <row r="1474" spans="1:5" ht="30" customHeight="1">
      <c r="A1474" s="4">
        <v>1473</v>
      </c>
      <c r="B1474" s="4" t="str">
        <f>"28722021032901061317824"</f>
        <v>28722021032901061317824</v>
      </c>
      <c r="C1474" s="4" t="s">
        <v>5</v>
      </c>
      <c r="D1474" s="4" t="str">
        <f>"何丽"</f>
        <v>何丽</v>
      </c>
      <c r="E1474" s="4" t="str">
        <f>"女"</f>
        <v>女</v>
      </c>
    </row>
    <row r="1475" spans="1:5" ht="30" customHeight="1">
      <c r="A1475" s="4">
        <v>1474</v>
      </c>
      <c r="B1475" s="4" t="str">
        <f>"28722021032901271217828"</f>
        <v>28722021032901271217828</v>
      </c>
      <c r="C1475" s="4" t="s">
        <v>5</v>
      </c>
      <c r="D1475" s="4" t="str">
        <f>"高元周"</f>
        <v>高元周</v>
      </c>
      <c r="E1475" s="4" t="str">
        <f>"男"</f>
        <v>男</v>
      </c>
    </row>
    <row r="1476" spans="1:5" ht="30" customHeight="1">
      <c r="A1476" s="4">
        <v>1475</v>
      </c>
      <c r="B1476" s="4" t="str">
        <f>"28722021032901280017829"</f>
        <v>28722021032901280017829</v>
      </c>
      <c r="C1476" s="4" t="s">
        <v>5</v>
      </c>
      <c r="D1476" s="4" t="str">
        <f>"吴永春"</f>
        <v>吴永春</v>
      </c>
      <c r="E1476" s="4" t="str">
        <f>"女"</f>
        <v>女</v>
      </c>
    </row>
    <row r="1477" spans="1:5" ht="30" customHeight="1">
      <c r="A1477" s="4">
        <v>1476</v>
      </c>
      <c r="B1477" s="4" t="str">
        <f>"28722021032901330917831"</f>
        <v>28722021032901330917831</v>
      </c>
      <c r="C1477" s="4" t="s">
        <v>5</v>
      </c>
      <c r="D1477" s="4" t="str">
        <f>"李泽富"</f>
        <v>李泽富</v>
      </c>
      <c r="E1477" s="4" t="str">
        <f>"男"</f>
        <v>男</v>
      </c>
    </row>
    <row r="1478" spans="1:5" ht="30" customHeight="1">
      <c r="A1478" s="4">
        <v>1477</v>
      </c>
      <c r="B1478" s="4" t="str">
        <f>"28722021032902301917838"</f>
        <v>28722021032902301917838</v>
      </c>
      <c r="C1478" s="4" t="s">
        <v>5</v>
      </c>
      <c r="D1478" s="4" t="str">
        <f>"文升霞"</f>
        <v>文升霞</v>
      </c>
      <c r="E1478" s="4" t="str">
        <f>"女"</f>
        <v>女</v>
      </c>
    </row>
    <row r="1479" spans="1:5" ht="30" customHeight="1">
      <c r="A1479" s="4">
        <v>1478</v>
      </c>
      <c r="B1479" s="4" t="str">
        <f>"28722021032907335417847"</f>
        <v>28722021032907335417847</v>
      </c>
      <c r="C1479" s="4" t="s">
        <v>5</v>
      </c>
      <c r="D1479" s="4" t="str">
        <f>"符诗琪"</f>
        <v>符诗琪</v>
      </c>
      <c r="E1479" s="4" t="str">
        <f>"女"</f>
        <v>女</v>
      </c>
    </row>
    <row r="1480" spans="1:5" ht="30" customHeight="1">
      <c r="A1480" s="4">
        <v>1479</v>
      </c>
      <c r="B1480" s="4" t="str">
        <f>"28722021032907375017851"</f>
        <v>28722021032907375017851</v>
      </c>
      <c r="C1480" s="4" t="s">
        <v>5</v>
      </c>
      <c r="D1480" s="4" t="str">
        <f>"符增岛"</f>
        <v>符增岛</v>
      </c>
      <c r="E1480" s="4" t="str">
        <f>"男"</f>
        <v>男</v>
      </c>
    </row>
    <row r="1481" spans="1:5" ht="30" customHeight="1">
      <c r="A1481" s="4">
        <v>1480</v>
      </c>
      <c r="B1481" s="4" t="str">
        <f>"28722021032907460017859"</f>
        <v>28722021032907460017859</v>
      </c>
      <c r="C1481" s="4" t="s">
        <v>5</v>
      </c>
      <c r="D1481" s="4" t="str">
        <f>"张世钢"</f>
        <v>张世钢</v>
      </c>
      <c r="E1481" s="4" t="str">
        <f>"男"</f>
        <v>男</v>
      </c>
    </row>
    <row r="1482" spans="1:5" ht="30" customHeight="1">
      <c r="A1482" s="4">
        <v>1481</v>
      </c>
      <c r="B1482" s="4" t="str">
        <f>"28722021032908123117887"</f>
        <v>28722021032908123117887</v>
      </c>
      <c r="C1482" s="4" t="s">
        <v>5</v>
      </c>
      <c r="D1482" s="4" t="str">
        <f>"吴多艺"</f>
        <v>吴多艺</v>
      </c>
      <c r="E1482" s="4" t="str">
        <f>"男"</f>
        <v>男</v>
      </c>
    </row>
    <row r="1483" spans="1:5" ht="30" customHeight="1">
      <c r="A1483" s="4">
        <v>1482</v>
      </c>
      <c r="B1483" s="4" t="str">
        <f>"28722021032908251417919"</f>
        <v>28722021032908251417919</v>
      </c>
      <c r="C1483" s="4" t="s">
        <v>5</v>
      </c>
      <c r="D1483" s="4" t="str">
        <f>"文晓芳"</f>
        <v>文晓芳</v>
      </c>
      <c r="E1483" s="4" t="str">
        <f>"女"</f>
        <v>女</v>
      </c>
    </row>
    <row r="1484" spans="1:5" ht="30" customHeight="1">
      <c r="A1484" s="4">
        <v>1483</v>
      </c>
      <c r="B1484" s="4" t="str">
        <f>"28722021032908261717921"</f>
        <v>28722021032908261717921</v>
      </c>
      <c r="C1484" s="4" t="s">
        <v>5</v>
      </c>
      <c r="D1484" s="4" t="str">
        <f>"唐心凤"</f>
        <v>唐心凤</v>
      </c>
      <c r="E1484" s="4" t="str">
        <f>"女"</f>
        <v>女</v>
      </c>
    </row>
    <row r="1485" spans="1:5" ht="30" customHeight="1">
      <c r="A1485" s="4">
        <v>1484</v>
      </c>
      <c r="B1485" s="4" t="str">
        <f>"28722021032908375417963"</f>
        <v>28722021032908375417963</v>
      </c>
      <c r="C1485" s="4" t="s">
        <v>5</v>
      </c>
      <c r="D1485" s="4" t="str">
        <f>"陈鉴奇"</f>
        <v>陈鉴奇</v>
      </c>
      <c r="E1485" s="4" t="str">
        <f>"男"</f>
        <v>男</v>
      </c>
    </row>
    <row r="1486" spans="1:5" ht="30" customHeight="1">
      <c r="A1486" s="4">
        <v>1485</v>
      </c>
      <c r="B1486" s="4" t="str">
        <f>"28722021032908412817977"</f>
        <v>28722021032908412817977</v>
      </c>
      <c r="C1486" s="4" t="s">
        <v>5</v>
      </c>
      <c r="D1486" s="4" t="str">
        <f>"杨松美"</f>
        <v>杨松美</v>
      </c>
      <c r="E1486" s="4" t="str">
        <f>"女"</f>
        <v>女</v>
      </c>
    </row>
    <row r="1487" spans="1:5" ht="30" customHeight="1">
      <c r="A1487" s="4">
        <v>1486</v>
      </c>
      <c r="B1487" s="4" t="str">
        <f>"28722021032908481218005"</f>
        <v>28722021032908481218005</v>
      </c>
      <c r="C1487" s="4" t="s">
        <v>5</v>
      </c>
      <c r="D1487" s="4" t="str">
        <f>"张华毅"</f>
        <v>张华毅</v>
      </c>
      <c r="E1487" s="4" t="str">
        <f>"男"</f>
        <v>男</v>
      </c>
    </row>
    <row r="1488" spans="1:5" ht="30" customHeight="1">
      <c r="A1488" s="4">
        <v>1487</v>
      </c>
      <c r="B1488" s="4" t="str">
        <f>"28722021032908494818018"</f>
        <v>28722021032908494818018</v>
      </c>
      <c r="C1488" s="4" t="s">
        <v>5</v>
      </c>
      <c r="D1488" s="4" t="str">
        <f>"吕世珠"</f>
        <v>吕世珠</v>
      </c>
      <c r="E1488" s="4" t="str">
        <f>"女"</f>
        <v>女</v>
      </c>
    </row>
    <row r="1489" spans="1:5" ht="30" customHeight="1">
      <c r="A1489" s="4">
        <v>1488</v>
      </c>
      <c r="B1489" s="4" t="str">
        <f>"28722021032909030118132"</f>
        <v>28722021032909030118132</v>
      </c>
      <c r="C1489" s="4" t="s">
        <v>5</v>
      </c>
      <c r="D1489" s="4" t="str">
        <f>"王小倩"</f>
        <v>王小倩</v>
      </c>
      <c r="E1489" s="4" t="str">
        <f>"女"</f>
        <v>女</v>
      </c>
    </row>
    <row r="1490" spans="1:5" ht="30" customHeight="1">
      <c r="A1490" s="4">
        <v>1489</v>
      </c>
      <c r="B1490" s="4" t="str">
        <f>"28722021032909134718332"</f>
        <v>28722021032909134718332</v>
      </c>
      <c r="C1490" s="4" t="s">
        <v>5</v>
      </c>
      <c r="D1490" s="4" t="str">
        <f>"李小山"</f>
        <v>李小山</v>
      </c>
      <c r="E1490" s="4" t="str">
        <f>"男"</f>
        <v>男</v>
      </c>
    </row>
    <row r="1491" spans="1:5" ht="30" customHeight="1">
      <c r="A1491" s="4">
        <v>1490</v>
      </c>
      <c r="B1491" s="4" t="str">
        <f>"28722021032909154118367"</f>
        <v>28722021032909154118367</v>
      </c>
      <c r="C1491" s="4" t="s">
        <v>5</v>
      </c>
      <c r="D1491" s="4" t="str">
        <f>"刘泽天"</f>
        <v>刘泽天</v>
      </c>
      <c r="E1491" s="4" t="str">
        <f>"女"</f>
        <v>女</v>
      </c>
    </row>
    <row r="1492" spans="1:5" ht="30" customHeight="1">
      <c r="A1492" s="4">
        <v>1491</v>
      </c>
      <c r="B1492" s="4" t="str">
        <f>"28722021032909165218389"</f>
        <v>28722021032909165218389</v>
      </c>
      <c r="C1492" s="4" t="s">
        <v>5</v>
      </c>
      <c r="D1492" s="4" t="str">
        <f>"梁君洗"</f>
        <v>梁君洗</v>
      </c>
      <c r="E1492" s="4" t="str">
        <f>"女"</f>
        <v>女</v>
      </c>
    </row>
    <row r="1493" spans="1:5" ht="30" customHeight="1">
      <c r="A1493" s="4">
        <v>1492</v>
      </c>
      <c r="B1493" s="4" t="str">
        <f>"28722021032909210518434"</f>
        <v>28722021032909210518434</v>
      </c>
      <c r="C1493" s="4" t="s">
        <v>5</v>
      </c>
      <c r="D1493" s="4" t="str">
        <f>"卢壮烹"</f>
        <v>卢壮烹</v>
      </c>
      <c r="E1493" s="4" t="str">
        <f>"女"</f>
        <v>女</v>
      </c>
    </row>
    <row r="1494" spans="1:5" ht="30" customHeight="1">
      <c r="A1494" s="4">
        <v>1493</v>
      </c>
      <c r="B1494" s="4" t="str">
        <f>"28722021032909231818467"</f>
        <v>28722021032909231818467</v>
      </c>
      <c r="C1494" s="4" t="s">
        <v>5</v>
      </c>
      <c r="D1494" s="4" t="str">
        <f>"张家花"</f>
        <v>张家花</v>
      </c>
      <c r="E1494" s="4" t="str">
        <f>"女"</f>
        <v>女</v>
      </c>
    </row>
    <row r="1495" spans="1:5" ht="30" customHeight="1">
      <c r="A1495" s="4">
        <v>1494</v>
      </c>
      <c r="B1495" s="4" t="str">
        <f>"28722021032909282118538"</f>
        <v>28722021032909282118538</v>
      </c>
      <c r="C1495" s="4" t="s">
        <v>5</v>
      </c>
      <c r="D1495" s="4" t="str">
        <f>"卞在聪"</f>
        <v>卞在聪</v>
      </c>
      <c r="E1495" s="4" t="str">
        <f>"男"</f>
        <v>男</v>
      </c>
    </row>
    <row r="1496" spans="1:5" ht="30" customHeight="1">
      <c r="A1496" s="4">
        <v>1495</v>
      </c>
      <c r="B1496" s="4" t="str">
        <f>"28722021032909315818586"</f>
        <v>28722021032909315818586</v>
      </c>
      <c r="C1496" s="4" t="s">
        <v>5</v>
      </c>
      <c r="D1496" s="4" t="str">
        <f>"许文斌"</f>
        <v>许文斌</v>
      </c>
      <c r="E1496" s="4" t="str">
        <f>"女"</f>
        <v>女</v>
      </c>
    </row>
    <row r="1497" spans="1:5" ht="30" customHeight="1">
      <c r="A1497" s="4">
        <v>1496</v>
      </c>
      <c r="B1497" s="4" t="str">
        <f>"28722021032909463018784"</f>
        <v>28722021032909463018784</v>
      </c>
      <c r="C1497" s="4" t="s">
        <v>5</v>
      </c>
      <c r="D1497" s="4" t="str">
        <f>"邱亚宝"</f>
        <v>邱亚宝</v>
      </c>
      <c r="E1497" s="4" t="str">
        <f>"男"</f>
        <v>男</v>
      </c>
    </row>
    <row r="1498" spans="1:5" ht="30" customHeight="1">
      <c r="A1498" s="4">
        <v>1497</v>
      </c>
      <c r="B1498" s="4" t="str">
        <f>"28722021032909495818845"</f>
        <v>28722021032909495818845</v>
      </c>
      <c r="C1498" s="4" t="s">
        <v>5</v>
      </c>
      <c r="D1498" s="4" t="str">
        <f>"符志腾"</f>
        <v>符志腾</v>
      </c>
      <c r="E1498" s="4" t="str">
        <f>"女"</f>
        <v>女</v>
      </c>
    </row>
    <row r="1499" spans="1:5" ht="30" customHeight="1">
      <c r="A1499" s="4">
        <v>1498</v>
      </c>
      <c r="B1499" s="4" t="str">
        <f>"28722021032909575718967"</f>
        <v>28722021032909575718967</v>
      </c>
      <c r="C1499" s="4" t="s">
        <v>5</v>
      </c>
      <c r="D1499" s="4" t="str">
        <f>"苏潇扬"</f>
        <v>苏潇扬</v>
      </c>
      <c r="E1499" s="4" t="str">
        <f>"男"</f>
        <v>男</v>
      </c>
    </row>
    <row r="1500" spans="1:5" ht="30" customHeight="1">
      <c r="A1500" s="4">
        <v>1499</v>
      </c>
      <c r="B1500" s="4" t="str">
        <f>"28722021032909594718988"</f>
        <v>28722021032909594718988</v>
      </c>
      <c r="C1500" s="4" t="s">
        <v>5</v>
      </c>
      <c r="D1500" s="4" t="str">
        <f>"周彦"</f>
        <v>周彦</v>
      </c>
      <c r="E1500" s="4" t="str">
        <f>"女"</f>
        <v>女</v>
      </c>
    </row>
    <row r="1501" spans="1:5" ht="30" customHeight="1">
      <c r="A1501" s="4">
        <v>1500</v>
      </c>
      <c r="B1501" s="4" t="str">
        <f>"28722021032910063919075"</f>
        <v>28722021032910063919075</v>
      </c>
      <c r="C1501" s="4" t="s">
        <v>5</v>
      </c>
      <c r="D1501" s="4" t="str">
        <f>"汤是慧"</f>
        <v>汤是慧</v>
      </c>
      <c r="E1501" s="4" t="str">
        <f>"女"</f>
        <v>女</v>
      </c>
    </row>
    <row r="1502" spans="1:5" ht="30" customHeight="1">
      <c r="A1502" s="4">
        <v>1501</v>
      </c>
      <c r="B1502" s="4" t="str">
        <f>"28722021032910221519270"</f>
        <v>28722021032910221519270</v>
      </c>
      <c r="C1502" s="4" t="s">
        <v>5</v>
      </c>
      <c r="D1502" s="4" t="str">
        <f>"卢康英"</f>
        <v>卢康英</v>
      </c>
      <c r="E1502" s="4" t="str">
        <f>"女"</f>
        <v>女</v>
      </c>
    </row>
    <row r="1503" spans="1:5" ht="30" customHeight="1">
      <c r="A1503" s="4">
        <v>1502</v>
      </c>
      <c r="B1503" s="4" t="str">
        <f>"28722021032910225219279"</f>
        <v>28722021032910225219279</v>
      </c>
      <c r="C1503" s="4" t="s">
        <v>5</v>
      </c>
      <c r="D1503" s="4" t="str">
        <f>"陈政"</f>
        <v>陈政</v>
      </c>
      <c r="E1503" s="4" t="str">
        <f>"男"</f>
        <v>男</v>
      </c>
    </row>
    <row r="1504" spans="1:5" ht="30" customHeight="1">
      <c r="A1504" s="4">
        <v>1503</v>
      </c>
      <c r="B1504" s="4" t="str">
        <f>"28722021032910255219321"</f>
        <v>28722021032910255219321</v>
      </c>
      <c r="C1504" s="4" t="s">
        <v>5</v>
      </c>
      <c r="D1504" s="4" t="str">
        <f>"徐婉卿"</f>
        <v>徐婉卿</v>
      </c>
      <c r="E1504" s="4" t="str">
        <f>"女"</f>
        <v>女</v>
      </c>
    </row>
    <row r="1505" spans="1:5" ht="30" customHeight="1">
      <c r="A1505" s="4">
        <v>1504</v>
      </c>
      <c r="B1505" s="4" t="str">
        <f>"28722021032910293519373"</f>
        <v>28722021032910293519373</v>
      </c>
      <c r="C1505" s="4" t="s">
        <v>5</v>
      </c>
      <c r="D1505" s="4" t="str">
        <f>"李柏函"</f>
        <v>李柏函</v>
      </c>
      <c r="E1505" s="4" t="str">
        <f>"女"</f>
        <v>女</v>
      </c>
    </row>
    <row r="1506" spans="1:5" ht="30" customHeight="1">
      <c r="A1506" s="4">
        <v>1505</v>
      </c>
      <c r="B1506" s="4" t="str">
        <f>"28722021032910495019612"</f>
        <v>28722021032910495019612</v>
      </c>
      <c r="C1506" s="4" t="s">
        <v>5</v>
      </c>
      <c r="D1506" s="4" t="str">
        <f>"符斌雄"</f>
        <v>符斌雄</v>
      </c>
      <c r="E1506" s="4" t="str">
        <f>"男"</f>
        <v>男</v>
      </c>
    </row>
    <row r="1507" spans="1:5" ht="30" customHeight="1">
      <c r="A1507" s="4">
        <v>1506</v>
      </c>
      <c r="B1507" s="4" t="str">
        <f>"28722021032910521819640"</f>
        <v>28722021032910521819640</v>
      </c>
      <c r="C1507" s="4" t="s">
        <v>5</v>
      </c>
      <c r="D1507" s="4" t="str">
        <f>"黄辉"</f>
        <v>黄辉</v>
      </c>
      <c r="E1507" s="4" t="str">
        <f>"男"</f>
        <v>男</v>
      </c>
    </row>
    <row r="1508" spans="1:5" ht="30" customHeight="1">
      <c r="A1508" s="4">
        <v>1507</v>
      </c>
      <c r="B1508" s="4" t="str">
        <f>"28722021032911002919740"</f>
        <v>28722021032911002919740</v>
      </c>
      <c r="C1508" s="4" t="s">
        <v>5</v>
      </c>
      <c r="D1508" s="4" t="str">
        <f>"吴开吉"</f>
        <v>吴开吉</v>
      </c>
      <c r="E1508" s="4" t="str">
        <f>"男"</f>
        <v>男</v>
      </c>
    </row>
    <row r="1509" spans="1:5" ht="30" customHeight="1">
      <c r="A1509" s="4">
        <v>1508</v>
      </c>
      <c r="B1509" s="4" t="str">
        <f>"28722021032911010019751"</f>
        <v>28722021032911010019751</v>
      </c>
      <c r="C1509" s="4" t="s">
        <v>5</v>
      </c>
      <c r="D1509" s="4" t="str">
        <f>"张杰"</f>
        <v>张杰</v>
      </c>
      <c r="E1509" s="4" t="str">
        <f>"男"</f>
        <v>男</v>
      </c>
    </row>
    <row r="1510" spans="1:5" ht="30" customHeight="1">
      <c r="A1510" s="4">
        <v>1509</v>
      </c>
      <c r="B1510" s="4" t="str">
        <f>"28722021032911094319834"</f>
        <v>28722021032911094319834</v>
      </c>
      <c r="C1510" s="4" t="s">
        <v>5</v>
      </c>
      <c r="D1510" s="4" t="str">
        <f>"符海菊"</f>
        <v>符海菊</v>
      </c>
      <c r="E1510" s="4" t="str">
        <f>"女"</f>
        <v>女</v>
      </c>
    </row>
    <row r="1511" spans="1:5" ht="30" customHeight="1">
      <c r="A1511" s="4">
        <v>1510</v>
      </c>
      <c r="B1511" s="4" t="str">
        <f>"28722021032911142819880"</f>
        <v>28722021032911142819880</v>
      </c>
      <c r="C1511" s="4" t="s">
        <v>5</v>
      </c>
      <c r="D1511" s="4" t="str">
        <f>"卢雄烹"</f>
        <v>卢雄烹</v>
      </c>
      <c r="E1511" s="4" t="str">
        <f>"女"</f>
        <v>女</v>
      </c>
    </row>
    <row r="1512" spans="1:5" ht="30" customHeight="1">
      <c r="A1512" s="4">
        <v>1511</v>
      </c>
      <c r="B1512" s="4" t="str">
        <f>"28722021032911150619888"</f>
        <v>28722021032911150619888</v>
      </c>
      <c r="C1512" s="4" t="s">
        <v>5</v>
      </c>
      <c r="D1512" s="4" t="str">
        <f>"符尾"</f>
        <v>符尾</v>
      </c>
      <c r="E1512" s="4" t="str">
        <f>"女"</f>
        <v>女</v>
      </c>
    </row>
    <row r="1513" spans="1:5" ht="30" customHeight="1">
      <c r="A1513" s="4">
        <v>1512</v>
      </c>
      <c r="B1513" s="4" t="str">
        <f>"28722021032911152919893"</f>
        <v>28722021032911152919893</v>
      </c>
      <c r="C1513" s="4" t="s">
        <v>5</v>
      </c>
      <c r="D1513" s="4" t="str">
        <f>"蔡冠婷"</f>
        <v>蔡冠婷</v>
      </c>
      <c r="E1513" s="4" t="str">
        <f>"女"</f>
        <v>女</v>
      </c>
    </row>
    <row r="1514" spans="1:5" ht="30" customHeight="1">
      <c r="A1514" s="4">
        <v>1513</v>
      </c>
      <c r="B1514" s="4" t="str">
        <f>"28722021032911174719914"</f>
        <v>28722021032911174719914</v>
      </c>
      <c r="C1514" s="4" t="s">
        <v>5</v>
      </c>
      <c r="D1514" s="4" t="str">
        <f>"符西亮"</f>
        <v>符西亮</v>
      </c>
      <c r="E1514" s="4" t="str">
        <f>"女"</f>
        <v>女</v>
      </c>
    </row>
    <row r="1515" spans="1:5" ht="30" customHeight="1">
      <c r="A1515" s="4">
        <v>1514</v>
      </c>
      <c r="B1515" s="4" t="str">
        <f>"28722021032911211319944"</f>
        <v>28722021032911211319944</v>
      </c>
      <c r="C1515" s="4" t="s">
        <v>5</v>
      </c>
      <c r="D1515" s="4" t="str">
        <f>"王璟"</f>
        <v>王璟</v>
      </c>
      <c r="E1515" s="4" t="str">
        <f>"男"</f>
        <v>男</v>
      </c>
    </row>
    <row r="1516" spans="1:5" ht="30" customHeight="1">
      <c r="A1516" s="4">
        <v>1515</v>
      </c>
      <c r="B1516" s="4" t="str">
        <f>"28722021032911273220021"</f>
        <v>28722021032911273220021</v>
      </c>
      <c r="C1516" s="4" t="s">
        <v>5</v>
      </c>
      <c r="D1516" s="4" t="str">
        <f>"吴培玉"</f>
        <v>吴培玉</v>
      </c>
      <c r="E1516" s="4" t="str">
        <f>"女"</f>
        <v>女</v>
      </c>
    </row>
    <row r="1517" spans="1:5" ht="30" customHeight="1">
      <c r="A1517" s="4">
        <v>1516</v>
      </c>
      <c r="B1517" s="4" t="str">
        <f>"28722021032911285820041"</f>
        <v>28722021032911285820041</v>
      </c>
      <c r="C1517" s="4" t="s">
        <v>5</v>
      </c>
      <c r="D1517" s="4" t="str">
        <f>"麦潮玉"</f>
        <v>麦潮玉</v>
      </c>
      <c r="E1517" s="4" t="str">
        <f>"女"</f>
        <v>女</v>
      </c>
    </row>
    <row r="1518" spans="1:5" ht="30" customHeight="1">
      <c r="A1518" s="4">
        <v>1517</v>
      </c>
      <c r="B1518" s="4" t="str">
        <f>"28722021032911345920094"</f>
        <v>28722021032911345920094</v>
      </c>
      <c r="C1518" s="4" t="s">
        <v>5</v>
      </c>
      <c r="D1518" s="4" t="str">
        <f>"苏美菲"</f>
        <v>苏美菲</v>
      </c>
      <c r="E1518" s="4" t="str">
        <f>"女"</f>
        <v>女</v>
      </c>
    </row>
    <row r="1519" spans="1:5" ht="30" customHeight="1">
      <c r="A1519" s="4">
        <v>1518</v>
      </c>
      <c r="B1519" s="4" t="str">
        <f>"28722021032911394020131"</f>
        <v>28722021032911394020131</v>
      </c>
      <c r="C1519" s="4" t="s">
        <v>5</v>
      </c>
      <c r="D1519" s="4" t="str">
        <f>"黎遇妹"</f>
        <v>黎遇妹</v>
      </c>
      <c r="E1519" s="4" t="str">
        <f>"女"</f>
        <v>女</v>
      </c>
    </row>
    <row r="1520" spans="1:5" ht="30" customHeight="1">
      <c r="A1520" s="4">
        <v>1519</v>
      </c>
      <c r="B1520" s="4" t="str">
        <f>"28722021032911400120135"</f>
        <v>28722021032911400120135</v>
      </c>
      <c r="C1520" s="4" t="s">
        <v>5</v>
      </c>
      <c r="D1520" s="4" t="str">
        <f>"朱惠如"</f>
        <v>朱惠如</v>
      </c>
      <c r="E1520" s="4" t="str">
        <f>"女"</f>
        <v>女</v>
      </c>
    </row>
    <row r="1521" spans="1:5" ht="30" customHeight="1">
      <c r="A1521" s="4">
        <v>1520</v>
      </c>
      <c r="B1521" s="4" t="str">
        <f>"28722021032911413520145"</f>
        <v>28722021032911413520145</v>
      </c>
      <c r="C1521" s="4" t="s">
        <v>5</v>
      </c>
      <c r="D1521" s="4" t="str">
        <f>"梁小宝"</f>
        <v>梁小宝</v>
      </c>
      <c r="E1521" s="4" t="str">
        <f>"男"</f>
        <v>男</v>
      </c>
    </row>
    <row r="1522" spans="1:5" ht="30" customHeight="1">
      <c r="A1522" s="4">
        <v>1521</v>
      </c>
      <c r="B1522" s="4" t="str">
        <f>"28722021032911432820158"</f>
        <v>28722021032911432820158</v>
      </c>
      <c r="C1522" s="4" t="s">
        <v>5</v>
      </c>
      <c r="D1522" s="4" t="str">
        <f>"颜文诺"</f>
        <v>颜文诺</v>
      </c>
      <c r="E1522" s="4" t="str">
        <f aca="true" t="shared" si="57" ref="E1522:E1530">"女"</f>
        <v>女</v>
      </c>
    </row>
    <row r="1523" spans="1:5" ht="30" customHeight="1">
      <c r="A1523" s="4">
        <v>1522</v>
      </c>
      <c r="B1523" s="4" t="str">
        <f>"28722021032911444220168"</f>
        <v>28722021032911444220168</v>
      </c>
      <c r="C1523" s="4" t="s">
        <v>5</v>
      </c>
      <c r="D1523" s="4" t="str">
        <f>"麦玉凤"</f>
        <v>麦玉凤</v>
      </c>
      <c r="E1523" s="4" t="str">
        <f t="shared" si="57"/>
        <v>女</v>
      </c>
    </row>
    <row r="1524" spans="1:5" ht="30" customHeight="1">
      <c r="A1524" s="4">
        <v>1523</v>
      </c>
      <c r="B1524" s="4" t="str">
        <f>"28722021032911462920185"</f>
        <v>28722021032911462920185</v>
      </c>
      <c r="C1524" s="4" t="s">
        <v>5</v>
      </c>
      <c r="D1524" s="4" t="str">
        <f>"陈仕雪"</f>
        <v>陈仕雪</v>
      </c>
      <c r="E1524" s="4" t="str">
        <f t="shared" si="57"/>
        <v>女</v>
      </c>
    </row>
    <row r="1525" spans="1:5" ht="30" customHeight="1">
      <c r="A1525" s="4">
        <v>1524</v>
      </c>
      <c r="B1525" s="4" t="str">
        <f>"28722021032912200920396"</f>
        <v>28722021032912200920396</v>
      </c>
      <c r="C1525" s="4" t="s">
        <v>5</v>
      </c>
      <c r="D1525" s="4" t="str">
        <f>"曾雪花"</f>
        <v>曾雪花</v>
      </c>
      <c r="E1525" s="4" t="str">
        <f t="shared" si="57"/>
        <v>女</v>
      </c>
    </row>
    <row r="1526" spans="1:5" ht="30" customHeight="1">
      <c r="A1526" s="4">
        <v>1525</v>
      </c>
      <c r="B1526" s="4" t="str">
        <f>"28722021032912222920410"</f>
        <v>28722021032912222920410</v>
      </c>
      <c r="C1526" s="4" t="s">
        <v>5</v>
      </c>
      <c r="D1526" s="4" t="str">
        <f>"陈泽琳"</f>
        <v>陈泽琳</v>
      </c>
      <c r="E1526" s="4" t="str">
        <f t="shared" si="57"/>
        <v>女</v>
      </c>
    </row>
    <row r="1527" spans="1:5" ht="30" customHeight="1">
      <c r="A1527" s="4">
        <v>1526</v>
      </c>
      <c r="B1527" s="4" t="str">
        <f>"28722021032912324320462"</f>
        <v>28722021032912324320462</v>
      </c>
      <c r="C1527" s="4" t="s">
        <v>5</v>
      </c>
      <c r="D1527" s="4" t="str">
        <f>"周小妹"</f>
        <v>周小妹</v>
      </c>
      <c r="E1527" s="4" t="str">
        <f t="shared" si="57"/>
        <v>女</v>
      </c>
    </row>
    <row r="1528" spans="1:5" ht="30" customHeight="1">
      <c r="A1528" s="4">
        <v>1527</v>
      </c>
      <c r="B1528" s="4" t="str">
        <f>"28722021032912342020471"</f>
        <v>28722021032912342020471</v>
      </c>
      <c r="C1528" s="4" t="s">
        <v>5</v>
      </c>
      <c r="D1528" s="4" t="str">
        <f>"林亮晶"</f>
        <v>林亮晶</v>
      </c>
      <c r="E1528" s="4" t="str">
        <f t="shared" si="57"/>
        <v>女</v>
      </c>
    </row>
    <row r="1529" spans="1:5" ht="30" customHeight="1">
      <c r="A1529" s="4">
        <v>1528</v>
      </c>
      <c r="B1529" s="4" t="str">
        <f>"28722021032912360020483"</f>
        <v>28722021032912360020483</v>
      </c>
      <c r="C1529" s="4" t="s">
        <v>5</v>
      </c>
      <c r="D1529" s="4" t="str">
        <f>"吉莎芬"</f>
        <v>吉莎芬</v>
      </c>
      <c r="E1529" s="4" t="str">
        <f t="shared" si="57"/>
        <v>女</v>
      </c>
    </row>
    <row r="1530" spans="1:5" ht="30" customHeight="1">
      <c r="A1530" s="4">
        <v>1529</v>
      </c>
      <c r="B1530" s="4" t="str">
        <f>"28722021032912521520564"</f>
        <v>28722021032912521520564</v>
      </c>
      <c r="C1530" s="4" t="s">
        <v>5</v>
      </c>
      <c r="D1530" s="4" t="str">
        <f>"符兴倩"</f>
        <v>符兴倩</v>
      </c>
      <c r="E1530" s="4" t="str">
        <f t="shared" si="57"/>
        <v>女</v>
      </c>
    </row>
    <row r="1531" spans="1:5" ht="30" customHeight="1">
      <c r="A1531" s="4">
        <v>1530</v>
      </c>
      <c r="B1531" s="4" t="str">
        <f>"28722021032912541620578"</f>
        <v>28722021032912541620578</v>
      </c>
      <c r="C1531" s="4" t="s">
        <v>5</v>
      </c>
      <c r="D1531" s="4" t="str">
        <f>"符日亮"</f>
        <v>符日亮</v>
      </c>
      <c r="E1531" s="4" t="str">
        <f>"男"</f>
        <v>男</v>
      </c>
    </row>
    <row r="1532" spans="1:5" ht="30" customHeight="1">
      <c r="A1532" s="4">
        <v>1531</v>
      </c>
      <c r="B1532" s="4" t="str">
        <f>"28722021032913002020608"</f>
        <v>28722021032913002020608</v>
      </c>
      <c r="C1532" s="4" t="s">
        <v>5</v>
      </c>
      <c r="D1532" s="4" t="str">
        <f>"张琼霞"</f>
        <v>张琼霞</v>
      </c>
      <c r="E1532" s="4" t="str">
        <f>"女"</f>
        <v>女</v>
      </c>
    </row>
    <row r="1533" spans="1:5" ht="30" customHeight="1">
      <c r="A1533" s="4">
        <v>1532</v>
      </c>
      <c r="B1533" s="4" t="str">
        <f>"28722021032913205720687"</f>
        <v>28722021032913205720687</v>
      </c>
      <c r="C1533" s="4" t="s">
        <v>5</v>
      </c>
      <c r="D1533" s="4" t="str">
        <f>"杨云峰"</f>
        <v>杨云峰</v>
      </c>
      <c r="E1533" s="4" t="str">
        <f>"男"</f>
        <v>男</v>
      </c>
    </row>
    <row r="1534" spans="1:5" ht="30" customHeight="1">
      <c r="A1534" s="4">
        <v>1533</v>
      </c>
      <c r="B1534" s="4" t="str">
        <f>"28722021032913235420700"</f>
        <v>28722021032913235420700</v>
      </c>
      <c r="C1534" s="4" t="s">
        <v>5</v>
      </c>
      <c r="D1534" s="4" t="str">
        <f>"张满霞"</f>
        <v>张满霞</v>
      </c>
      <c r="E1534" s="4" t="str">
        <f aca="true" t="shared" si="58" ref="E1534:E1548">"女"</f>
        <v>女</v>
      </c>
    </row>
    <row r="1535" spans="1:5" ht="30" customHeight="1">
      <c r="A1535" s="4">
        <v>1534</v>
      </c>
      <c r="B1535" s="4" t="str">
        <f>"28722021032913311920737"</f>
        <v>28722021032913311920737</v>
      </c>
      <c r="C1535" s="4" t="s">
        <v>5</v>
      </c>
      <c r="D1535" s="4" t="str">
        <f>"符青青"</f>
        <v>符青青</v>
      </c>
      <c r="E1535" s="4" t="str">
        <f t="shared" si="58"/>
        <v>女</v>
      </c>
    </row>
    <row r="1536" spans="1:5" ht="30" customHeight="1">
      <c r="A1536" s="4">
        <v>1535</v>
      </c>
      <c r="B1536" s="4" t="str">
        <f>"28722021032913360720759"</f>
        <v>28722021032913360720759</v>
      </c>
      <c r="C1536" s="4" t="s">
        <v>5</v>
      </c>
      <c r="D1536" s="4" t="str">
        <f>"林芳菊"</f>
        <v>林芳菊</v>
      </c>
      <c r="E1536" s="4" t="str">
        <f t="shared" si="58"/>
        <v>女</v>
      </c>
    </row>
    <row r="1537" spans="1:5" ht="30" customHeight="1">
      <c r="A1537" s="4">
        <v>1536</v>
      </c>
      <c r="B1537" s="4" t="str">
        <f>"28722021032913433320788"</f>
        <v>28722021032913433320788</v>
      </c>
      <c r="C1537" s="4" t="s">
        <v>5</v>
      </c>
      <c r="D1537" s="4" t="str">
        <f>"王雪珍"</f>
        <v>王雪珍</v>
      </c>
      <c r="E1537" s="4" t="str">
        <f t="shared" si="58"/>
        <v>女</v>
      </c>
    </row>
    <row r="1538" spans="1:5" ht="30" customHeight="1">
      <c r="A1538" s="4">
        <v>1537</v>
      </c>
      <c r="B1538" s="4" t="str">
        <f>"28722021032913512420817"</f>
        <v>28722021032913512420817</v>
      </c>
      <c r="C1538" s="4" t="s">
        <v>5</v>
      </c>
      <c r="D1538" s="4" t="str">
        <f>"郭玫萱"</f>
        <v>郭玫萱</v>
      </c>
      <c r="E1538" s="4" t="str">
        <f t="shared" si="58"/>
        <v>女</v>
      </c>
    </row>
    <row r="1539" spans="1:5" ht="30" customHeight="1">
      <c r="A1539" s="4">
        <v>1538</v>
      </c>
      <c r="B1539" s="4" t="str">
        <f>"28722021032913521020823"</f>
        <v>28722021032913521020823</v>
      </c>
      <c r="C1539" s="4" t="s">
        <v>5</v>
      </c>
      <c r="D1539" s="4" t="str">
        <f>"符玉珍"</f>
        <v>符玉珍</v>
      </c>
      <c r="E1539" s="4" t="str">
        <f t="shared" si="58"/>
        <v>女</v>
      </c>
    </row>
    <row r="1540" spans="1:5" ht="30" customHeight="1">
      <c r="A1540" s="4">
        <v>1539</v>
      </c>
      <c r="B1540" s="4" t="str">
        <f>"28722021032913582720846"</f>
        <v>28722021032913582720846</v>
      </c>
      <c r="C1540" s="4" t="s">
        <v>5</v>
      </c>
      <c r="D1540" s="4" t="str">
        <f>"文倩"</f>
        <v>文倩</v>
      </c>
      <c r="E1540" s="4" t="str">
        <f t="shared" si="58"/>
        <v>女</v>
      </c>
    </row>
    <row r="1541" spans="1:5" ht="30" customHeight="1">
      <c r="A1541" s="4">
        <v>1540</v>
      </c>
      <c r="B1541" s="4" t="str">
        <f>"28722021032913591920850"</f>
        <v>28722021032913591920850</v>
      </c>
      <c r="C1541" s="4" t="s">
        <v>5</v>
      </c>
      <c r="D1541" s="4" t="str">
        <f>"陈仕清"</f>
        <v>陈仕清</v>
      </c>
      <c r="E1541" s="4" t="str">
        <f t="shared" si="58"/>
        <v>女</v>
      </c>
    </row>
    <row r="1542" spans="1:5" ht="30" customHeight="1">
      <c r="A1542" s="4">
        <v>1541</v>
      </c>
      <c r="B1542" s="4" t="str">
        <f>"28722021032914132120917"</f>
        <v>28722021032914132120917</v>
      </c>
      <c r="C1542" s="4" t="s">
        <v>5</v>
      </c>
      <c r="D1542" s="4" t="str">
        <f>"李娟"</f>
        <v>李娟</v>
      </c>
      <c r="E1542" s="4" t="str">
        <f t="shared" si="58"/>
        <v>女</v>
      </c>
    </row>
    <row r="1543" spans="1:5" ht="30" customHeight="1">
      <c r="A1543" s="4">
        <v>1542</v>
      </c>
      <c r="B1543" s="4" t="str">
        <f>"28722021032914214020964"</f>
        <v>28722021032914214020964</v>
      </c>
      <c r="C1543" s="4" t="s">
        <v>5</v>
      </c>
      <c r="D1543" s="4" t="str">
        <f>"吉如桐"</f>
        <v>吉如桐</v>
      </c>
      <c r="E1543" s="4" t="str">
        <f t="shared" si="58"/>
        <v>女</v>
      </c>
    </row>
    <row r="1544" spans="1:5" ht="30" customHeight="1">
      <c r="A1544" s="4">
        <v>1543</v>
      </c>
      <c r="B1544" s="4" t="str">
        <f>"28722021032914222720968"</f>
        <v>28722021032914222720968</v>
      </c>
      <c r="C1544" s="4" t="s">
        <v>5</v>
      </c>
      <c r="D1544" s="4" t="str">
        <f>"陈艳菲"</f>
        <v>陈艳菲</v>
      </c>
      <c r="E1544" s="4" t="str">
        <f t="shared" si="58"/>
        <v>女</v>
      </c>
    </row>
    <row r="1545" spans="1:5" ht="30" customHeight="1">
      <c r="A1545" s="4">
        <v>1544</v>
      </c>
      <c r="B1545" s="4" t="str">
        <f>"28722021032914470121081"</f>
        <v>28722021032914470121081</v>
      </c>
      <c r="C1545" s="4" t="s">
        <v>5</v>
      </c>
      <c r="D1545" s="4" t="str">
        <f>"董菲菲"</f>
        <v>董菲菲</v>
      </c>
      <c r="E1545" s="4" t="str">
        <f t="shared" si="58"/>
        <v>女</v>
      </c>
    </row>
    <row r="1546" spans="1:5" ht="30" customHeight="1">
      <c r="A1546" s="4">
        <v>1545</v>
      </c>
      <c r="B1546" s="4" t="str">
        <f>"28722021032914471921086"</f>
        <v>28722021032914471921086</v>
      </c>
      <c r="C1546" s="4" t="s">
        <v>5</v>
      </c>
      <c r="D1546" s="4" t="str">
        <f>"陈俊君"</f>
        <v>陈俊君</v>
      </c>
      <c r="E1546" s="4" t="str">
        <f t="shared" si="58"/>
        <v>女</v>
      </c>
    </row>
    <row r="1547" spans="1:5" ht="30" customHeight="1">
      <c r="A1547" s="4">
        <v>1546</v>
      </c>
      <c r="B1547" s="4" t="str">
        <f>"28722021032914484821096"</f>
        <v>28722021032914484821096</v>
      </c>
      <c r="C1547" s="4" t="s">
        <v>5</v>
      </c>
      <c r="D1547" s="4" t="str">
        <f>"闻宇琪"</f>
        <v>闻宇琪</v>
      </c>
      <c r="E1547" s="4" t="str">
        <f t="shared" si="58"/>
        <v>女</v>
      </c>
    </row>
    <row r="1548" spans="1:5" ht="30" customHeight="1">
      <c r="A1548" s="4">
        <v>1547</v>
      </c>
      <c r="B1548" s="4" t="str">
        <f>"28722021032915282221390"</f>
        <v>28722021032915282221390</v>
      </c>
      <c r="C1548" s="4" t="s">
        <v>5</v>
      </c>
      <c r="D1548" s="4" t="str">
        <f>"颜文杏"</f>
        <v>颜文杏</v>
      </c>
      <c r="E1548" s="4" t="str">
        <f t="shared" si="58"/>
        <v>女</v>
      </c>
    </row>
    <row r="1549" spans="1:5" ht="30" customHeight="1">
      <c r="A1549" s="4">
        <v>1548</v>
      </c>
      <c r="B1549" s="4" t="str">
        <f>"28722021032915321921424"</f>
        <v>28722021032915321921424</v>
      </c>
      <c r="C1549" s="4" t="s">
        <v>5</v>
      </c>
      <c r="D1549" s="4" t="str">
        <f>"蔡兴壮"</f>
        <v>蔡兴壮</v>
      </c>
      <c r="E1549" s="4" t="str">
        <f>"男"</f>
        <v>男</v>
      </c>
    </row>
    <row r="1550" spans="1:5" ht="30" customHeight="1">
      <c r="A1550" s="4">
        <v>1549</v>
      </c>
      <c r="B1550" s="4" t="str">
        <f>"28722021032915370521464"</f>
        <v>28722021032915370521464</v>
      </c>
      <c r="C1550" s="4" t="s">
        <v>5</v>
      </c>
      <c r="D1550" s="4" t="str">
        <f>"王灼"</f>
        <v>王灼</v>
      </c>
      <c r="E1550" s="4" t="str">
        <f>"女"</f>
        <v>女</v>
      </c>
    </row>
    <row r="1551" spans="1:5" ht="30" customHeight="1">
      <c r="A1551" s="4">
        <v>1550</v>
      </c>
      <c r="B1551" s="4" t="str">
        <f>"28722021032915382921471"</f>
        <v>28722021032915382921471</v>
      </c>
      <c r="C1551" s="4" t="s">
        <v>5</v>
      </c>
      <c r="D1551" s="4" t="str">
        <f>"江青敏"</f>
        <v>江青敏</v>
      </c>
      <c r="E1551" s="4" t="str">
        <f>"男"</f>
        <v>男</v>
      </c>
    </row>
    <row r="1552" spans="1:5" ht="30" customHeight="1">
      <c r="A1552" s="4">
        <v>1551</v>
      </c>
      <c r="B1552" s="4" t="str">
        <f>"28722021032915400221481"</f>
        <v>28722021032915400221481</v>
      </c>
      <c r="C1552" s="4" t="s">
        <v>5</v>
      </c>
      <c r="D1552" s="4" t="str">
        <f>"陈小琴"</f>
        <v>陈小琴</v>
      </c>
      <c r="E1552" s="4" t="str">
        <f>"女"</f>
        <v>女</v>
      </c>
    </row>
    <row r="1553" spans="1:5" ht="30" customHeight="1">
      <c r="A1553" s="4">
        <v>1552</v>
      </c>
      <c r="B1553" s="4" t="str">
        <f>"2872202103231243415130"</f>
        <v>2872202103231243415130</v>
      </c>
      <c r="C1553" s="4" t="s">
        <v>6</v>
      </c>
      <c r="D1553" s="4" t="str">
        <f>"吉祖茶"</f>
        <v>吉祖茶</v>
      </c>
      <c r="E1553" s="4" t="str">
        <f aca="true" t="shared" si="59" ref="E1553:E1558">"男"</f>
        <v>男</v>
      </c>
    </row>
    <row r="1554" spans="1:5" ht="30" customHeight="1">
      <c r="A1554" s="4">
        <v>1553</v>
      </c>
      <c r="B1554" s="4" t="str">
        <f>"2872202103231755195674"</f>
        <v>2872202103231755195674</v>
      </c>
      <c r="C1554" s="4" t="s">
        <v>6</v>
      </c>
      <c r="D1554" s="4" t="str">
        <f>"黄琼波"</f>
        <v>黄琼波</v>
      </c>
      <c r="E1554" s="4" t="str">
        <f t="shared" si="59"/>
        <v>男</v>
      </c>
    </row>
    <row r="1555" spans="1:5" ht="30" customHeight="1">
      <c r="A1555" s="4">
        <v>1554</v>
      </c>
      <c r="B1555" s="4" t="str">
        <f>"2872202103240957386724"</f>
        <v>2872202103240957386724</v>
      </c>
      <c r="C1555" s="4" t="s">
        <v>6</v>
      </c>
      <c r="D1555" s="4" t="str">
        <f>"杨一理"</f>
        <v>杨一理</v>
      </c>
      <c r="E1555" s="4" t="str">
        <f t="shared" si="59"/>
        <v>男</v>
      </c>
    </row>
    <row r="1556" spans="1:5" ht="30" customHeight="1">
      <c r="A1556" s="4">
        <v>1555</v>
      </c>
      <c r="B1556" s="4" t="str">
        <f>"2872202103241005056774"</f>
        <v>2872202103241005056774</v>
      </c>
      <c r="C1556" s="4" t="s">
        <v>6</v>
      </c>
      <c r="D1556" s="4" t="str">
        <f>"张红松"</f>
        <v>张红松</v>
      </c>
      <c r="E1556" s="4" t="str">
        <f t="shared" si="59"/>
        <v>男</v>
      </c>
    </row>
    <row r="1557" spans="1:5" ht="30" customHeight="1">
      <c r="A1557" s="4">
        <v>1556</v>
      </c>
      <c r="B1557" s="4" t="str">
        <f>"2872202103241115007218"</f>
        <v>2872202103241115007218</v>
      </c>
      <c r="C1557" s="4" t="s">
        <v>6</v>
      </c>
      <c r="D1557" s="4" t="str">
        <f>"李道雄"</f>
        <v>李道雄</v>
      </c>
      <c r="E1557" s="4" t="str">
        <f t="shared" si="59"/>
        <v>男</v>
      </c>
    </row>
    <row r="1558" spans="1:5" ht="30" customHeight="1">
      <c r="A1558" s="4">
        <v>1557</v>
      </c>
      <c r="B1558" s="4" t="str">
        <f>"2872202103251158329839"</f>
        <v>2872202103251158329839</v>
      </c>
      <c r="C1558" s="4" t="s">
        <v>6</v>
      </c>
      <c r="D1558" s="4" t="str">
        <f>"符国献"</f>
        <v>符国献</v>
      </c>
      <c r="E1558" s="4" t="str">
        <f t="shared" si="59"/>
        <v>男</v>
      </c>
    </row>
    <row r="1559" spans="1:5" ht="30" customHeight="1">
      <c r="A1559" s="4">
        <v>1558</v>
      </c>
      <c r="B1559" s="4" t="str">
        <f>"2872202103251252079921"</f>
        <v>2872202103251252079921</v>
      </c>
      <c r="C1559" s="4" t="s">
        <v>6</v>
      </c>
      <c r="D1559" s="4" t="str">
        <f>"梁芳"</f>
        <v>梁芳</v>
      </c>
      <c r="E1559" s="4" t="str">
        <f>"女"</f>
        <v>女</v>
      </c>
    </row>
    <row r="1560" spans="1:5" ht="30" customHeight="1">
      <c r="A1560" s="4">
        <v>1559</v>
      </c>
      <c r="B1560" s="4" t="str">
        <f>"28722021032610090711429"</f>
        <v>28722021032610090711429</v>
      </c>
      <c r="C1560" s="4" t="s">
        <v>6</v>
      </c>
      <c r="D1560" s="4" t="str">
        <f>"秦人杰"</f>
        <v>秦人杰</v>
      </c>
      <c r="E1560" s="4" t="str">
        <f>"男"</f>
        <v>男</v>
      </c>
    </row>
    <row r="1561" spans="1:5" ht="30" customHeight="1">
      <c r="A1561" s="4">
        <v>1560</v>
      </c>
      <c r="B1561" s="4" t="str">
        <f>"28722021032613450712048"</f>
        <v>28722021032613450712048</v>
      </c>
      <c r="C1561" s="4" t="s">
        <v>6</v>
      </c>
      <c r="D1561" s="4" t="str">
        <f>"文婷"</f>
        <v>文婷</v>
      </c>
      <c r="E1561" s="4" t="str">
        <f>"女"</f>
        <v>女</v>
      </c>
    </row>
    <row r="1562" spans="1:5" ht="30" customHeight="1">
      <c r="A1562" s="4">
        <v>1561</v>
      </c>
      <c r="B1562" s="4" t="str">
        <f>"28722021032615195412221"</f>
        <v>28722021032615195412221</v>
      </c>
      <c r="C1562" s="4" t="s">
        <v>6</v>
      </c>
      <c r="D1562" s="4" t="str">
        <f>"王博钦"</f>
        <v>王博钦</v>
      </c>
      <c r="E1562" s="4" t="str">
        <f aca="true" t="shared" si="60" ref="E1562:E1568">"男"</f>
        <v>男</v>
      </c>
    </row>
    <row r="1563" spans="1:5" ht="30" customHeight="1">
      <c r="A1563" s="4">
        <v>1562</v>
      </c>
      <c r="B1563" s="4" t="str">
        <f>"28722021032616581412471"</f>
        <v>28722021032616581412471</v>
      </c>
      <c r="C1563" s="4" t="s">
        <v>6</v>
      </c>
      <c r="D1563" s="4" t="str">
        <f>"陈锦铭"</f>
        <v>陈锦铭</v>
      </c>
      <c r="E1563" s="4" t="str">
        <f t="shared" si="60"/>
        <v>男</v>
      </c>
    </row>
    <row r="1564" spans="1:5" ht="30" customHeight="1">
      <c r="A1564" s="4">
        <v>1563</v>
      </c>
      <c r="B1564" s="4" t="str">
        <f>"28722021032617434312559"</f>
        <v>28722021032617434312559</v>
      </c>
      <c r="C1564" s="4" t="s">
        <v>6</v>
      </c>
      <c r="D1564" s="4" t="str">
        <f>"陈永杰"</f>
        <v>陈永杰</v>
      </c>
      <c r="E1564" s="4" t="str">
        <f t="shared" si="60"/>
        <v>男</v>
      </c>
    </row>
    <row r="1565" spans="1:5" ht="30" customHeight="1">
      <c r="A1565" s="4">
        <v>1564</v>
      </c>
      <c r="B1565" s="4" t="str">
        <f>"28722021032710424213519"</f>
        <v>28722021032710424213519</v>
      </c>
      <c r="C1565" s="4" t="s">
        <v>6</v>
      </c>
      <c r="D1565" s="4" t="str">
        <f>"谢宗辉"</f>
        <v>谢宗辉</v>
      </c>
      <c r="E1565" s="4" t="str">
        <f t="shared" si="60"/>
        <v>男</v>
      </c>
    </row>
    <row r="1566" spans="1:5" ht="30" customHeight="1">
      <c r="A1566" s="4">
        <v>1565</v>
      </c>
      <c r="B1566" s="4" t="str">
        <f>"28722021032720475814718"</f>
        <v>28722021032720475814718</v>
      </c>
      <c r="C1566" s="4" t="s">
        <v>6</v>
      </c>
      <c r="D1566" s="4" t="str">
        <f>"陈泽祥"</f>
        <v>陈泽祥</v>
      </c>
      <c r="E1566" s="4" t="str">
        <f t="shared" si="60"/>
        <v>男</v>
      </c>
    </row>
    <row r="1567" spans="1:5" ht="30" customHeight="1">
      <c r="A1567" s="4">
        <v>1566</v>
      </c>
      <c r="B1567" s="4" t="str">
        <f>"28722021032813315216196"</f>
        <v>28722021032813315216196</v>
      </c>
      <c r="C1567" s="4" t="s">
        <v>6</v>
      </c>
      <c r="D1567" s="4" t="str">
        <f>"符仁康"</f>
        <v>符仁康</v>
      </c>
      <c r="E1567" s="4" t="str">
        <f t="shared" si="60"/>
        <v>男</v>
      </c>
    </row>
    <row r="1568" spans="1:5" ht="30" customHeight="1">
      <c r="A1568" s="4">
        <v>1567</v>
      </c>
      <c r="B1568" s="4" t="str">
        <f>"28722021032910543919680"</f>
        <v>28722021032910543919680</v>
      </c>
      <c r="C1568" s="4" t="s">
        <v>6</v>
      </c>
      <c r="D1568" s="4" t="str">
        <f>"孙华军"</f>
        <v>孙华军</v>
      </c>
      <c r="E1568" s="4" t="str">
        <f t="shared" si="60"/>
        <v>男</v>
      </c>
    </row>
    <row r="1569" spans="1:5" ht="30" customHeight="1">
      <c r="A1569" s="4">
        <v>1568</v>
      </c>
      <c r="B1569" s="4" t="str">
        <f>"2872202103230926474650"</f>
        <v>2872202103230926474650</v>
      </c>
      <c r="C1569" s="4" t="s">
        <v>7</v>
      </c>
      <c r="D1569" s="4" t="str">
        <f>"符小芬"</f>
        <v>符小芬</v>
      </c>
      <c r="E1569" s="4" t="str">
        <f aca="true" t="shared" si="61" ref="E1569:E1584">"女"</f>
        <v>女</v>
      </c>
    </row>
    <row r="1570" spans="1:5" ht="30" customHeight="1">
      <c r="A1570" s="4">
        <v>1569</v>
      </c>
      <c r="B1570" s="4" t="str">
        <f>"2872202103230944594713"</f>
        <v>2872202103230944594713</v>
      </c>
      <c r="C1570" s="4" t="s">
        <v>7</v>
      </c>
      <c r="D1570" s="4" t="str">
        <f>"蒲真花"</f>
        <v>蒲真花</v>
      </c>
      <c r="E1570" s="4" t="str">
        <f t="shared" si="61"/>
        <v>女</v>
      </c>
    </row>
    <row r="1571" spans="1:5" ht="30" customHeight="1">
      <c r="A1571" s="4">
        <v>1570</v>
      </c>
      <c r="B1571" s="4" t="str">
        <f>"2872202103231017534818"</f>
        <v>2872202103231017534818</v>
      </c>
      <c r="C1571" s="4" t="s">
        <v>7</v>
      </c>
      <c r="D1571" s="4" t="str">
        <f>"符平春"</f>
        <v>符平春</v>
      </c>
      <c r="E1571" s="4" t="str">
        <f t="shared" si="61"/>
        <v>女</v>
      </c>
    </row>
    <row r="1572" spans="1:5" ht="30" customHeight="1">
      <c r="A1572" s="4">
        <v>1571</v>
      </c>
      <c r="B1572" s="4" t="str">
        <f>"2872202103231054184909"</f>
        <v>2872202103231054184909</v>
      </c>
      <c r="C1572" s="4" t="s">
        <v>7</v>
      </c>
      <c r="D1572" s="4" t="str">
        <f>"赖麟芷"</f>
        <v>赖麟芷</v>
      </c>
      <c r="E1572" s="4" t="str">
        <f t="shared" si="61"/>
        <v>女</v>
      </c>
    </row>
    <row r="1573" spans="1:5" ht="30" customHeight="1">
      <c r="A1573" s="4">
        <v>1572</v>
      </c>
      <c r="B1573" s="4" t="str">
        <f>"2872202103231200245046"</f>
        <v>2872202103231200245046</v>
      </c>
      <c r="C1573" s="4" t="s">
        <v>7</v>
      </c>
      <c r="D1573" s="4" t="str">
        <f>"文英春"</f>
        <v>文英春</v>
      </c>
      <c r="E1573" s="4" t="str">
        <f t="shared" si="61"/>
        <v>女</v>
      </c>
    </row>
    <row r="1574" spans="1:5" ht="30" customHeight="1">
      <c r="A1574" s="4">
        <v>1573</v>
      </c>
      <c r="B1574" s="4" t="str">
        <f>"2872202103231255375161"</f>
        <v>2872202103231255375161</v>
      </c>
      <c r="C1574" s="4" t="s">
        <v>7</v>
      </c>
      <c r="D1574" s="4" t="str">
        <f>"符妹伍"</f>
        <v>符妹伍</v>
      </c>
      <c r="E1574" s="4" t="str">
        <f t="shared" si="61"/>
        <v>女</v>
      </c>
    </row>
    <row r="1575" spans="1:5" ht="30" customHeight="1">
      <c r="A1575" s="4">
        <v>1574</v>
      </c>
      <c r="B1575" s="4" t="str">
        <f>"2872202103231301175173"</f>
        <v>2872202103231301175173</v>
      </c>
      <c r="C1575" s="4" t="s">
        <v>7</v>
      </c>
      <c r="D1575" s="4" t="str">
        <f>"田元满"</f>
        <v>田元满</v>
      </c>
      <c r="E1575" s="4" t="str">
        <f t="shared" si="61"/>
        <v>女</v>
      </c>
    </row>
    <row r="1576" spans="1:5" ht="30" customHeight="1">
      <c r="A1576" s="4">
        <v>1575</v>
      </c>
      <c r="B1576" s="4" t="str">
        <f>"2872202103231316305210"</f>
        <v>2872202103231316305210</v>
      </c>
      <c r="C1576" s="4" t="s">
        <v>7</v>
      </c>
      <c r="D1576" s="4" t="str">
        <f>"文小晓"</f>
        <v>文小晓</v>
      </c>
      <c r="E1576" s="4" t="str">
        <f t="shared" si="61"/>
        <v>女</v>
      </c>
    </row>
    <row r="1577" spans="1:5" ht="30" customHeight="1">
      <c r="A1577" s="4">
        <v>1576</v>
      </c>
      <c r="B1577" s="4" t="str">
        <f>"2872202103231335045239"</f>
        <v>2872202103231335045239</v>
      </c>
      <c r="C1577" s="4" t="s">
        <v>7</v>
      </c>
      <c r="D1577" s="4" t="str">
        <f>"汤吉英"</f>
        <v>汤吉英</v>
      </c>
      <c r="E1577" s="4" t="str">
        <f t="shared" si="61"/>
        <v>女</v>
      </c>
    </row>
    <row r="1578" spans="1:5" ht="30" customHeight="1">
      <c r="A1578" s="4">
        <v>1577</v>
      </c>
      <c r="B1578" s="4" t="str">
        <f>"2872202103231434325324"</f>
        <v>2872202103231434325324</v>
      </c>
      <c r="C1578" s="4" t="s">
        <v>7</v>
      </c>
      <c r="D1578" s="4" t="str">
        <f>"陈台艺"</f>
        <v>陈台艺</v>
      </c>
      <c r="E1578" s="4" t="str">
        <f t="shared" si="61"/>
        <v>女</v>
      </c>
    </row>
    <row r="1579" spans="1:5" ht="30" customHeight="1">
      <c r="A1579" s="4">
        <v>1578</v>
      </c>
      <c r="B1579" s="4" t="str">
        <f>"2872202103231439595330"</f>
        <v>2872202103231439595330</v>
      </c>
      <c r="C1579" s="4" t="s">
        <v>7</v>
      </c>
      <c r="D1579" s="4" t="str">
        <f>"钟文挺"</f>
        <v>钟文挺</v>
      </c>
      <c r="E1579" s="4" t="str">
        <f t="shared" si="61"/>
        <v>女</v>
      </c>
    </row>
    <row r="1580" spans="1:5" ht="30" customHeight="1">
      <c r="A1580" s="4">
        <v>1579</v>
      </c>
      <c r="B1580" s="4" t="str">
        <f>"2872202103231441405332"</f>
        <v>2872202103231441405332</v>
      </c>
      <c r="C1580" s="4" t="s">
        <v>7</v>
      </c>
      <c r="D1580" s="4" t="str">
        <f>"赵香兰"</f>
        <v>赵香兰</v>
      </c>
      <c r="E1580" s="4" t="str">
        <f t="shared" si="61"/>
        <v>女</v>
      </c>
    </row>
    <row r="1581" spans="1:5" ht="30" customHeight="1">
      <c r="A1581" s="4">
        <v>1580</v>
      </c>
      <c r="B1581" s="4" t="str">
        <f>"2872202103231606315495"</f>
        <v>2872202103231606315495</v>
      </c>
      <c r="C1581" s="4" t="s">
        <v>7</v>
      </c>
      <c r="D1581" s="4" t="str">
        <f>"文秀仙"</f>
        <v>文秀仙</v>
      </c>
      <c r="E1581" s="4" t="str">
        <f t="shared" si="61"/>
        <v>女</v>
      </c>
    </row>
    <row r="1582" spans="1:5" ht="30" customHeight="1">
      <c r="A1582" s="4">
        <v>1581</v>
      </c>
      <c r="B1582" s="4" t="str">
        <f>"2872202103231707095598"</f>
        <v>2872202103231707095598</v>
      </c>
      <c r="C1582" s="4" t="s">
        <v>7</v>
      </c>
      <c r="D1582" s="4" t="str">
        <f>"钟菊姨"</f>
        <v>钟菊姨</v>
      </c>
      <c r="E1582" s="4" t="str">
        <f t="shared" si="61"/>
        <v>女</v>
      </c>
    </row>
    <row r="1583" spans="1:5" ht="30" customHeight="1">
      <c r="A1583" s="4">
        <v>1582</v>
      </c>
      <c r="B1583" s="4" t="str">
        <f>"2872202103231926335804"</f>
        <v>2872202103231926335804</v>
      </c>
      <c r="C1583" s="4" t="s">
        <v>7</v>
      </c>
      <c r="D1583" s="4" t="str">
        <f>"符贵雕"</f>
        <v>符贵雕</v>
      </c>
      <c r="E1583" s="4" t="str">
        <f t="shared" si="61"/>
        <v>女</v>
      </c>
    </row>
    <row r="1584" spans="1:5" ht="30" customHeight="1">
      <c r="A1584" s="4">
        <v>1583</v>
      </c>
      <c r="B1584" s="4" t="str">
        <f>"2872202103231946235833"</f>
        <v>2872202103231946235833</v>
      </c>
      <c r="C1584" s="4" t="s">
        <v>7</v>
      </c>
      <c r="D1584" s="4" t="str">
        <f>"文凤妮"</f>
        <v>文凤妮</v>
      </c>
      <c r="E1584" s="4" t="str">
        <f t="shared" si="61"/>
        <v>女</v>
      </c>
    </row>
    <row r="1585" spans="1:5" ht="30" customHeight="1">
      <c r="A1585" s="4">
        <v>1584</v>
      </c>
      <c r="B1585" s="4" t="str">
        <f>"2872202103232040565915"</f>
        <v>2872202103232040565915</v>
      </c>
      <c r="C1585" s="4" t="s">
        <v>7</v>
      </c>
      <c r="D1585" s="4" t="str">
        <f>"周贞四"</f>
        <v>周贞四</v>
      </c>
      <c r="E1585" s="4" t="str">
        <f>"男"</f>
        <v>男</v>
      </c>
    </row>
    <row r="1586" spans="1:5" ht="30" customHeight="1">
      <c r="A1586" s="4">
        <v>1585</v>
      </c>
      <c r="B1586" s="4" t="str">
        <f>"2872202103240912256358"</f>
        <v>2872202103240912256358</v>
      </c>
      <c r="C1586" s="4" t="s">
        <v>7</v>
      </c>
      <c r="D1586" s="4" t="str">
        <f>"林浩芬"</f>
        <v>林浩芬</v>
      </c>
      <c r="E1586" s="4" t="str">
        <f aca="true" t="shared" si="62" ref="E1586:E1641">"女"</f>
        <v>女</v>
      </c>
    </row>
    <row r="1587" spans="1:5" ht="30" customHeight="1">
      <c r="A1587" s="4">
        <v>1586</v>
      </c>
      <c r="B1587" s="4" t="str">
        <f>"2872202103240929096527"</f>
        <v>2872202103240929096527</v>
      </c>
      <c r="C1587" s="4" t="s">
        <v>7</v>
      </c>
      <c r="D1587" s="4" t="str">
        <f>"符传灵"</f>
        <v>符传灵</v>
      </c>
      <c r="E1587" s="4" t="str">
        <f t="shared" si="62"/>
        <v>女</v>
      </c>
    </row>
    <row r="1588" spans="1:5" ht="30" customHeight="1">
      <c r="A1588" s="4">
        <v>1587</v>
      </c>
      <c r="B1588" s="4" t="str">
        <f>"2872202103241019476893"</f>
        <v>2872202103241019476893</v>
      </c>
      <c r="C1588" s="4" t="s">
        <v>7</v>
      </c>
      <c r="D1588" s="4" t="str">
        <f>"高艳芳"</f>
        <v>高艳芳</v>
      </c>
      <c r="E1588" s="4" t="str">
        <f t="shared" si="62"/>
        <v>女</v>
      </c>
    </row>
    <row r="1589" spans="1:5" ht="30" customHeight="1">
      <c r="A1589" s="4">
        <v>1588</v>
      </c>
      <c r="B1589" s="4" t="str">
        <f>"2872202103241046517058"</f>
        <v>2872202103241046517058</v>
      </c>
      <c r="C1589" s="4" t="s">
        <v>7</v>
      </c>
      <c r="D1589" s="4" t="str">
        <f>"潘照红"</f>
        <v>潘照红</v>
      </c>
      <c r="E1589" s="4" t="str">
        <f t="shared" si="62"/>
        <v>女</v>
      </c>
    </row>
    <row r="1590" spans="1:5" ht="30" customHeight="1">
      <c r="A1590" s="4">
        <v>1589</v>
      </c>
      <c r="B1590" s="4" t="str">
        <f>"2872202103241050337090"</f>
        <v>2872202103241050337090</v>
      </c>
      <c r="C1590" s="4" t="s">
        <v>7</v>
      </c>
      <c r="D1590" s="4" t="str">
        <f>"吉孙丹"</f>
        <v>吉孙丹</v>
      </c>
      <c r="E1590" s="4" t="str">
        <f t="shared" si="62"/>
        <v>女</v>
      </c>
    </row>
    <row r="1591" spans="1:5" ht="30" customHeight="1">
      <c r="A1591" s="4">
        <v>1590</v>
      </c>
      <c r="B1591" s="4" t="str">
        <f>"2872202103241319567625"</f>
        <v>2872202103241319567625</v>
      </c>
      <c r="C1591" s="4" t="s">
        <v>7</v>
      </c>
      <c r="D1591" s="4" t="str">
        <f>"苏妃"</f>
        <v>苏妃</v>
      </c>
      <c r="E1591" s="4" t="str">
        <f t="shared" si="62"/>
        <v>女</v>
      </c>
    </row>
    <row r="1592" spans="1:5" ht="30" customHeight="1">
      <c r="A1592" s="4">
        <v>1591</v>
      </c>
      <c r="B1592" s="4" t="str">
        <f>"2872202103241344277675"</f>
        <v>2872202103241344277675</v>
      </c>
      <c r="C1592" s="4" t="s">
        <v>7</v>
      </c>
      <c r="D1592" s="4" t="str">
        <f>"文列青"</f>
        <v>文列青</v>
      </c>
      <c r="E1592" s="4" t="str">
        <f t="shared" si="62"/>
        <v>女</v>
      </c>
    </row>
    <row r="1593" spans="1:5" ht="30" customHeight="1">
      <c r="A1593" s="4">
        <v>1592</v>
      </c>
      <c r="B1593" s="4" t="str">
        <f>"2872202103241512217928"</f>
        <v>2872202103241512217928</v>
      </c>
      <c r="C1593" s="4" t="s">
        <v>7</v>
      </c>
      <c r="D1593" s="4" t="str">
        <f>"苏月金"</f>
        <v>苏月金</v>
      </c>
      <c r="E1593" s="4" t="str">
        <f t="shared" si="62"/>
        <v>女</v>
      </c>
    </row>
    <row r="1594" spans="1:5" ht="30" customHeight="1">
      <c r="A1594" s="4">
        <v>1593</v>
      </c>
      <c r="B1594" s="4" t="str">
        <f>"2872202103241729428302"</f>
        <v>2872202103241729428302</v>
      </c>
      <c r="C1594" s="4" t="s">
        <v>7</v>
      </c>
      <c r="D1594" s="4" t="str">
        <f>"关景梅"</f>
        <v>关景梅</v>
      </c>
      <c r="E1594" s="4" t="str">
        <f t="shared" si="62"/>
        <v>女</v>
      </c>
    </row>
    <row r="1595" spans="1:5" ht="30" customHeight="1">
      <c r="A1595" s="4">
        <v>1594</v>
      </c>
      <c r="B1595" s="4" t="str">
        <f>"2872202103242013548662"</f>
        <v>2872202103242013548662</v>
      </c>
      <c r="C1595" s="4" t="s">
        <v>7</v>
      </c>
      <c r="D1595" s="4" t="str">
        <f>"符志威"</f>
        <v>符志威</v>
      </c>
      <c r="E1595" s="4" t="str">
        <f t="shared" si="62"/>
        <v>女</v>
      </c>
    </row>
    <row r="1596" spans="1:5" ht="30" customHeight="1">
      <c r="A1596" s="4">
        <v>1595</v>
      </c>
      <c r="B1596" s="4" t="str">
        <f>"2872202103242058538777"</f>
        <v>2872202103242058538777</v>
      </c>
      <c r="C1596" s="4" t="s">
        <v>7</v>
      </c>
      <c r="D1596" s="4" t="str">
        <f>"王梅"</f>
        <v>王梅</v>
      </c>
      <c r="E1596" s="4" t="str">
        <f t="shared" si="62"/>
        <v>女</v>
      </c>
    </row>
    <row r="1597" spans="1:5" ht="30" customHeight="1">
      <c r="A1597" s="4">
        <v>1596</v>
      </c>
      <c r="B1597" s="4" t="str">
        <f>"2872202103250851129364"</f>
        <v>2872202103250851129364</v>
      </c>
      <c r="C1597" s="4" t="s">
        <v>7</v>
      </c>
      <c r="D1597" s="4" t="str">
        <f>"张连尾"</f>
        <v>张连尾</v>
      </c>
      <c r="E1597" s="4" t="str">
        <f t="shared" si="62"/>
        <v>女</v>
      </c>
    </row>
    <row r="1598" spans="1:5" ht="30" customHeight="1">
      <c r="A1598" s="4">
        <v>1597</v>
      </c>
      <c r="B1598" s="4" t="str">
        <f>"2872202103250950029499"</f>
        <v>2872202103250950029499</v>
      </c>
      <c r="C1598" s="4" t="s">
        <v>7</v>
      </c>
      <c r="D1598" s="4" t="str">
        <f>"赵元爱"</f>
        <v>赵元爱</v>
      </c>
      <c r="E1598" s="4" t="str">
        <f t="shared" si="62"/>
        <v>女</v>
      </c>
    </row>
    <row r="1599" spans="1:5" ht="30" customHeight="1">
      <c r="A1599" s="4">
        <v>1598</v>
      </c>
      <c r="B1599" s="4" t="str">
        <f>"2872202103251036189629"</f>
        <v>2872202103251036189629</v>
      </c>
      <c r="C1599" s="4" t="s">
        <v>7</v>
      </c>
      <c r="D1599" s="4" t="str">
        <f>"周吴英"</f>
        <v>周吴英</v>
      </c>
      <c r="E1599" s="4" t="str">
        <f t="shared" si="62"/>
        <v>女</v>
      </c>
    </row>
    <row r="1600" spans="1:5" ht="30" customHeight="1">
      <c r="A1600" s="4">
        <v>1599</v>
      </c>
      <c r="B1600" s="4" t="str">
        <f>"2872202103251101299714"</f>
        <v>2872202103251101299714</v>
      </c>
      <c r="C1600" s="4" t="s">
        <v>7</v>
      </c>
      <c r="D1600" s="4" t="str">
        <f>"许巧花"</f>
        <v>许巧花</v>
      </c>
      <c r="E1600" s="4" t="str">
        <f t="shared" si="62"/>
        <v>女</v>
      </c>
    </row>
    <row r="1601" spans="1:5" ht="30" customHeight="1">
      <c r="A1601" s="4">
        <v>1600</v>
      </c>
      <c r="B1601" s="4" t="str">
        <f>"2872202103251126239774"</f>
        <v>2872202103251126239774</v>
      </c>
      <c r="C1601" s="4" t="s">
        <v>7</v>
      </c>
      <c r="D1601" s="4" t="str">
        <f>"邱亚方"</f>
        <v>邱亚方</v>
      </c>
      <c r="E1601" s="4" t="str">
        <f t="shared" si="62"/>
        <v>女</v>
      </c>
    </row>
    <row r="1602" spans="1:5" ht="30" customHeight="1">
      <c r="A1602" s="4">
        <v>1601</v>
      </c>
      <c r="B1602" s="4" t="str">
        <f>"2872202103251133589794"</f>
        <v>2872202103251133589794</v>
      </c>
      <c r="C1602" s="4" t="s">
        <v>7</v>
      </c>
      <c r="D1602" s="4" t="str">
        <f>"翁红花"</f>
        <v>翁红花</v>
      </c>
      <c r="E1602" s="4" t="str">
        <f t="shared" si="62"/>
        <v>女</v>
      </c>
    </row>
    <row r="1603" spans="1:5" ht="30" customHeight="1">
      <c r="A1603" s="4">
        <v>1602</v>
      </c>
      <c r="B1603" s="4" t="str">
        <f>"2872202103251135079798"</f>
        <v>2872202103251135079798</v>
      </c>
      <c r="C1603" s="4" t="s">
        <v>7</v>
      </c>
      <c r="D1603" s="4" t="str">
        <f>"文列沙"</f>
        <v>文列沙</v>
      </c>
      <c r="E1603" s="4" t="str">
        <f t="shared" si="62"/>
        <v>女</v>
      </c>
    </row>
    <row r="1604" spans="1:5" ht="30" customHeight="1">
      <c r="A1604" s="4">
        <v>1603</v>
      </c>
      <c r="B1604" s="4" t="str">
        <f>"2872202103251136319799"</f>
        <v>2872202103251136319799</v>
      </c>
      <c r="C1604" s="4" t="s">
        <v>7</v>
      </c>
      <c r="D1604" s="4" t="str">
        <f>"文秀群"</f>
        <v>文秀群</v>
      </c>
      <c r="E1604" s="4" t="str">
        <f t="shared" si="62"/>
        <v>女</v>
      </c>
    </row>
    <row r="1605" spans="1:5" ht="30" customHeight="1">
      <c r="A1605" s="4">
        <v>1604</v>
      </c>
      <c r="B1605" s="4" t="str">
        <f>"2872202103251138479802"</f>
        <v>2872202103251138479802</v>
      </c>
      <c r="C1605" s="4" t="s">
        <v>7</v>
      </c>
      <c r="D1605" s="4" t="str">
        <f>"王淑玲"</f>
        <v>王淑玲</v>
      </c>
      <c r="E1605" s="4" t="str">
        <f t="shared" si="62"/>
        <v>女</v>
      </c>
    </row>
    <row r="1606" spans="1:5" ht="30" customHeight="1">
      <c r="A1606" s="4">
        <v>1605</v>
      </c>
      <c r="B1606" s="4" t="str">
        <f>"2872202103251230279877"</f>
        <v>2872202103251230279877</v>
      </c>
      <c r="C1606" s="4" t="s">
        <v>7</v>
      </c>
      <c r="D1606" s="4" t="str">
        <f>"王陈芳"</f>
        <v>王陈芳</v>
      </c>
      <c r="E1606" s="4" t="str">
        <f t="shared" si="62"/>
        <v>女</v>
      </c>
    </row>
    <row r="1607" spans="1:5" ht="30" customHeight="1">
      <c r="A1607" s="4">
        <v>1606</v>
      </c>
      <c r="B1607" s="4" t="str">
        <f>"2872202103251230499879"</f>
        <v>2872202103251230499879</v>
      </c>
      <c r="C1607" s="4" t="s">
        <v>7</v>
      </c>
      <c r="D1607" s="4" t="str">
        <f>"符亚小"</f>
        <v>符亚小</v>
      </c>
      <c r="E1607" s="4" t="str">
        <f t="shared" si="62"/>
        <v>女</v>
      </c>
    </row>
    <row r="1608" spans="1:5" ht="30" customHeight="1">
      <c r="A1608" s="4">
        <v>1607</v>
      </c>
      <c r="B1608" s="4" t="str">
        <f>"28722021032515210910131"</f>
        <v>28722021032515210910131</v>
      </c>
      <c r="C1608" s="4" t="s">
        <v>7</v>
      </c>
      <c r="D1608" s="4" t="str">
        <f>"  卢雄花"</f>
        <v>  卢雄花</v>
      </c>
      <c r="E1608" s="4" t="str">
        <f t="shared" si="62"/>
        <v>女</v>
      </c>
    </row>
    <row r="1609" spans="1:5" ht="30" customHeight="1">
      <c r="A1609" s="4">
        <v>1608</v>
      </c>
      <c r="B1609" s="4" t="str">
        <f>"28722021032516334510268"</f>
        <v>28722021032516334510268</v>
      </c>
      <c r="C1609" s="4" t="s">
        <v>7</v>
      </c>
      <c r="D1609" s="4" t="str">
        <f>"高德艳"</f>
        <v>高德艳</v>
      </c>
      <c r="E1609" s="4" t="str">
        <f t="shared" si="62"/>
        <v>女</v>
      </c>
    </row>
    <row r="1610" spans="1:5" ht="30" customHeight="1">
      <c r="A1610" s="4">
        <v>1609</v>
      </c>
      <c r="B1610" s="4" t="str">
        <f>"28722021032516355210270"</f>
        <v>28722021032516355210270</v>
      </c>
      <c r="C1610" s="4" t="s">
        <v>7</v>
      </c>
      <c r="D1610" s="4" t="str">
        <f>"陈小珍"</f>
        <v>陈小珍</v>
      </c>
      <c r="E1610" s="4" t="str">
        <f t="shared" si="62"/>
        <v>女</v>
      </c>
    </row>
    <row r="1611" spans="1:5" ht="30" customHeight="1">
      <c r="A1611" s="4">
        <v>1610</v>
      </c>
      <c r="B1611" s="4" t="str">
        <f>"28722021032520395010561"</f>
        <v>28722021032520395010561</v>
      </c>
      <c r="C1611" s="4" t="s">
        <v>7</v>
      </c>
      <c r="D1611" s="4" t="str">
        <f>"符玉芬"</f>
        <v>符玉芬</v>
      </c>
      <c r="E1611" s="4" t="str">
        <f t="shared" si="62"/>
        <v>女</v>
      </c>
    </row>
    <row r="1612" spans="1:5" ht="30" customHeight="1">
      <c r="A1612" s="4">
        <v>1611</v>
      </c>
      <c r="B1612" s="4" t="str">
        <f>"28722021032521563810703"</f>
        <v>28722021032521563810703</v>
      </c>
      <c r="C1612" s="4" t="s">
        <v>7</v>
      </c>
      <c r="D1612" s="4" t="str">
        <f>"张甲英"</f>
        <v>张甲英</v>
      </c>
      <c r="E1612" s="4" t="str">
        <f t="shared" si="62"/>
        <v>女</v>
      </c>
    </row>
    <row r="1613" spans="1:5" ht="30" customHeight="1">
      <c r="A1613" s="4">
        <v>1612</v>
      </c>
      <c r="B1613" s="4" t="str">
        <f>"28722021032523504310841"</f>
        <v>28722021032523504310841</v>
      </c>
      <c r="C1613" s="4" t="s">
        <v>7</v>
      </c>
      <c r="D1613" s="4" t="str">
        <f>"吴梅英"</f>
        <v>吴梅英</v>
      </c>
      <c r="E1613" s="4" t="str">
        <f t="shared" si="62"/>
        <v>女</v>
      </c>
    </row>
    <row r="1614" spans="1:5" ht="30" customHeight="1">
      <c r="A1614" s="4">
        <v>1613</v>
      </c>
      <c r="B1614" s="4" t="str">
        <f>"28722021032608315510916"</f>
        <v>28722021032608315510916</v>
      </c>
      <c r="C1614" s="4" t="s">
        <v>7</v>
      </c>
      <c r="D1614" s="4" t="str">
        <f>"钟霞"</f>
        <v>钟霞</v>
      </c>
      <c r="E1614" s="4" t="str">
        <f t="shared" si="62"/>
        <v>女</v>
      </c>
    </row>
    <row r="1615" spans="1:5" ht="30" customHeight="1">
      <c r="A1615" s="4">
        <v>1614</v>
      </c>
      <c r="B1615" s="4" t="str">
        <f>"28722021032609044610977"</f>
        <v>28722021032609044610977</v>
      </c>
      <c r="C1615" s="4" t="s">
        <v>7</v>
      </c>
      <c r="D1615" s="4" t="str">
        <f>"陈文琼"</f>
        <v>陈文琼</v>
      </c>
      <c r="E1615" s="4" t="str">
        <f t="shared" si="62"/>
        <v>女</v>
      </c>
    </row>
    <row r="1616" spans="1:5" ht="30" customHeight="1">
      <c r="A1616" s="4">
        <v>1615</v>
      </c>
      <c r="B1616" s="4" t="str">
        <f>"28722021032609093311025"</f>
        <v>28722021032609093311025</v>
      </c>
      <c r="C1616" s="4" t="s">
        <v>7</v>
      </c>
      <c r="D1616" s="4" t="str">
        <f>"张英梅"</f>
        <v>张英梅</v>
      </c>
      <c r="E1616" s="4" t="str">
        <f t="shared" si="62"/>
        <v>女</v>
      </c>
    </row>
    <row r="1617" spans="1:5" ht="30" customHeight="1">
      <c r="A1617" s="4">
        <v>1616</v>
      </c>
      <c r="B1617" s="4" t="str">
        <f>"28722021032609291611169"</f>
        <v>28722021032609291611169</v>
      </c>
      <c r="C1617" s="4" t="s">
        <v>7</v>
      </c>
      <c r="D1617" s="4" t="str">
        <f>"吉月贞"</f>
        <v>吉月贞</v>
      </c>
      <c r="E1617" s="4" t="str">
        <f t="shared" si="62"/>
        <v>女</v>
      </c>
    </row>
    <row r="1618" spans="1:5" ht="30" customHeight="1">
      <c r="A1618" s="4">
        <v>1617</v>
      </c>
      <c r="B1618" s="4" t="str">
        <f>"28722021032610065311412"</f>
        <v>28722021032610065311412</v>
      </c>
      <c r="C1618" s="4" t="s">
        <v>7</v>
      </c>
      <c r="D1618" s="4" t="str">
        <f>"冯斯娜"</f>
        <v>冯斯娜</v>
      </c>
      <c r="E1618" s="4" t="str">
        <f t="shared" si="62"/>
        <v>女</v>
      </c>
    </row>
    <row r="1619" spans="1:5" ht="30" customHeight="1">
      <c r="A1619" s="4">
        <v>1618</v>
      </c>
      <c r="B1619" s="4" t="str">
        <f>"28722021032611030111661"</f>
        <v>28722021032611030111661</v>
      </c>
      <c r="C1619" s="4" t="s">
        <v>7</v>
      </c>
      <c r="D1619" s="4" t="str">
        <f>"张少秋"</f>
        <v>张少秋</v>
      </c>
      <c r="E1619" s="4" t="str">
        <f t="shared" si="62"/>
        <v>女</v>
      </c>
    </row>
    <row r="1620" spans="1:5" ht="30" customHeight="1">
      <c r="A1620" s="4">
        <v>1619</v>
      </c>
      <c r="B1620" s="4" t="str">
        <f>"28722021032611170711715"</f>
        <v>28722021032611170711715</v>
      </c>
      <c r="C1620" s="4" t="s">
        <v>7</v>
      </c>
      <c r="D1620" s="4" t="str">
        <f>"许燕霞"</f>
        <v>许燕霞</v>
      </c>
      <c r="E1620" s="4" t="str">
        <f t="shared" si="62"/>
        <v>女</v>
      </c>
    </row>
    <row r="1621" spans="1:5" ht="30" customHeight="1">
      <c r="A1621" s="4">
        <v>1620</v>
      </c>
      <c r="B1621" s="4" t="str">
        <f>"28722021032615042512190"</f>
        <v>28722021032615042512190</v>
      </c>
      <c r="C1621" s="4" t="s">
        <v>7</v>
      </c>
      <c r="D1621" s="4" t="str">
        <f>"邓蓉"</f>
        <v>邓蓉</v>
      </c>
      <c r="E1621" s="4" t="str">
        <f t="shared" si="62"/>
        <v>女</v>
      </c>
    </row>
    <row r="1622" spans="1:5" ht="30" customHeight="1">
      <c r="A1622" s="4">
        <v>1621</v>
      </c>
      <c r="B1622" s="4" t="str">
        <f>"28722021032615334812270"</f>
        <v>28722021032615334812270</v>
      </c>
      <c r="C1622" s="4" t="s">
        <v>7</v>
      </c>
      <c r="D1622" s="4" t="str">
        <f>"苏靓美"</f>
        <v>苏靓美</v>
      </c>
      <c r="E1622" s="4" t="str">
        <f t="shared" si="62"/>
        <v>女</v>
      </c>
    </row>
    <row r="1623" spans="1:5" ht="30" customHeight="1">
      <c r="A1623" s="4">
        <v>1622</v>
      </c>
      <c r="B1623" s="4" t="str">
        <f>"28722021032615335512272"</f>
        <v>28722021032615335512272</v>
      </c>
      <c r="C1623" s="4" t="s">
        <v>7</v>
      </c>
      <c r="D1623" s="4" t="str">
        <f>"王美"</f>
        <v>王美</v>
      </c>
      <c r="E1623" s="4" t="str">
        <f t="shared" si="62"/>
        <v>女</v>
      </c>
    </row>
    <row r="1624" spans="1:5" ht="30" customHeight="1">
      <c r="A1624" s="4">
        <v>1623</v>
      </c>
      <c r="B1624" s="4" t="str">
        <f>"28722021032616095612352"</f>
        <v>28722021032616095612352</v>
      </c>
      <c r="C1624" s="4" t="s">
        <v>7</v>
      </c>
      <c r="D1624" s="4" t="str">
        <f>"张亚英"</f>
        <v>张亚英</v>
      </c>
      <c r="E1624" s="4" t="str">
        <f t="shared" si="62"/>
        <v>女</v>
      </c>
    </row>
    <row r="1625" spans="1:5" ht="30" customHeight="1">
      <c r="A1625" s="4">
        <v>1624</v>
      </c>
      <c r="B1625" s="4" t="str">
        <f>"28722021032616160812370"</f>
        <v>28722021032616160812370</v>
      </c>
      <c r="C1625" s="4" t="s">
        <v>7</v>
      </c>
      <c r="D1625" s="4" t="str">
        <f>"符修美"</f>
        <v>符修美</v>
      </c>
      <c r="E1625" s="4" t="str">
        <f t="shared" si="62"/>
        <v>女</v>
      </c>
    </row>
    <row r="1626" spans="1:5" ht="30" customHeight="1">
      <c r="A1626" s="4">
        <v>1625</v>
      </c>
      <c r="B1626" s="4" t="str">
        <f>"28722021032616241312396"</f>
        <v>28722021032616241312396</v>
      </c>
      <c r="C1626" s="4" t="s">
        <v>7</v>
      </c>
      <c r="D1626" s="4" t="str">
        <f>"张业娟"</f>
        <v>张业娟</v>
      </c>
      <c r="E1626" s="4" t="str">
        <f t="shared" si="62"/>
        <v>女</v>
      </c>
    </row>
    <row r="1627" spans="1:5" ht="30" customHeight="1">
      <c r="A1627" s="4">
        <v>1626</v>
      </c>
      <c r="B1627" s="4" t="str">
        <f>"28722021032618082212595"</f>
        <v>28722021032618082212595</v>
      </c>
      <c r="C1627" s="4" t="s">
        <v>7</v>
      </c>
      <c r="D1627" s="4" t="str">
        <f>"汤雄桃"</f>
        <v>汤雄桃</v>
      </c>
      <c r="E1627" s="4" t="str">
        <f t="shared" si="62"/>
        <v>女</v>
      </c>
    </row>
    <row r="1628" spans="1:5" ht="30" customHeight="1">
      <c r="A1628" s="4">
        <v>1627</v>
      </c>
      <c r="B1628" s="4" t="str">
        <f>"28722021032619202512686"</f>
        <v>28722021032619202512686</v>
      </c>
      <c r="C1628" s="4" t="s">
        <v>7</v>
      </c>
      <c r="D1628" s="4" t="str">
        <f>"杨金央"</f>
        <v>杨金央</v>
      </c>
      <c r="E1628" s="4" t="str">
        <f t="shared" si="62"/>
        <v>女</v>
      </c>
    </row>
    <row r="1629" spans="1:5" ht="30" customHeight="1">
      <c r="A1629" s="4">
        <v>1628</v>
      </c>
      <c r="B1629" s="4" t="str">
        <f>"28722021032619581112738"</f>
        <v>28722021032619581112738</v>
      </c>
      <c r="C1629" s="4" t="s">
        <v>7</v>
      </c>
      <c r="D1629" s="4" t="str">
        <f>"陈越"</f>
        <v>陈越</v>
      </c>
      <c r="E1629" s="4" t="str">
        <f t="shared" si="62"/>
        <v>女</v>
      </c>
    </row>
    <row r="1630" spans="1:5" ht="30" customHeight="1">
      <c r="A1630" s="4">
        <v>1629</v>
      </c>
      <c r="B1630" s="4" t="str">
        <f>"28722021032620273712783"</f>
        <v>28722021032620273712783</v>
      </c>
      <c r="C1630" s="4" t="s">
        <v>7</v>
      </c>
      <c r="D1630" s="4" t="str">
        <f>"李世菊"</f>
        <v>李世菊</v>
      </c>
      <c r="E1630" s="4" t="str">
        <f t="shared" si="62"/>
        <v>女</v>
      </c>
    </row>
    <row r="1631" spans="1:5" ht="30" customHeight="1">
      <c r="A1631" s="4">
        <v>1630</v>
      </c>
      <c r="B1631" s="4" t="str">
        <f>"28722021032700085113088"</f>
        <v>28722021032700085113088</v>
      </c>
      <c r="C1631" s="4" t="s">
        <v>7</v>
      </c>
      <c r="D1631" s="4" t="str">
        <f>"符乖兰"</f>
        <v>符乖兰</v>
      </c>
      <c r="E1631" s="4" t="str">
        <f t="shared" si="62"/>
        <v>女</v>
      </c>
    </row>
    <row r="1632" spans="1:5" ht="30" customHeight="1">
      <c r="A1632" s="4">
        <v>1631</v>
      </c>
      <c r="B1632" s="4" t="str">
        <f>"28722021032720285114670"</f>
        <v>28722021032720285114670</v>
      </c>
      <c r="C1632" s="4" t="s">
        <v>7</v>
      </c>
      <c r="D1632" s="4" t="str">
        <f>"符孙小"</f>
        <v>符孙小</v>
      </c>
      <c r="E1632" s="4" t="str">
        <f t="shared" si="62"/>
        <v>女</v>
      </c>
    </row>
    <row r="1633" spans="1:5" ht="30" customHeight="1">
      <c r="A1633" s="4">
        <v>1632</v>
      </c>
      <c r="B1633" s="4" t="str">
        <f>"28722021032721533114901"</f>
        <v>28722021032721533114901</v>
      </c>
      <c r="C1633" s="4" t="s">
        <v>7</v>
      </c>
      <c r="D1633" s="4" t="str">
        <f>"符林美"</f>
        <v>符林美</v>
      </c>
      <c r="E1633" s="4" t="str">
        <f t="shared" si="62"/>
        <v>女</v>
      </c>
    </row>
    <row r="1634" spans="1:5" ht="30" customHeight="1">
      <c r="A1634" s="4">
        <v>1633</v>
      </c>
      <c r="B1634" s="4" t="str">
        <f>"28722021032809252715493"</f>
        <v>28722021032809252715493</v>
      </c>
      <c r="C1634" s="4" t="s">
        <v>7</v>
      </c>
      <c r="D1634" s="4" t="str">
        <f>"刘杨春"</f>
        <v>刘杨春</v>
      </c>
      <c r="E1634" s="4" t="str">
        <f t="shared" si="62"/>
        <v>女</v>
      </c>
    </row>
    <row r="1635" spans="1:5" ht="30" customHeight="1">
      <c r="A1635" s="4">
        <v>1634</v>
      </c>
      <c r="B1635" s="4" t="str">
        <f>"28722021032810560215746"</f>
        <v>28722021032810560215746</v>
      </c>
      <c r="C1635" s="4" t="s">
        <v>7</v>
      </c>
      <c r="D1635" s="4" t="str">
        <f>"张明花"</f>
        <v>张明花</v>
      </c>
      <c r="E1635" s="4" t="str">
        <f t="shared" si="62"/>
        <v>女</v>
      </c>
    </row>
    <row r="1636" spans="1:5" ht="30" customHeight="1">
      <c r="A1636" s="4">
        <v>1635</v>
      </c>
      <c r="B1636" s="4" t="str">
        <f>"28722021032813441116234"</f>
        <v>28722021032813441116234</v>
      </c>
      <c r="C1636" s="4" t="s">
        <v>7</v>
      </c>
      <c r="D1636" s="4" t="str">
        <f>"符婷"</f>
        <v>符婷</v>
      </c>
      <c r="E1636" s="4" t="str">
        <f t="shared" si="62"/>
        <v>女</v>
      </c>
    </row>
    <row r="1637" spans="1:5" ht="30" customHeight="1">
      <c r="A1637" s="4">
        <v>1636</v>
      </c>
      <c r="B1637" s="4" t="str">
        <f>"28722021032816135916687"</f>
        <v>28722021032816135916687</v>
      </c>
      <c r="C1637" s="4" t="s">
        <v>7</v>
      </c>
      <c r="D1637" s="4" t="str">
        <f>"钟美英"</f>
        <v>钟美英</v>
      </c>
      <c r="E1637" s="4" t="str">
        <f t="shared" si="62"/>
        <v>女</v>
      </c>
    </row>
    <row r="1638" spans="1:5" ht="30" customHeight="1">
      <c r="A1638" s="4">
        <v>1637</v>
      </c>
      <c r="B1638" s="4" t="str">
        <f>"28722021032818553217047"</f>
        <v>28722021032818553217047</v>
      </c>
      <c r="C1638" s="4" t="s">
        <v>7</v>
      </c>
      <c r="D1638" s="4" t="str">
        <f>"卢德秀"</f>
        <v>卢德秀</v>
      </c>
      <c r="E1638" s="4" t="str">
        <f t="shared" si="62"/>
        <v>女</v>
      </c>
    </row>
    <row r="1639" spans="1:5" ht="30" customHeight="1">
      <c r="A1639" s="4">
        <v>1638</v>
      </c>
      <c r="B1639" s="4" t="str">
        <f>"28722021032819200917091"</f>
        <v>28722021032819200917091</v>
      </c>
      <c r="C1639" s="4" t="s">
        <v>7</v>
      </c>
      <c r="D1639" s="4" t="str">
        <f>"吉发怀"</f>
        <v>吉发怀</v>
      </c>
      <c r="E1639" s="4" t="str">
        <f t="shared" si="62"/>
        <v>女</v>
      </c>
    </row>
    <row r="1640" spans="1:5" ht="30" customHeight="1">
      <c r="A1640" s="4">
        <v>1639</v>
      </c>
      <c r="B1640" s="4" t="str">
        <f>"28722021032910330619409"</f>
        <v>28722021032910330619409</v>
      </c>
      <c r="C1640" s="4" t="s">
        <v>7</v>
      </c>
      <c r="D1640" s="4" t="str">
        <f>"符月琴"</f>
        <v>符月琴</v>
      </c>
      <c r="E1640" s="4" t="str">
        <f t="shared" si="62"/>
        <v>女</v>
      </c>
    </row>
    <row r="1641" spans="1:5" ht="30" customHeight="1">
      <c r="A1641" s="4">
        <v>1640</v>
      </c>
      <c r="B1641" s="4" t="str">
        <f>"28722021032911521420224"</f>
        <v>28722021032911521420224</v>
      </c>
      <c r="C1641" s="4" t="s">
        <v>7</v>
      </c>
      <c r="D1641" s="4" t="str">
        <f>"史进霞"</f>
        <v>史进霞</v>
      </c>
      <c r="E1641" s="4" t="str">
        <f t="shared" si="62"/>
        <v>女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杨轩</cp:lastModifiedBy>
  <dcterms:created xsi:type="dcterms:W3CDTF">2021-04-06T03:35:10Z</dcterms:created>
  <dcterms:modified xsi:type="dcterms:W3CDTF">2021-04-06T07:29:53Z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0D11D78A555B4A0AADA7D871F49BC681</vt:lpwstr>
  </property>
  <property fmtid="{D5CDD505-2E9C-101B-9397-08002B2CF9AE}" pid="4" name="KSOProductBuildV">
    <vt:lpwstr>2052-11.1.0.10446</vt:lpwstr>
  </property>
</Properties>
</file>