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090" activeTab="0"/>
  </bookViews>
  <sheets>
    <sheet name="（合格）保亭卫健委" sheetId="1" r:id="rId1"/>
  </sheets>
  <definedNames/>
  <calcPr fullCalcOnLoad="1"/>
</workbook>
</file>

<file path=xl/sharedStrings.xml><?xml version="1.0" encoding="utf-8"?>
<sst xmlns="http://schemas.openxmlformats.org/spreadsheetml/2006/main" count="255" uniqueCount="26">
  <si>
    <t>附件1</t>
  </si>
  <si>
    <t>保亭黎族苗族自治县2021年面向社会公开招聘（考核）卫生事业单位工作人员资格初审合格人员名单</t>
  </si>
  <si>
    <t>序号</t>
  </si>
  <si>
    <t>报考号</t>
  </si>
  <si>
    <t>报考岗位</t>
  </si>
  <si>
    <t>姓名</t>
  </si>
  <si>
    <t>性别</t>
  </si>
  <si>
    <t>出生年月</t>
  </si>
  <si>
    <t>0101_临床医生</t>
  </si>
  <si>
    <t>0102_护士</t>
  </si>
  <si>
    <t>0202_检验岗（医学检验技术）</t>
  </si>
  <si>
    <t>0203_公共卫生岗</t>
  </si>
  <si>
    <t>0204_疫苗冷链管理岗</t>
  </si>
  <si>
    <t>0205_传染病控制岗1</t>
  </si>
  <si>
    <t>0206_传染病控制岗2</t>
  </si>
  <si>
    <t>0207_应急管理岗</t>
  </si>
  <si>
    <t>0301_临床医生</t>
  </si>
  <si>
    <t>0302_中医</t>
  </si>
  <si>
    <t>0304_护士</t>
  </si>
  <si>
    <t>0402_中医</t>
  </si>
  <si>
    <t>0403_检验</t>
  </si>
  <si>
    <t xml:space="preserve">0501_临床医生     </t>
  </si>
  <si>
    <t>0502_检验</t>
  </si>
  <si>
    <t>0503_中医</t>
  </si>
  <si>
    <t>0505_影像</t>
  </si>
  <si>
    <t>0506_药学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</si>
</sst>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1">
      <selection activeCell="E3" sqref="E3"/>
    </sheetView>
  </sheetViews>
  <sheetFormatPr defaultColWidth="9.00390625" defaultRowHeight="30" customHeight="1"/>
  <cols>
    <col min="1" max="1" width="9.00390625" style="4" customWidth="1"/>
    <col min="2" max="2" width="23.7109375" style="4" customWidth="1"/>
    <col min="3" max="3" width="28.8515625" style="4" customWidth="1"/>
    <col min="4" max="5" width="9.00390625" style="4" customWidth="1"/>
    <col min="6" max="6" width="11.421875" style="4" customWidth="1"/>
    <col min="7" max="16384" width="9.00390625" style="4" customWidth="1"/>
  </cols>
  <sheetData>
    <row r="1" s="1" customFormat="1" ht="30" customHeight="1">
      <c r="A1" s="5" t="s">
        <v>0</v>
      </c>
    </row>
    <row r="2" spans="1:6" s="2" customFormat="1" ht="54" customHeight="1">
      <c r="A2" s="6" t="s">
        <v>1</v>
      </c>
      <c r="B2" s="7"/>
      <c r="C2" s="7"/>
      <c r="D2" s="7"/>
      <c r="E2" s="7"/>
      <c r="F2" s="7"/>
    </row>
    <row r="3" spans="1:6" s="3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0" customHeight="1">
      <c r="A4" s="9">
        <v>1</v>
      </c>
      <c r="B4" s="10" t="str">
        <f>"28312021012916331092"</f>
        <v>28312021012916331092</v>
      </c>
      <c r="C4" s="10" t="s">
        <v>8</v>
      </c>
      <c r="D4" s="10" t="str">
        <f>"叶荣盛"</f>
        <v>叶荣盛</v>
      </c>
      <c r="E4" s="10" t="str">
        <f>"男"</f>
        <v>男</v>
      </c>
      <c r="F4" s="10" t="str">
        <f>"1988-11-01"</f>
        <v>1988-11-01</v>
      </c>
    </row>
    <row r="5" spans="1:6" ht="30" customHeight="1">
      <c r="A5" s="9">
        <v>2</v>
      </c>
      <c r="B5" s="10" t="str">
        <f>"283120210201082610198"</f>
        <v>283120210201082610198</v>
      </c>
      <c r="C5" s="10" t="s">
        <v>8</v>
      </c>
      <c r="D5" s="10" t="str">
        <f>"陈有为"</f>
        <v>陈有为</v>
      </c>
      <c r="E5" s="10" t="str">
        <f>"男"</f>
        <v>男</v>
      </c>
      <c r="F5" s="10" t="str">
        <f>"1991-02-09"</f>
        <v>1991-02-09</v>
      </c>
    </row>
    <row r="6" spans="1:6" ht="30" customHeight="1">
      <c r="A6" s="9">
        <v>3</v>
      </c>
      <c r="B6" s="10" t="str">
        <f>"28312021012910094831"</f>
        <v>28312021012910094831</v>
      </c>
      <c r="C6" s="10" t="s">
        <v>9</v>
      </c>
      <c r="D6" s="10" t="str">
        <f>"陈桂英"</f>
        <v>陈桂英</v>
      </c>
      <c r="E6" s="10" t="str">
        <f aca="true" t="shared" si="0" ref="E6:E42">"女"</f>
        <v>女</v>
      </c>
      <c r="F6" s="10" t="str">
        <f>"1993-02-26"</f>
        <v>1993-02-26</v>
      </c>
    </row>
    <row r="7" spans="1:6" ht="30" customHeight="1">
      <c r="A7" s="9">
        <v>4</v>
      </c>
      <c r="B7" s="10" t="str">
        <f>"28312021012910591847"</f>
        <v>28312021012910591847</v>
      </c>
      <c r="C7" s="10" t="s">
        <v>9</v>
      </c>
      <c r="D7" s="10" t="str">
        <f>"邓景柳"</f>
        <v>邓景柳</v>
      </c>
      <c r="E7" s="10" t="str">
        <f t="shared" si="0"/>
        <v>女</v>
      </c>
      <c r="F7" s="10" t="str">
        <f>"1992-06-07"</f>
        <v>1992-06-07</v>
      </c>
    </row>
    <row r="8" spans="1:6" ht="30" customHeight="1">
      <c r="A8" s="9">
        <v>5</v>
      </c>
      <c r="B8" s="10" t="str">
        <f>"28312021012911353454"</f>
        <v>28312021012911353454</v>
      </c>
      <c r="C8" s="10" t="s">
        <v>9</v>
      </c>
      <c r="D8" s="10" t="str">
        <f>"陈淑珍"</f>
        <v>陈淑珍</v>
      </c>
      <c r="E8" s="10" t="str">
        <f t="shared" si="0"/>
        <v>女</v>
      </c>
      <c r="F8" s="10" t="str">
        <f>"1994-02-02"</f>
        <v>1994-02-02</v>
      </c>
    </row>
    <row r="9" spans="1:6" ht="30" customHeight="1">
      <c r="A9" s="9">
        <v>6</v>
      </c>
      <c r="B9" s="10" t="str">
        <f>"28312021012912103660"</f>
        <v>28312021012912103660</v>
      </c>
      <c r="C9" s="10" t="s">
        <v>9</v>
      </c>
      <c r="D9" s="10" t="str">
        <f>"符丽园"</f>
        <v>符丽园</v>
      </c>
      <c r="E9" s="10" t="str">
        <f t="shared" si="0"/>
        <v>女</v>
      </c>
      <c r="F9" s="10" t="str">
        <f>"1994-04-25"</f>
        <v>1994-04-25</v>
      </c>
    </row>
    <row r="10" spans="1:6" ht="30" customHeight="1">
      <c r="A10" s="9">
        <v>7</v>
      </c>
      <c r="B10" s="10" t="str">
        <f>"28312021012913123465"</f>
        <v>28312021012913123465</v>
      </c>
      <c r="C10" s="10" t="s">
        <v>9</v>
      </c>
      <c r="D10" s="10" t="str">
        <f>"王春柳"</f>
        <v>王春柳</v>
      </c>
      <c r="E10" s="10" t="str">
        <f t="shared" si="0"/>
        <v>女</v>
      </c>
      <c r="F10" s="10" t="str">
        <f>"1994-10-03"</f>
        <v>1994-10-03</v>
      </c>
    </row>
    <row r="11" spans="1:6" ht="30" customHeight="1">
      <c r="A11" s="9">
        <v>8</v>
      </c>
      <c r="B11" s="10" t="str">
        <f>"28312021012916011185"</f>
        <v>28312021012916011185</v>
      </c>
      <c r="C11" s="10" t="s">
        <v>9</v>
      </c>
      <c r="D11" s="10" t="str">
        <f>"胡潭"</f>
        <v>胡潭</v>
      </c>
      <c r="E11" s="10" t="str">
        <f t="shared" si="0"/>
        <v>女</v>
      </c>
      <c r="F11" s="10" t="str">
        <f>"1994-08-17"</f>
        <v>1994-08-17</v>
      </c>
    </row>
    <row r="12" spans="1:6" ht="30" customHeight="1">
      <c r="A12" s="9">
        <v>9</v>
      </c>
      <c r="B12" s="10" t="str">
        <f>"28312021012917545297"</f>
        <v>28312021012917545297</v>
      </c>
      <c r="C12" s="10" t="s">
        <v>9</v>
      </c>
      <c r="D12" s="10" t="str">
        <f>"胡小霞"</f>
        <v>胡小霞</v>
      </c>
      <c r="E12" s="10" t="str">
        <f t="shared" si="0"/>
        <v>女</v>
      </c>
      <c r="F12" s="10" t="str">
        <f>"1991-08-25"</f>
        <v>1991-08-25</v>
      </c>
    </row>
    <row r="13" spans="1:6" ht="30" customHeight="1">
      <c r="A13" s="9">
        <v>10</v>
      </c>
      <c r="B13" s="10" t="str">
        <f>"283120210129220244110"</f>
        <v>283120210129220244110</v>
      </c>
      <c r="C13" s="10" t="s">
        <v>9</v>
      </c>
      <c r="D13" s="10" t="str">
        <f>"罗庆妹"</f>
        <v>罗庆妹</v>
      </c>
      <c r="E13" s="10" t="str">
        <f t="shared" si="0"/>
        <v>女</v>
      </c>
      <c r="F13" s="10" t="str">
        <f>"1990-07-20"</f>
        <v>1990-07-20</v>
      </c>
    </row>
    <row r="14" spans="1:6" ht="30" customHeight="1">
      <c r="A14" s="9">
        <v>11</v>
      </c>
      <c r="B14" s="10" t="str">
        <f>"283120210130080110120"</f>
        <v>283120210130080110120</v>
      </c>
      <c r="C14" s="10" t="s">
        <v>9</v>
      </c>
      <c r="D14" s="10" t="str">
        <f>"王冬雪"</f>
        <v>王冬雪</v>
      </c>
      <c r="E14" s="10" t="str">
        <f t="shared" si="0"/>
        <v>女</v>
      </c>
      <c r="F14" s="10" t="str">
        <f>"1989-09-27"</f>
        <v>1989-09-27</v>
      </c>
    </row>
    <row r="15" spans="1:6" ht="30" customHeight="1">
      <c r="A15" s="9">
        <v>12</v>
      </c>
      <c r="B15" s="10" t="str">
        <f>"283120210130155704144"</f>
        <v>283120210130155704144</v>
      </c>
      <c r="C15" s="10" t="s">
        <v>9</v>
      </c>
      <c r="D15" s="10" t="str">
        <f>"王欢欢"</f>
        <v>王欢欢</v>
      </c>
      <c r="E15" s="10" t="str">
        <f t="shared" si="0"/>
        <v>女</v>
      </c>
      <c r="F15" s="10" t="str">
        <f>"1996-12-28"</f>
        <v>1996-12-28</v>
      </c>
    </row>
    <row r="16" spans="1:6" ht="30" customHeight="1">
      <c r="A16" s="9">
        <v>13</v>
      </c>
      <c r="B16" s="10" t="str">
        <f>"283120210130162943147"</f>
        <v>283120210130162943147</v>
      </c>
      <c r="C16" s="10" t="s">
        <v>9</v>
      </c>
      <c r="D16" s="10" t="str">
        <f>"邓力楠"</f>
        <v>邓力楠</v>
      </c>
      <c r="E16" s="10" t="str">
        <f t="shared" si="0"/>
        <v>女</v>
      </c>
      <c r="F16" s="10" t="str">
        <f>"1995-11-13"</f>
        <v>1995-11-13</v>
      </c>
    </row>
    <row r="17" spans="1:6" ht="30" customHeight="1">
      <c r="A17" s="9">
        <v>14</v>
      </c>
      <c r="B17" s="10" t="str">
        <f>"283120210130181355153"</f>
        <v>283120210130181355153</v>
      </c>
      <c r="C17" s="10" t="s">
        <v>9</v>
      </c>
      <c r="D17" s="10" t="str">
        <f>"李带娥"</f>
        <v>李带娥</v>
      </c>
      <c r="E17" s="10" t="str">
        <f t="shared" si="0"/>
        <v>女</v>
      </c>
      <c r="F17" s="10" t="str">
        <f>"1988-04-05"</f>
        <v>1988-04-05</v>
      </c>
    </row>
    <row r="18" spans="1:6" ht="30" customHeight="1">
      <c r="A18" s="9">
        <v>15</v>
      </c>
      <c r="B18" s="10" t="str">
        <f>"283120210131025220164"</f>
        <v>283120210131025220164</v>
      </c>
      <c r="C18" s="10" t="s">
        <v>9</v>
      </c>
      <c r="D18" s="10" t="str">
        <f>"陈珍子"</f>
        <v>陈珍子</v>
      </c>
      <c r="E18" s="10" t="str">
        <f t="shared" si="0"/>
        <v>女</v>
      </c>
      <c r="F18" s="10" t="str">
        <f>"1987-07-21"</f>
        <v>1987-07-21</v>
      </c>
    </row>
    <row r="19" spans="1:6" ht="30" customHeight="1">
      <c r="A19" s="9">
        <v>16</v>
      </c>
      <c r="B19" s="10" t="str">
        <f>"283120210131222206197"</f>
        <v>283120210131222206197</v>
      </c>
      <c r="C19" s="10" t="s">
        <v>9</v>
      </c>
      <c r="D19" s="10" t="str">
        <f>"吴和友"</f>
        <v>吴和友</v>
      </c>
      <c r="E19" s="10" t="str">
        <f t="shared" si="0"/>
        <v>女</v>
      </c>
      <c r="F19" s="10" t="str">
        <f>"1990-09-26"</f>
        <v>1990-09-26</v>
      </c>
    </row>
    <row r="20" spans="1:6" ht="30" customHeight="1">
      <c r="A20" s="9">
        <v>17</v>
      </c>
      <c r="B20" s="10" t="str">
        <f>"283120210201123836214"</f>
        <v>283120210201123836214</v>
      </c>
      <c r="C20" s="10" t="s">
        <v>9</v>
      </c>
      <c r="D20" s="10" t="str">
        <f>"吉雅杉"</f>
        <v>吉雅杉</v>
      </c>
      <c r="E20" s="10" t="str">
        <f t="shared" si="0"/>
        <v>女</v>
      </c>
      <c r="F20" s="10" t="str">
        <f>"1993-06-11"</f>
        <v>1993-06-11</v>
      </c>
    </row>
    <row r="21" spans="1:6" ht="30" customHeight="1">
      <c r="A21" s="9">
        <v>18</v>
      </c>
      <c r="B21" s="10" t="str">
        <f>"283120210201131405217"</f>
        <v>283120210201131405217</v>
      </c>
      <c r="C21" s="10" t="s">
        <v>9</v>
      </c>
      <c r="D21" s="10" t="str">
        <f>"李红"</f>
        <v>李红</v>
      </c>
      <c r="E21" s="10" t="str">
        <f t="shared" si="0"/>
        <v>女</v>
      </c>
      <c r="F21" s="10" t="str">
        <f>"1993-11-29"</f>
        <v>1993-11-29</v>
      </c>
    </row>
    <row r="22" spans="1:6" ht="30" customHeight="1">
      <c r="A22" s="9">
        <v>19</v>
      </c>
      <c r="B22" s="10" t="str">
        <f>"283120210201221817239"</f>
        <v>283120210201221817239</v>
      </c>
      <c r="C22" s="10" t="s">
        <v>9</v>
      </c>
      <c r="D22" s="10" t="str">
        <f>"罗希在"</f>
        <v>罗希在</v>
      </c>
      <c r="E22" s="10" t="str">
        <f t="shared" si="0"/>
        <v>女</v>
      </c>
      <c r="F22" s="10" t="str">
        <f>"1993-10-05"</f>
        <v>1993-10-05</v>
      </c>
    </row>
    <row r="23" spans="1:6" ht="30" customHeight="1">
      <c r="A23" s="9">
        <v>20</v>
      </c>
      <c r="B23" s="10" t="str">
        <f>"283120210201233703241"</f>
        <v>283120210201233703241</v>
      </c>
      <c r="C23" s="10" t="s">
        <v>9</v>
      </c>
      <c r="D23" s="10" t="str">
        <f>"黄倩"</f>
        <v>黄倩</v>
      </c>
      <c r="E23" s="10" t="str">
        <f t="shared" si="0"/>
        <v>女</v>
      </c>
      <c r="F23" s="10" t="str">
        <f>"1995-06-24"</f>
        <v>1995-06-24</v>
      </c>
    </row>
    <row r="24" spans="1:6" ht="30" customHeight="1">
      <c r="A24" s="9">
        <v>21</v>
      </c>
      <c r="B24" s="10" t="str">
        <f>"283120210202113825254"</f>
        <v>283120210202113825254</v>
      </c>
      <c r="C24" s="10" t="s">
        <v>9</v>
      </c>
      <c r="D24" s="10" t="str">
        <f>"符雪娥"</f>
        <v>符雪娥</v>
      </c>
      <c r="E24" s="10" t="str">
        <f t="shared" si="0"/>
        <v>女</v>
      </c>
      <c r="F24" s="10" t="str">
        <f>"1994-03-13"</f>
        <v>1994-03-13</v>
      </c>
    </row>
    <row r="25" spans="1:6" ht="30" customHeight="1">
      <c r="A25" s="9">
        <v>22</v>
      </c>
      <c r="B25" s="10" t="str">
        <f>"283120210202145846259"</f>
        <v>283120210202145846259</v>
      </c>
      <c r="C25" s="10" t="s">
        <v>9</v>
      </c>
      <c r="D25" s="10" t="str">
        <f>"黄齐莹"</f>
        <v>黄齐莹</v>
      </c>
      <c r="E25" s="10" t="str">
        <f t="shared" si="0"/>
        <v>女</v>
      </c>
      <c r="F25" s="10" t="str">
        <f>"1996-10-01"</f>
        <v>1996-10-01</v>
      </c>
    </row>
    <row r="26" spans="1:6" ht="30" customHeight="1">
      <c r="A26" s="9">
        <v>23</v>
      </c>
      <c r="B26" s="10" t="str">
        <f>"283120210202153144260"</f>
        <v>283120210202153144260</v>
      </c>
      <c r="C26" s="10" t="s">
        <v>9</v>
      </c>
      <c r="D26" s="10" t="str">
        <f>"黄薇"</f>
        <v>黄薇</v>
      </c>
      <c r="E26" s="10" t="str">
        <f t="shared" si="0"/>
        <v>女</v>
      </c>
      <c r="F26" s="10" t="str">
        <f>"1990-01-11"</f>
        <v>1990-01-11</v>
      </c>
    </row>
    <row r="27" spans="1:6" ht="30" customHeight="1">
      <c r="A27" s="9">
        <v>24</v>
      </c>
      <c r="B27" s="10" t="str">
        <f>"283120210203084635281"</f>
        <v>283120210203084635281</v>
      </c>
      <c r="C27" s="10" t="s">
        <v>9</v>
      </c>
      <c r="D27" s="10" t="str">
        <f>"杨姣颖"</f>
        <v>杨姣颖</v>
      </c>
      <c r="E27" s="10" t="str">
        <f t="shared" si="0"/>
        <v>女</v>
      </c>
      <c r="F27" s="10" t="str">
        <f>"1986-04-20"</f>
        <v>1986-04-20</v>
      </c>
    </row>
    <row r="28" spans="1:6" ht="30" customHeight="1">
      <c r="A28" s="9">
        <v>25</v>
      </c>
      <c r="B28" s="10" t="str">
        <f>"283120210203103904283"</f>
        <v>283120210203103904283</v>
      </c>
      <c r="C28" s="10" t="s">
        <v>9</v>
      </c>
      <c r="D28" s="10" t="str">
        <f>"蔡欣茜"</f>
        <v>蔡欣茜</v>
      </c>
      <c r="E28" s="10" t="str">
        <f t="shared" si="0"/>
        <v>女</v>
      </c>
      <c r="F28" s="10" t="str">
        <f>"1994-09-17"</f>
        <v>1994-09-17</v>
      </c>
    </row>
    <row r="29" spans="1:6" ht="30" customHeight="1">
      <c r="A29" s="9">
        <v>26</v>
      </c>
      <c r="B29" s="10" t="str">
        <f>"283120210204211953316"</f>
        <v>283120210204211953316</v>
      </c>
      <c r="C29" s="10" t="s">
        <v>9</v>
      </c>
      <c r="D29" s="10" t="str">
        <f>"胡秀玉"</f>
        <v>胡秀玉</v>
      </c>
      <c r="E29" s="10" t="str">
        <f t="shared" si="0"/>
        <v>女</v>
      </c>
      <c r="F29" s="10" t="str">
        <f>"1990-05-14"</f>
        <v>1990-05-14</v>
      </c>
    </row>
    <row r="30" spans="1:6" ht="30" customHeight="1">
      <c r="A30" s="9">
        <v>27</v>
      </c>
      <c r="B30" s="10" t="str">
        <f>"283120210206153353337"</f>
        <v>283120210206153353337</v>
      </c>
      <c r="C30" s="10" t="s">
        <v>9</v>
      </c>
      <c r="D30" s="10" t="str">
        <f>"钱闪灿"</f>
        <v>钱闪灿</v>
      </c>
      <c r="E30" s="10" t="str">
        <f t="shared" si="0"/>
        <v>女</v>
      </c>
      <c r="F30" s="10" t="str">
        <f>"1994-04-08"</f>
        <v>1994-04-08</v>
      </c>
    </row>
    <row r="31" spans="1:6" ht="30" customHeight="1">
      <c r="A31" s="9">
        <v>28</v>
      </c>
      <c r="B31" s="10" t="str">
        <f>"283120210206164601341"</f>
        <v>283120210206164601341</v>
      </c>
      <c r="C31" s="10" t="s">
        <v>9</v>
      </c>
      <c r="D31" s="10" t="str">
        <f>"邓佳美"</f>
        <v>邓佳美</v>
      </c>
      <c r="E31" s="10" t="str">
        <f t="shared" si="0"/>
        <v>女</v>
      </c>
      <c r="F31" s="10" t="str">
        <f>"1994-11-25"</f>
        <v>1994-11-25</v>
      </c>
    </row>
    <row r="32" spans="1:6" ht="30" customHeight="1">
      <c r="A32" s="9">
        <v>29</v>
      </c>
      <c r="B32" s="10" t="str">
        <f>"283120210207142519363"</f>
        <v>283120210207142519363</v>
      </c>
      <c r="C32" s="10" t="s">
        <v>9</v>
      </c>
      <c r="D32" s="10" t="str">
        <f>"陈雪"</f>
        <v>陈雪</v>
      </c>
      <c r="E32" s="10" t="str">
        <f t="shared" si="0"/>
        <v>女</v>
      </c>
      <c r="F32" s="10" t="str">
        <f>"1989-01-05"</f>
        <v>1989-01-05</v>
      </c>
    </row>
    <row r="33" spans="1:6" ht="30" customHeight="1">
      <c r="A33" s="9">
        <v>30</v>
      </c>
      <c r="B33" s="10" t="str">
        <f>"283120210208081211373"</f>
        <v>283120210208081211373</v>
      </c>
      <c r="C33" s="10" t="s">
        <v>9</v>
      </c>
      <c r="D33" s="10" t="str">
        <f>"黄建萍"</f>
        <v>黄建萍</v>
      </c>
      <c r="E33" s="10" t="str">
        <f t="shared" si="0"/>
        <v>女</v>
      </c>
      <c r="F33" s="10" t="str">
        <f>"1990-02-12"</f>
        <v>1990-02-12</v>
      </c>
    </row>
    <row r="34" spans="1:6" ht="30" customHeight="1">
      <c r="A34" s="9">
        <v>31</v>
      </c>
      <c r="B34" s="10" t="str">
        <f>"283120210208103318379"</f>
        <v>283120210208103318379</v>
      </c>
      <c r="C34" s="10" t="s">
        <v>9</v>
      </c>
      <c r="D34" s="10" t="str">
        <f>"韩成密"</f>
        <v>韩成密</v>
      </c>
      <c r="E34" s="10" t="str">
        <f t="shared" si="0"/>
        <v>女</v>
      </c>
      <c r="F34" s="10" t="str">
        <f>"1995-01-25"</f>
        <v>1995-01-25</v>
      </c>
    </row>
    <row r="35" spans="1:6" ht="30" customHeight="1">
      <c r="A35" s="9">
        <v>32</v>
      </c>
      <c r="B35" s="10" t="str">
        <f>"283120210208121114383"</f>
        <v>283120210208121114383</v>
      </c>
      <c r="C35" s="10" t="s">
        <v>9</v>
      </c>
      <c r="D35" s="10" t="str">
        <f>"蓝金"</f>
        <v>蓝金</v>
      </c>
      <c r="E35" s="10" t="str">
        <f t="shared" si="0"/>
        <v>女</v>
      </c>
      <c r="F35" s="10" t="str">
        <f>"1988-11-19"</f>
        <v>1988-11-19</v>
      </c>
    </row>
    <row r="36" spans="1:6" ht="30" customHeight="1">
      <c r="A36" s="9">
        <v>33</v>
      </c>
      <c r="B36" s="10" t="str">
        <f>"283120210208161522388"</f>
        <v>283120210208161522388</v>
      </c>
      <c r="C36" s="10" t="s">
        <v>9</v>
      </c>
      <c r="D36" s="10" t="str">
        <f>"于洋"</f>
        <v>于洋</v>
      </c>
      <c r="E36" s="10" t="str">
        <f t="shared" si="0"/>
        <v>女</v>
      </c>
      <c r="F36" s="10" t="str">
        <f>"1993-07-07"</f>
        <v>1993-07-07</v>
      </c>
    </row>
    <row r="37" spans="1:6" ht="30" customHeight="1">
      <c r="A37" s="9">
        <v>34</v>
      </c>
      <c r="B37" s="10" t="str">
        <f>"283120210209153803406"</f>
        <v>283120210209153803406</v>
      </c>
      <c r="C37" s="10" t="s">
        <v>9</v>
      </c>
      <c r="D37" s="10" t="str">
        <f>"黄雅莉"</f>
        <v>黄雅莉</v>
      </c>
      <c r="E37" s="10" t="str">
        <f t="shared" si="0"/>
        <v>女</v>
      </c>
      <c r="F37" s="10" t="str">
        <f>"1996-12-01"</f>
        <v>1996-12-01</v>
      </c>
    </row>
    <row r="38" spans="1:6" ht="30" customHeight="1">
      <c r="A38" s="9">
        <v>35</v>
      </c>
      <c r="B38" s="10" t="str">
        <f>"283120210209160910408"</f>
        <v>283120210209160910408</v>
      </c>
      <c r="C38" s="10" t="s">
        <v>9</v>
      </c>
      <c r="D38" s="10" t="str">
        <f>"陈莉莉"</f>
        <v>陈莉莉</v>
      </c>
      <c r="E38" s="10" t="str">
        <f t="shared" si="0"/>
        <v>女</v>
      </c>
      <c r="F38" s="10" t="str">
        <f>"1992-11-23"</f>
        <v>1992-11-23</v>
      </c>
    </row>
    <row r="39" spans="1:6" ht="30" customHeight="1">
      <c r="A39" s="9">
        <v>36</v>
      </c>
      <c r="B39" s="10" t="str">
        <f>"283120210209172335410"</f>
        <v>283120210209172335410</v>
      </c>
      <c r="C39" s="10" t="s">
        <v>9</v>
      </c>
      <c r="D39" s="10" t="str">
        <f>"陈珍妹"</f>
        <v>陈珍妹</v>
      </c>
      <c r="E39" s="10" t="str">
        <f t="shared" si="0"/>
        <v>女</v>
      </c>
      <c r="F39" s="10" t="str">
        <f>"1988-10-11"</f>
        <v>1988-10-11</v>
      </c>
    </row>
    <row r="40" spans="1:6" ht="30" customHeight="1">
      <c r="A40" s="9">
        <v>37</v>
      </c>
      <c r="B40" s="10" t="str">
        <f>"283120210209175655411"</f>
        <v>283120210209175655411</v>
      </c>
      <c r="C40" s="10" t="s">
        <v>9</v>
      </c>
      <c r="D40" s="10" t="str">
        <f>"李嘉"</f>
        <v>李嘉</v>
      </c>
      <c r="E40" s="10" t="str">
        <f t="shared" si="0"/>
        <v>女</v>
      </c>
      <c r="F40" s="10" t="str">
        <f>"1993-03-26"</f>
        <v>1993-03-26</v>
      </c>
    </row>
    <row r="41" spans="1:6" ht="30" customHeight="1">
      <c r="A41" s="9">
        <v>38</v>
      </c>
      <c r="B41" s="10" t="str">
        <f>"283120210209200219416"</f>
        <v>283120210209200219416</v>
      </c>
      <c r="C41" s="10" t="s">
        <v>9</v>
      </c>
      <c r="D41" s="10" t="str">
        <f>"郭晶晶"</f>
        <v>郭晶晶</v>
      </c>
      <c r="E41" s="10" t="str">
        <f t="shared" si="0"/>
        <v>女</v>
      </c>
      <c r="F41" s="10" t="str">
        <f>"1994-02-09"</f>
        <v>1994-02-09</v>
      </c>
    </row>
    <row r="42" spans="1:6" ht="30" customHeight="1">
      <c r="A42" s="9">
        <v>39</v>
      </c>
      <c r="B42" s="10" t="str">
        <f>"283120210210073331431"</f>
        <v>283120210210073331431</v>
      </c>
      <c r="C42" s="10" t="s">
        <v>9</v>
      </c>
      <c r="D42" s="10" t="str">
        <f>"吴谊"</f>
        <v>吴谊</v>
      </c>
      <c r="E42" s="10" t="str">
        <f t="shared" si="0"/>
        <v>女</v>
      </c>
      <c r="F42" s="10" t="str">
        <f>"1988-04-28"</f>
        <v>1988-04-28</v>
      </c>
    </row>
    <row r="43" spans="1:6" ht="30" customHeight="1">
      <c r="A43" s="9">
        <v>40</v>
      </c>
      <c r="B43" s="10" t="str">
        <f>"28312021012909170111"</f>
        <v>28312021012909170111</v>
      </c>
      <c r="C43" s="10" t="s">
        <v>10</v>
      </c>
      <c r="D43" s="10" t="str">
        <f>"徐键"</f>
        <v>徐键</v>
      </c>
      <c r="E43" s="10" t="str">
        <f>"男"</f>
        <v>男</v>
      </c>
      <c r="F43" s="10" t="str">
        <f>"1996-11-03"</f>
        <v>1996-11-03</v>
      </c>
    </row>
    <row r="44" spans="1:6" ht="30" customHeight="1">
      <c r="A44" s="9">
        <v>41</v>
      </c>
      <c r="B44" s="10" t="str">
        <f>"28312021012910394541"</f>
        <v>28312021012910394541</v>
      </c>
      <c r="C44" s="10" t="s">
        <v>10</v>
      </c>
      <c r="D44" s="10" t="str">
        <f>"田媛"</f>
        <v>田媛</v>
      </c>
      <c r="E44" s="10" t="str">
        <f>"女"</f>
        <v>女</v>
      </c>
      <c r="F44" s="10" t="str">
        <f>"1998-04-15"</f>
        <v>1998-04-15</v>
      </c>
    </row>
    <row r="45" spans="1:6" ht="30" customHeight="1">
      <c r="A45" s="9">
        <v>42</v>
      </c>
      <c r="B45" s="10" t="str">
        <f>"28312021012916054387"</f>
        <v>28312021012916054387</v>
      </c>
      <c r="C45" s="10" t="s">
        <v>10</v>
      </c>
      <c r="D45" s="10" t="str">
        <f>"莫德敏"</f>
        <v>莫德敏</v>
      </c>
      <c r="E45" s="10" t="str">
        <f>"男"</f>
        <v>男</v>
      </c>
      <c r="F45" s="10" t="str">
        <f>"1996-09-06"</f>
        <v>1996-09-06</v>
      </c>
    </row>
    <row r="46" spans="1:6" ht="30" customHeight="1">
      <c r="A46" s="9">
        <v>43</v>
      </c>
      <c r="B46" s="10" t="str">
        <f>"283120210201200309234"</f>
        <v>283120210201200309234</v>
      </c>
      <c r="C46" s="10" t="s">
        <v>10</v>
      </c>
      <c r="D46" s="10" t="str">
        <f>"周文慧"</f>
        <v>周文慧</v>
      </c>
      <c r="E46" s="10" t="str">
        <f aca="true" t="shared" si="1" ref="E46:E51">"女"</f>
        <v>女</v>
      </c>
      <c r="F46" s="10" t="str">
        <f>"1994-11-16"</f>
        <v>1994-11-16</v>
      </c>
    </row>
    <row r="47" spans="1:6" ht="30" customHeight="1">
      <c r="A47" s="9">
        <v>44</v>
      </c>
      <c r="B47" s="10" t="str">
        <f>"283120210206163445340"</f>
        <v>283120210206163445340</v>
      </c>
      <c r="C47" s="10" t="s">
        <v>10</v>
      </c>
      <c r="D47" s="10" t="str">
        <f>"林有李"</f>
        <v>林有李</v>
      </c>
      <c r="E47" s="10" t="str">
        <f t="shared" si="1"/>
        <v>女</v>
      </c>
      <c r="F47" s="10" t="str">
        <f>"1996-03-27"</f>
        <v>1996-03-27</v>
      </c>
    </row>
    <row r="48" spans="1:6" ht="30" customHeight="1">
      <c r="A48" s="9">
        <v>45</v>
      </c>
      <c r="B48" s="10" t="str">
        <f>"283120210206203918346"</f>
        <v>283120210206203918346</v>
      </c>
      <c r="C48" s="10" t="s">
        <v>10</v>
      </c>
      <c r="D48" s="10" t="str">
        <f>"张桂菊"</f>
        <v>张桂菊</v>
      </c>
      <c r="E48" s="10" t="str">
        <f t="shared" si="1"/>
        <v>女</v>
      </c>
      <c r="F48" s="10" t="str">
        <f>"1996-01-05"</f>
        <v>1996-01-05</v>
      </c>
    </row>
    <row r="49" spans="1:6" ht="30" customHeight="1">
      <c r="A49" s="9">
        <v>46</v>
      </c>
      <c r="B49" s="10" t="str">
        <f>"283120210207195440371"</f>
        <v>283120210207195440371</v>
      </c>
      <c r="C49" s="10" t="s">
        <v>10</v>
      </c>
      <c r="D49" s="10" t="str">
        <f>"文建称"</f>
        <v>文建称</v>
      </c>
      <c r="E49" s="10" t="str">
        <f t="shared" si="1"/>
        <v>女</v>
      </c>
      <c r="F49" s="10" t="str">
        <f>"1995-01-03"</f>
        <v>1995-01-03</v>
      </c>
    </row>
    <row r="50" spans="1:6" ht="30" customHeight="1">
      <c r="A50" s="9">
        <v>47</v>
      </c>
      <c r="B50" s="10" t="str">
        <f>"283120210210135041443"</f>
        <v>283120210210135041443</v>
      </c>
      <c r="C50" s="10" t="s">
        <v>10</v>
      </c>
      <c r="D50" s="10" t="str">
        <f>"黄瑶"</f>
        <v>黄瑶</v>
      </c>
      <c r="E50" s="10" t="str">
        <f t="shared" si="1"/>
        <v>女</v>
      </c>
      <c r="F50" s="10" t="str">
        <f>"1996-12-23"</f>
        <v>1996-12-23</v>
      </c>
    </row>
    <row r="51" spans="1:6" ht="30" customHeight="1">
      <c r="A51" s="9">
        <v>48</v>
      </c>
      <c r="B51" s="10" t="str">
        <f>"283120210201102537209"</f>
        <v>283120210201102537209</v>
      </c>
      <c r="C51" s="10" t="s">
        <v>11</v>
      </c>
      <c r="D51" s="10" t="str">
        <f>"谢绶阳"</f>
        <v>谢绶阳</v>
      </c>
      <c r="E51" s="10" t="str">
        <f t="shared" si="1"/>
        <v>女</v>
      </c>
      <c r="F51" s="10" t="str">
        <f>"1998-05-18"</f>
        <v>1998-05-18</v>
      </c>
    </row>
    <row r="52" spans="1:6" ht="30" customHeight="1">
      <c r="A52" s="9">
        <v>49</v>
      </c>
      <c r="B52" s="10" t="str">
        <f>"283120210204103151306"</f>
        <v>283120210204103151306</v>
      </c>
      <c r="C52" s="10" t="s">
        <v>11</v>
      </c>
      <c r="D52" s="10" t="str">
        <f>"叶明钰"</f>
        <v>叶明钰</v>
      </c>
      <c r="E52" s="10" t="str">
        <f aca="true" t="shared" si="2" ref="E52:E56">"男"</f>
        <v>男</v>
      </c>
      <c r="F52" s="10" t="str">
        <f>"1995-11-03"</f>
        <v>1995-11-03</v>
      </c>
    </row>
    <row r="53" spans="1:6" ht="30" customHeight="1">
      <c r="A53" s="9">
        <v>50</v>
      </c>
      <c r="B53" s="10" t="str">
        <f>"283120210204112818308"</f>
        <v>283120210204112818308</v>
      </c>
      <c r="C53" s="10" t="s">
        <v>11</v>
      </c>
      <c r="D53" s="10" t="str">
        <f>"李乾霞"</f>
        <v>李乾霞</v>
      </c>
      <c r="E53" s="10" t="str">
        <f aca="true" t="shared" si="3" ref="E53:E60">"女"</f>
        <v>女</v>
      </c>
      <c r="F53" s="10" t="str">
        <f>"1996-02-23"</f>
        <v>1996-02-23</v>
      </c>
    </row>
    <row r="54" spans="1:6" ht="30" customHeight="1">
      <c r="A54" s="9">
        <v>51</v>
      </c>
      <c r="B54" s="10" t="str">
        <f>"283120210206101800332"</f>
        <v>283120210206101800332</v>
      </c>
      <c r="C54" s="10" t="s">
        <v>11</v>
      </c>
      <c r="D54" s="10" t="str">
        <f>"黄志鹏"</f>
        <v>黄志鹏</v>
      </c>
      <c r="E54" s="10" t="str">
        <f t="shared" si="2"/>
        <v>男</v>
      </c>
      <c r="F54" s="10" t="str">
        <f>"1995-12-16"</f>
        <v>1995-12-16</v>
      </c>
    </row>
    <row r="55" spans="1:6" ht="30" customHeight="1">
      <c r="A55" s="9">
        <v>52</v>
      </c>
      <c r="B55" s="10" t="str">
        <f>"283120210209100728400"</f>
        <v>283120210209100728400</v>
      </c>
      <c r="C55" s="10" t="s">
        <v>11</v>
      </c>
      <c r="D55" s="10" t="str">
        <f>"朱夏敏"</f>
        <v>朱夏敏</v>
      </c>
      <c r="E55" s="10" t="str">
        <f t="shared" si="3"/>
        <v>女</v>
      </c>
      <c r="F55" s="10" t="str">
        <f>"1996-08-13"</f>
        <v>1996-08-13</v>
      </c>
    </row>
    <row r="56" spans="1:6" ht="30" customHeight="1">
      <c r="A56" s="9">
        <v>53</v>
      </c>
      <c r="B56" s="10" t="str">
        <f>"283120210209184544414"</f>
        <v>283120210209184544414</v>
      </c>
      <c r="C56" s="10" t="s">
        <v>11</v>
      </c>
      <c r="D56" s="10" t="str">
        <f>"黎振国"</f>
        <v>黎振国</v>
      </c>
      <c r="E56" s="10" t="str">
        <f t="shared" si="2"/>
        <v>男</v>
      </c>
      <c r="F56" s="10" t="str">
        <f>"1995-04-15"</f>
        <v>1995-04-15</v>
      </c>
    </row>
    <row r="57" spans="1:6" ht="30" customHeight="1">
      <c r="A57" s="9">
        <v>54</v>
      </c>
      <c r="B57" s="10" t="str">
        <f>"283120210210103653436"</f>
        <v>283120210210103653436</v>
      </c>
      <c r="C57" s="10" t="s">
        <v>11</v>
      </c>
      <c r="D57" s="10" t="str">
        <f>"林晓冰"</f>
        <v>林晓冰</v>
      </c>
      <c r="E57" s="10" t="str">
        <f t="shared" si="3"/>
        <v>女</v>
      </c>
      <c r="F57" s="10" t="str">
        <f>"1996-10-10"</f>
        <v>1996-10-10</v>
      </c>
    </row>
    <row r="58" spans="1:6" ht="30" customHeight="1">
      <c r="A58" s="9">
        <v>55</v>
      </c>
      <c r="B58" s="10" t="str">
        <f>"2831202101290910447"</f>
        <v>2831202101290910447</v>
      </c>
      <c r="C58" s="10" t="s">
        <v>12</v>
      </c>
      <c r="D58" s="10" t="str">
        <f>"卢茜茜"</f>
        <v>卢茜茜</v>
      </c>
      <c r="E58" s="10" t="str">
        <f t="shared" si="3"/>
        <v>女</v>
      </c>
      <c r="F58" s="10" t="str">
        <f>"1987-08-10"</f>
        <v>1987-08-10</v>
      </c>
    </row>
    <row r="59" spans="1:6" ht="30" customHeight="1">
      <c r="A59" s="9">
        <v>56</v>
      </c>
      <c r="B59" s="10" t="str">
        <f>"2831202101290914079"</f>
        <v>2831202101290914079</v>
      </c>
      <c r="C59" s="10" t="s">
        <v>12</v>
      </c>
      <c r="D59" s="10" t="str">
        <f>"林四妹"</f>
        <v>林四妹</v>
      </c>
      <c r="E59" s="10" t="str">
        <f t="shared" si="3"/>
        <v>女</v>
      </c>
      <c r="F59" s="10" t="str">
        <f>"1994-05-21"</f>
        <v>1994-05-21</v>
      </c>
    </row>
    <row r="60" spans="1:6" ht="30" customHeight="1">
      <c r="A60" s="9">
        <v>57</v>
      </c>
      <c r="B60" s="10" t="str">
        <f>"28312021012909571427"</f>
        <v>28312021012909571427</v>
      </c>
      <c r="C60" s="10" t="s">
        <v>12</v>
      </c>
      <c r="D60" s="10" t="str">
        <f>"陈丹玮"</f>
        <v>陈丹玮</v>
      </c>
      <c r="E60" s="10" t="str">
        <f t="shared" si="3"/>
        <v>女</v>
      </c>
      <c r="F60" s="10" t="str">
        <f>"1995-10-24"</f>
        <v>1995-10-24</v>
      </c>
    </row>
    <row r="61" spans="1:6" ht="30" customHeight="1">
      <c r="A61" s="9">
        <v>58</v>
      </c>
      <c r="B61" s="10" t="str">
        <f>"28312021012912073959"</f>
        <v>28312021012912073959</v>
      </c>
      <c r="C61" s="10" t="s">
        <v>12</v>
      </c>
      <c r="D61" s="10" t="str">
        <f>"薛造训"</f>
        <v>薛造训</v>
      </c>
      <c r="E61" s="10" t="str">
        <f aca="true" t="shared" si="4" ref="E61:E64">"男"</f>
        <v>男</v>
      </c>
      <c r="F61" s="10" t="str">
        <f>"1996-07-26"</f>
        <v>1996-07-26</v>
      </c>
    </row>
    <row r="62" spans="1:6" ht="30" customHeight="1">
      <c r="A62" s="9">
        <v>59</v>
      </c>
      <c r="B62" s="10" t="str">
        <f>"28312021012914490673"</f>
        <v>28312021012914490673</v>
      </c>
      <c r="C62" s="10" t="s">
        <v>12</v>
      </c>
      <c r="D62" s="10" t="str">
        <f>"陈国强"</f>
        <v>陈国强</v>
      </c>
      <c r="E62" s="10" t="str">
        <f t="shared" si="4"/>
        <v>男</v>
      </c>
      <c r="F62" s="10" t="str">
        <f>"1986-08-15"</f>
        <v>1986-08-15</v>
      </c>
    </row>
    <row r="63" spans="1:6" ht="30" customHeight="1">
      <c r="A63" s="9">
        <v>60</v>
      </c>
      <c r="B63" s="10" t="str">
        <f>"28312021012915483483"</f>
        <v>28312021012915483483</v>
      </c>
      <c r="C63" s="10" t="s">
        <v>12</v>
      </c>
      <c r="D63" s="10" t="str">
        <f>"王安培"</f>
        <v>王安培</v>
      </c>
      <c r="E63" s="10" t="str">
        <f t="shared" si="4"/>
        <v>男</v>
      </c>
      <c r="F63" s="10" t="str">
        <f>"1983-10-02"</f>
        <v>1983-10-02</v>
      </c>
    </row>
    <row r="64" spans="1:6" ht="30" customHeight="1">
      <c r="A64" s="9">
        <v>61</v>
      </c>
      <c r="B64" s="10" t="str">
        <f>"28312021012918322299"</f>
        <v>28312021012918322299</v>
      </c>
      <c r="C64" s="10" t="s">
        <v>12</v>
      </c>
      <c r="D64" s="10" t="str">
        <f>"王正德"</f>
        <v>王正德</v>
      </c>
      <c r="E64" s="10" t="str">
        <f t="shared" si="4"/>
        <v>男</v>
      </c>
      <c r="F64" s="10" t="str">
        <f>"1996-05-23"</f>
        <v>1996-05-23</v>
      </c>
    </row>
    <row r="65" spans="1:6" ht="30" customHeight="1">
      <c r="A65" s="9">
        <v>62</v>
      </c>
      <c r="B65" s="10" t="str">
        <f>"283120210130112509129"</f>
        <v>283120210130112509129</v>
      </c>
      <c r="C65" s="10" t="s">
        <v>12</v>
      </c>
      <c r="D65" s="10" t="str">
        <f>"王英"</f>
        <v>王英</v>
      </c>
      <c r="E65" s="10" t="str">
        <f>"女"</f>
        <v>女</v>
      </c>
      <c r="F65" s="10" t="str">
        <f>"1986-08-23"</f>
        <v>1986-08-23</v>
      </c>
    </row>
    <row r="66" spans="1:6" ht="30" customHeight="1">
      <c r="A66" s="9">
        <v>63</v>
      </c>
      <c r="B66" s="10" t="str">
        <f>"283120210130173800151"</f>
        <v>283120210130173800151</v>
      </c>
      <c r="C66" s="10" t="s">
        <v>12</v>
      </c>
      <c r="D66" s="10" t="str">
        <f>"梁禄饶"</f>
        <v>梁禄饶</v>
      </c>
      <c r="E66" s="10" t="str">
        <f>"男"</f>
        <v>男</v>
      </c>
      <c r="F66" s="10" t="str">
        <f>"1988-05-24"</f>
        <v>1988-05-24</v>
      </c>
    </row>
    <row r="67" spans="1:6" ht="30" customHeight="1">
      <c r="A67" s="9">
        <v>64</v>
      </c>
      <c r="B67" s="10" t="str">
        <f>"283120210130181415154"</f>
        <v>283120210130181415154</v>
      </c>
      <c r="C67" s="10" t="s">
        <v>12</v>
      </c>
      <c r="D67" s="10" t="str">
        <f>"王燕玲"</f>
        <v>王燕玲</v>
      </c>
      <c r="E67" s="10" t="str">
        <f aca="true" t="shared" si="5" ref="E67:E72">"女"</f>
        <v>女</v>
      </c>
      <c r="F67" s="10" t="str">
        <f>"1992-06-24"</f>
        <v>1992-06-24</v>
      </c>
    </row>
    <row r="68" spans="1:6" ht="30" customHeight="1">
      <c r="A68" s="9">
        <v>65</v>
      </c>
      <c r="B68" s="10" t="str">
        <f>"283120210131132149177"</f>
        <v>283120210131132149177</v>
      </c>
      <c r="C68" s="10" t="s">
        <v>12</v>
      </c>
      <c r="D68" s="10" t="str">
        <f>"云敏"</f>
        <v>云敏</v>
      </c>
      <c r="E68" s="10" t="str">
        <f t="shared" si="5"/>
        <v>女</v>
      </c>
      <c r="F68" s="10" t="str">
        <f>"1983-02-13"</f>
        <v>1983-02-13</v>
      </c>
    </row>
    <row r="69" spans="1:6" ht="30" customHeight="1">
      <c r="A69" s="9">
        <v>66</v>
      </c>
      <c r="B69" s="10" t="str">
        <f>"283120210131154048180"</f>
        <v>283120210131154048180</v>
      </c>
      <c r="C69" s="10" t="s">
        <v>12</v>
      </c>
      <c r="D69" s="10" t="str">
        <f>"陈秋兰"</f>
        <v>陈秋兰</v>
      </c>
      <c r="E69" s="10" t="str">
        <f t="shared" si="5"/>
        <v>女</v>
      </c>
      <c r="F69" s="10" t="str">
        <f>"1988-10-03"</f>
        <v>1988-10-03</v>
      </c>
    </row>
    <row r="70" spans="1:6" ht="30" customHeight="1">
      <c r="A70" s="9">
        <v>67</v>
      </c>
      <c r="B70" s="10" t="str">
        <f>"283120210131184307191"</f>
        <v>283120210131184307191</v>
      </c>
      <c r="C70" s="10" t="s">
        <v>12</v>
      </c>
      <c r="D70" s="10" t="str">
        <f>"黄巧津"</f>
        <v>黄巧津</v>
      </c>
      <c r="E70" s="10" t="str">
        <f t="shared" si="5"/>
        <v>女</v>
      </c>
      <c r="F70" s="10" t="str">
        <f>"1998-09-30"</f>
        <v>1998-09-30</v>
      </c>
    </row>
    <row r="71" spans="1:6" ht="30" customHeight="1">
      <c r="A71" s="9">
        <v>68</v>
      </c>
      <c r="B71" s="10" t="str">
        <f>"283120210202092630245"</f>
        <v>283120210202092630245</v>
      </c>
      <c r="C71" s="10" t="s">
        <v>12</v>
      </c>
      <c r="D71" s="10" t="str">
        <f>"冯雪萍"</f>
        <v>冯雪萍</v>
      </c>
      <c r="E71" s="10" t="str">
        <f t="shared" si="5"/>
        <v>女</v>
      </c>
      <c r="F71" s="10" t="str">
        <f>"1986-08-02"</f>
        <v>1986-08-02</v>
      </c>
    </row>
    <row r="72" spans="1:6" ht="30" customHeight="1">
      <c r="A72" s="9">
        <v>69</v>
      </c>
      <c r="B72" s="10" t="str">
        <f>"283120210202180604266"</f>
        <v>283120210202180604266</v>
      </c>
      <c r="C72" s="10" t="s">
        <v>12</v>
      </c>
      <c r="D72" s="10" t="str">
        <f>"李姗姗"</f>
        <v>李姗姗</v>
      </c>
      <c r="E72" s="10" t="str">
        <f t="shared" si="5"/>
        <v>女</v>
      </c>
      <c r="F72" s="10" t="str">
        <f>"1996-06-09"</f>
        <v>1996-06-09</v>
      </c>
    </row>
    <row r="73" spans="1:6" ht="30" customHeight="1">
      <c r="A73" s="9">
        <v>70</v>
      </c>
      <c r="B73" s="10" t="str">
        <f>"283120210203112439286"</f>
        <v>283120210203112439286</v>
      </c>
      <c r="C73" s="10" t="s">
        <v>12</v>
      </c>
      <c r="D73" s="10" t="str">
        <f>"王翔克"</f>
        <v>王翔克</v>
      </c>
      <c r="E73" s="10" t="str">
        <f>"男"</f>
        <v>男</v>
      </c>
      <c r="F73" s="10" t="str">
        <f>"1991-06-20"</f>
        <v>1991-06-20</v>
      </c>
    </row>
    <row r="74" spans="1:6" ht="30" customHeight="1">
      <c r="A74" s="9">
        <v>71</v>
      </c>
      <c r="B74" s="10" t="str">
        <f>"283120210209165644409"</f>
        <v>283120210209165644409</v>
      </c>
      <c r="C74" s="10" t="s">
        <v>12</v>
      </c>
      <c r="D74" s="10" t="str">
        <f>"符雪柳"</f>
        <v>符雪柳</v>
      </c>
      <c r="E74" s="10" t="str">
        <f aca="true" t="shared" si="6" ref="E74:E79">"女"</f>
        <v>女</v>
      </c>
      <c r="F74" s="10" t="str">
        <f>"1990-01-10"</f>
        <v>1990-01-10</v>
      </c>
    </row>
    <row r="75" spans="1:6" ht="30" customHeight="1">
      <c r="A75" s="9">
        <v>72</v>
      </c>
      <c r="B75" s="10" t="str">
        <f>"283120210209212634420"</f>
        <v>283120210209212634420</v>
      </c>
      <c r="C75" s="10" t="s">
        <v>12</v>
      </c>
      <c r="D75" s="10" t="str">
        <f>"王亚龙"</f>
        <v>王亚龙</v>
      </c>
      <c r="E75" s="10" t="str">
        <f>"男"</f>
        <v>男</v>
      </c>
      <c r="F75" s="10" t="str">
        <f>"1997-12-29"</f>
        <v>1997-12-29</v>
      </c>
    </row>
    <row r="76" spans="1:6" ht="30" customHeight="1">
      <c r="A76" s="9">
        <v>73</v>
      </c>
      <c r="B76" s="10" t="str">
        <f>"2831202101290903273"</f>
        <v>2831202101290903273</v>
      </c>
      <c r="C76" s="10" t="s">
        <v>13</v>
      </c>
      <c r="D76" s="10" t="str">
        <f>"陈皇妤"</f>
        <v>陈皇妤</v>
      </c>
      <c r="E76" s="10" t="str">
        <f t="shared" si="6"/>
        <v>女</v>
      </c>
      <c r="F76" s="10" t="str">
        <f>"1995-08-11"</f>
        <v>1995-08-11</v>
      </c>
    </row>
    <row r="77" spans="1:6" ht="30" customHeight="1">
      <c r="A77" s="9">
        <v>74</v>
      </c>
      <c r="B77" s="10" t="str">
        <f>"283120210130180433152"</f>
        <v>283120210130180433152</v>
      </c>
      <c r="C77" s="10" t="s">
        <v>13</v>
      </c>
      <c r="D77" s="10" t="str">
        <f>"吉小妹"</f>
        <v>吉小妹</v>
      </c>
      <c r="E77" s="10" t="str">
        <f t="shared" si="6"/>
        <v>女</v>
      </c>
      <c r="F77" s="10" t="str">
        <f>"1995-05-31"</f>
        <v>1995-05-31</v>
      </c>
    </row>
    <row r="78" spans="1:6" ht="30" customHeight="1">
      <c r="A78" s="9">
        <v>75</v>
      </c>
      <c r="B78" s="10" t="str">
        <f>"283120210201161230223"</f>
        <v>283120210201161230223</v>
      </c>
      <c r="C78" s="10" t="s">
        <v>13</v>
      </c>
      <c r="D78" s="10" t="str">
        <f>"侯玉环"</f>
        <v>侯玉环</v>
      </c>
      <c r="E78" s="10" t="str">
        <f t="shared" si="6"/>
        <v>女</v>
      </c>
      <c r="F78" s="10" t="str">
        <f>"1994-08-24"</f>
        <v>1994-08-24</v>
      </c>
    </row>
    <row r="79" spans="1:6" ht="30" customHeight="1">
      <c r="A79" s="9">
        <v>76</v>
      </c>
      <c r="B79" s="10" t="str">
        <f>"283120210203174711291"</f>
        <v>283120210203174711291</v>
      </c>
      <c r="C79" s="10" t="s">
        <v>13</v>
      </c>
      <c r="D79" s="10" t="str">
        <f>"李雪"</f>
        <v>李雪</v>
      </c>
      <c r="E79" s="10" t="str">
        <f t="shared" si="6"/>
        <v>女</v>
      </c>
      <c r="F79" s="10" t="str">
        <f>"1996-11-19"</f>
        <v>1996-11-19</v>
      </c>
    </row>
    <row r="80" spans="1:6" ht="30" customHeight="1">
      <c r="A80" s="9">
        <v>77</v>
      </c>
      <c r="B80" s="10" t="str">
        <f>"28312021012909320919"</f>
        <v>28312021012909320919</v>
      </c>
      <c r="C80" s="10" t="s">
        <v>14</v>
      </c>
      <c r="D80" s="10" t="str">
        <f>"黄泽鸿"</f>
        <v>黄泽鸿</v>
      </c>
      <c r="E80" s="10" t="str">
        <f>"男"</f>
        <v>男</v>
      </c>
      <c r="F80" s="10" t="str">
        <f>"1985-11-24"</f>
        <v>1985-11-24</v>
      </c>
    </row>
    <row r="81" spans="1:6" ht="30" customHeight="1">
      <c r="A81" s="9">
        <v>78</v>
      </c>
      <c r="B81" s="10" t="str">
        <f>"283120210131095505167"</f>
        <v>283120210131095505167</v>
      </c>
      <c r="C81" s="10" t="s">
        <v>14</v>
      </c>
      <c r="D81" s="10" t="str">
        <f>"周盈"</f>
        <v>周盈</v>
      </c>
      <c r="E81" s="10" t="str">
        <f>"女"</f>
        <v>女</v>
      </c>
      <c r="F81" s="10" t="str">
        <f>"1993-11-10"</f>
        <v>1993-11-10</v>
      </c>
    </row>
    <row r="82" spans="1:6" ht="30" customHeight="1">
      <c r="A82" s="9">
        <v>79</v>
      </c>
      <c r="B82" s="10" t="str">
        <f>"283120210131171653186"</f>
        <v>283120210131171653186</v>
      </c>
      <c r="C82" s="10" t="s">
        <v>14</v>
      </c>
      <c r="D82" s="10" t="str">
        <f>"张宝"</f>
        <v>张宝</v>
      </c>
      <c r="E82" s="10" t="str">
        <f>"男"</f>
        <v>男</v>
      </c>
      <c r="F82" s="10" t="str">
        <f>"1996-05-06"</f>
        <v>1996-05-06</v>
      </c>
    </row>
    <row r="83" spans="1:6" ht="30" customHeight="1">
      <c r="A83" s="9">
        <v>80</v>
      </c>
      <c r="B83" s="10" t="str">
        <f>"283120210201155157222"</f>
        <v>283120210201155157222</v>
      </c>
      <c r="C83" s="10" t="s">
        <v>14</v>
      </c>
      <c r="D83" s="10" t="str">
        <f>"黎培燕"</f>
        <v>黎培燕</v>
      </c>
      <c r="E83" s="10" t="str">
        <f>"女"</f>
        <v>女</v>
      </c>
      <c r="F83" s="10" t="str">
        <f>"1991-03-06"</f>
        <v>1991-03-06</v>
      </c>
    </row>
    <row r="84" spans="1:6" ht="30" customHeight="1">
      <c r="A84" s="9">
        <v>81</v>
      </c>
      <c r="B84" s="10" t="str">
        <f>"28312021012912005857"</f>
        <v>28312021012912005857</v>
      </c>
      <c r="C84" s="10" t="s">
        <v>15</v>
      </c>
      <c r="D84" s="10" t="str">
        <f>"尹春福"</f>
        <v>尹春福</v>
      </c>
      <c r="E84" s="10" t="str">
        <f aca="true" t="shared" si="7" ref="E84:E89">"男"</f>
        <v>男</v>
      </c>
      <c r="F84" s="10" t="str">
        <f>"1989-10-16"</f>
        <v>1989-10-16</v>
      </c>
    </row>
    <row r="85" spans="1:6" ht="30" customHeight="1">
      <c r="A85" s="9">
        <v>82</v>
      </c>
      <c r="B85" s="10" t="str">
        <f>"283120210201090919205"</f>
        <v>283120210201090919205</v>
      </c>
      <c r="C85" s="10" t="s">
        <v>15</v>
      </c>
      <c r="D85" s="10" t="str">
        <f>"黎明明"</f>
        <v>黎明明</v>
      </c>
      <c r="E85" s="10" t="str">
        <f t="shared" si="7"/>
        <v>男</v>
      </c>
      <c r="F85" s="10" t="str">
        <f>"1996-03-10"</f>
        <v>1996-03-10</v>
      </c>
    </row>
    <row r="86" spans="1:6" ht="30" customHeight="1">
      <c r="A86" s="9">
        <v>83</v>
      </c>
      <c r="B86" s="10" t="str">
        <f>"283120210208083302374"</f>
        <v>283120210208083302374</v>
      </c>
      <c r="C86" s="10" t="s">
        <v>15</v>
      </c>
      <c r="D86" s="10" t="str">
        <f>"罗雷"</f>
        <v>罗雷</v>
      </c>
      <c r="E86" s="10" t="str">
        <f t="shared" si="7"/>
        <v>男</v>
      </c>
      <c r="F86" s="10" t="str">
        <f>"1991-12-10"</f>
        <v>1991-12-10</v>
      </c>
    </row>
    <row r="87" spans="1:6" ht="30" customHeight="1">
      <c r="A87" s="9">
        <v>84</v>
      </c>
      <c r="B87" s="10" t="str">
        <f>"283120210208122910384"</f>
        <v>283120210208122910384</v>
      </c>
      <c r="C87" s="10" t="s">
        <v>15</v>
      </c>
      <c r="D87" s="10" t="str">
        <f>"李仲亮"</f>
        <v>李仲亮</v>
      </c>
      <c r="E87" s="10" t="str">
        <f t="shared" si="7"/>
        <v>男</v>
      </c>
      <c r="F87" s="10" t="str">
        <f>"1990-09-09"</f>
        <v>1990-09-09</v>
      </c>
    </row>
    <row r="88" spans="1:6" ht="30" customHeight="1">
      <c r="A88" s="9">
        <v>85</v>
      </c>
      <c r="B88" s="10" t="str">
        <f>"283120210209180145412"</f>
        <v>283120210209180145412</v>
      </c>
      <c r="C88" s="10" t="s">
        <v>15</v>
      </c>
      <c r="D88" s="10" t="str">
        <f>"郑就"</f>
        <v>郑就</v>
      </c>
      <c r="E88" s="10" t="str">
        <f t="shared" si="7"/>
        <v>男</v>
      </c>
      <c r="F88" s="10" t="str">
        <f>"1989-12-02"</f>
        <v>1989-12-02</v>
      </c>
    </row>
    <row r="89" spans="1:6" ht="30" customHeight="1">
      <c r="A89" s="9">
        <v>86</v>
      </c>
      <c r="B89" s="10" t="str">
        <f>"28312021012909193813"</f>
        <v>28312021012909193813</v>
      </c>
      <c r="C89" s="10" t="s">
        <v>16</v>
      </c>
      <c r="D89" s="10" t="str">
        <f>"黄成华"</f>
        <v>黄成华</v>
      </c>
      <c r="E89" s="10" t="str">
        <f t="shared" si="7"/>
        <v>男</v>
      </c>
      <c r="F89" s="10" t="str">
        <f>"1991-12-20"</f>
        <v>1991-12-20</v>
      </c>
    </row>
    <row r="90" spans="1:6" ht="30" customHeight="1">
      <c r="A90" s="9">
        <v>87</v>
      </c>
      <c r="B90" s="10" t="str">
        <f>"28312021012910072230"</f>
        <v>28312021012910072230</v>
      </c>
      <c r="C90" s="10" t="s">
        <v>16</v>
      </c>
      <c r="D90" s="10" t="str">
        <f>"陈璐"</f>
        <v>陈璐</v>
      </c>
      <c r="E90" s="10" t="str">
        <f>"女"</f>
        <v>女</v>
      </c>
      <c r="F90" s="10" t="str">
        <f>"1998-05-25"</f>
        <v>1998-05-25</v>
      </c>
    </row>
    <row r="91" spans="1:6" ht="30" customHeight="1">
      <c r="A91" s="9">
        <v>88</v>
      </c>
      <c r="B91" s="10" t="str">
        <f>"28312021012910095432"</f>
        <v>28312021012910095432</v>
      </c>
      <c r="C91" s="10" t="s">
        <v>16</v>
      </c>
      <c r="D91" s="10" t="str">
        <f>"关锋"</f>
        <v>关锋</v>
      </c>
      <c r="E91" s="10" t="str">
        <f aca="true" t="shared" si="8" ref="E91:E95">"男"</f>
        <v>男</v>
      </c>
      <c r="F91" s="10" t="str">
        <f>"1986-10-01"</f>
        <v>1986-10-01</v>
      </c>
    </row>
    <row r="92" spans="1:6" ht="30" customHeight="1">
      <c r="A92" s="9">
        <v>89</v>
      </c>
      <c r="B92" s="10" t="str">
        <f>"28312021012910471342"</f>
        <v>28312021012910471342</v>
      </c>
      <c r="C92" s="10" t="s">
        <v>16</v>
      </c>
      <c r="D92" s="10" t="str">
        <f>"陈小静"</f>
        <v>陈小静</v>
      </c>
      <c r="E92" s="10" t="str">
        <f>"女"</f>
        <v>女</v>
      </c>
      <c r="F92" s="10" t="str">
        <f>"1999-09-10"</f>
        <v>1999-09-10</v>
      </c>
    </row>
    <row r="93" spans="1:6" ht="30" customHeight="1">
      <c r="A93" s="9">
        <v>90</v>
      </c>
      <c r="B93" s="10" t="str">
        <f>"28312021012915234177"</f>
        <v>28312021012915234177</v>
      </c>
      <c r="C93" s="10" t="s">
        <v>16</v>
      </c>
      <c r="D93" s="10" t="str">
        <f>"朱海生"</f>
        <v>朱海生</v>
      </c>
      <c r="E93" s="10" t="str">
        <f t="shared" si="8"/>
        <v>男</v>
      </c>
      <c r="F93" s="10" t="str">
        <f>"1988-05-23"</f>
        <v>1988-05-23</v>
      </c>
    </row>
    <row r="94" spans="1:6" ht="30" customHeight="1">
      <c r="A94" s="9">
        <v>91</v>
      </c>
      <c r="B94" s="10" t="str">
        <f>"283120210129193536104"</f>
        <v>283120210129193536104</v>
      </c>
      <c r="C94" s="10" t="s">
        <v>16</v>
      </c>
      <c r="D94" s="10" t="str">
        <f>"麦航"</f>
        <v>麦航</v>
      </c>
      <c r="E94" s="10" t="str">
        <f t="shared" si="8"/>
        <v>男</v>
      </c>
      <c r="F94" s="10" t="str">
        <f>"1993-02-18"</f>
        <v>1993-02-18</v>
      </c>
    </row>
    <row r="95" spans="1:6" ht="30" customHeight="1">
      <c r="A95" s="9">
        <v>92</v>
      </c>
      <c r="B95" s="10" t="str">
        <f>"283120210130165307149"</f>
        <v>283120210130165307149</v>
      </c>
      <c r="C95" s="10" t="s">
        <v>16</v>
      </c>
      <c r="D95" s="10" t="str">
        <f>"陈决"</f>
        <v>陈决</v>
      </c>
      <c r="E95" s="10" t="str">
        <f t="shared" si="8"/>
        <v>男</v>
      </c>
      <c r="F95" s="10" t="str">
        <f>"1993-07-16"</f>
        <v>1993-07-16</v>
      </c>
    </row>
    <row r="96" spans="1:6" ht="30" customHeight="1">
      <c r="A96" s="9">
        <v>93</v>
      </c>
      <c r="B96" s="10" t="str">
        <f>"283120210201161512224"</f>
        <v>283120210201161512224</v>
      </c>
      <c r="C96" s="10" t="s">
        <v>16</v>
      </c>
      <c r="D96" s="10" t="str">
        <f>"李冬玉"</f>
        <v>李冬玉</v>
      </c>
      <c r="E96" s="10" t="str">
        <f aca="true" t="shared" si="9" ref="E96:E101">"女"</f>
        <v>女</v>
      </c>
      <c r="F96" s="10" t="str">
        <f>"1993-12-23"</f>
        <v>1993-12-23</v>
      </c>
    </row>
    <row r="97" spans="1:6" ht="30" customHeight="1">
      <c r="A97" s="9">
        <v>94</v>
      </c>
      <c r="B97" s="10" t="str">
        <f>"283120210202101024249"</f>
        <v>283120210202101024249</v>
      </c>
      <c r="C97" s="10" t="s">
        <v>16</v>
      </c>
      <c r="D97" s="10" t="str">
        <f>"黄青"</f>
        <v>黄青</v>
      </c>
      <c r="E97" s="10" t="str">
        <f aca="true" t="shared" si="10" ref="E97:E102">"男"</f>
        <v>男</v>
      </c>
      <c r="F97" s="10" t="str">
        <f>"1996-10-11"</f>
        <v>1996-10-11</v>
      </c>
    </row>
    <row r="98" spans="1:6" ht="30" customHeight="1">
      <c r="A98" s="9">
        <v>95</v>
      </c>
      <c r="B98" s="10" t="str">
        <f>"283120210202160446263"</f>
        <v>283120210202160446263</v>
      </c>
      <c r="C98" s="10" t="s">
        <v>16</v>
      </c>
      <c r="D98" s="10" t="str">
        <f>"陈方静"</f>
        <v>陈方静</v>
      </c>
      <c r="E98" s="10" t="str">
        <f t="shared" si="9"/>
        <v>女</v>
      </c>
      <c r="F98" s="10" t="str">
        <f>"1997-07-08"</f>
        <v>1997-07-08</v>
      </c>
    </row>
    <row r="99" spans="1:6" ht="30" customHeight="1">
      <c r="A99" s="9">
        <v>96</v>
      </c>
      <c r="B99" s="10" t="str">
        <f>"283120210202203934270"</f>
        <v>283120210202203934270</v>
      </c>
      <c r="C99" s="10" t="s">
        <v>16</v>
      </c>
      <c r="D99" s="10" t="str">
        <f>"李军"</f>
        <v>李军</v>
      </c>
      <c r="E99" s="10" t="str">
        <f t="shared" si="10"/>
        <v>男</v>
      </c>
      <c r="F99" s="10" t="str">
        <f>"1970-12-17"</f>
        <v>1970-12-17</v>
      </c>
    </row>
    <row r="100" spans="1:6" ht="30" customHeight="1">
      <c r="A100" s="9">
        <v>97</v>
      </c>
      <c r="B100" s="10" t="str">
        <f>"283120210204180834315"</f>
        <v>283120210204180834315</v>
      </c>
      <c r="C100" s="10" t="s">
        <v>16</v>
      </c>
      <c r="D100" s="10" t="str">
        <f>"刘丽萍"</f>
        <v>刘丽萍</v>
      </c>
      <c r="E100" s="10" t="str">
        <f t="shared" si="9"/>
        <v>女</v>
      </c>
      <c r="F100" s="10" t="str">
        <f>"1996-07-15"</f>
        <v>1996-07-15</v>
      </c>
    </row>
    <row r="101" spans="1:6" ht="30" customHeight="1">
      <c r="A101" s="9">
        <v>98</v>
      </c>
      <c r="B101" s="10" t="str">
        <f>"283120210207000024351"</f>
        <v>283120210207000024351</v>
      </c>
      <c r="C101" s="10" t="s">
        <v>16</v>
      </c>
      <c r="D101" s="10" t="str">
        <f>"王锡姑"</f>
        <v>王锡姑</v>
      </c>
      <c r="E101" s="10" t="str">
        <f t="shared" si="9"/>
        <v>女</v>
      </c>
      <c r="F101" s="10" t="str">
        <f>"1995-08-08"</f>
        <v>1995-08-08</v>
      </c>
    </row>
    <row r="102" spans="1:6" ht="30" customHeight="1">
      <c r="A102" s="9">
        <v>99</v>
      </c>
      <c r="B102" s="10" t="str">
        <f>"283120210207111715356"</f>
        <v>283120210207111715356</v>
      </c>
      <c r="C102" s="10" t="s">
        <v>16</v>
      </c>
      <c r="D102" s="10" t="str">
        <f>"许广荣"</f>
        <v>许广荣</v>
      </c>
      <c r="E102" s="10" t="str">
        <f t="shared" si="10"/>
        <v>男</v>
      </c>
      <c r="F102" s="10" t="str">
        <f>"1992-11-05"</f>
        <v>1992-11-05</v>
      </c>
    </row>
    <row r="103" spans="1:6" ht="30" customHeight="1">
      <c r="A103" s="9">
        <v>100</v>
      </c>
      <c r="B103" s="10" t="str">
        <f>"283120210207124729358"</f>
        <v>283120210207124729358</v>
      </c>
      <c r="C103" s="10" t="s">
        <v>16</v>
      </c>
      <c r="D103" s="10" t="str">
        <f>"董紫静"</f>
        <v>董紫静</v>
      </c>
      <c r="E103" s="10" t="str">
        <f aca="true" t="shared" si="11" ref="E103:E105">"女"</f>
        <v>女</v>
      </c>
      <c r="F103" s="10" t="str">
        <f>"1997-09-10"</f>
        <v>1997-09-10</v>
      </c>
    </row>
    <row r="104" spans="1:6" ht="30" customHeight="1">
      <c r="A104" s="9">
        <v>101</v>
      </c>
      <c r="B104" s="10" t="str">
        <f>"283120210207183211370"</f>
        <v>283120210207183211370</v>
      </c>
      <c r="C104" s="10" t="s">
        <v>16</v>
      </c>
      <c r="D104" s="10" t="str">
        <f>"黎吉璐"</f>
        <v>黎吉璐</v>
      </c>
      <c r="E104" s="10" t="str">
        <f t="shared" si="11"/>
        <v>女</v>
      </c>
      <c r="F104" s="10" t="str">
        <f>"1996-06-29"</f>
        <v>1996-06-29</v>
      </c>
    </row>
    <row r="105" spans="1:6" ht="30" customHeight="1">
      <c r="A105" s="9">
        <v>102</v>
      </c>
      <c r="B105" s="10" t="str">
        <f>"283120210209142530404"</f>
        <v>283120210209142530404</v>
      </c>
      <c r="C105" s="10" t="s">
        <v>16</v>
      </c>
      <c r="D105" s="10" t="str">
        <f>"羊玉媛"</f>
        <v>羊玉媛</v>
      </c>
      <c r="E105" s="10" t="str">
        <f t="shared" si="11"/>
        <v>女</v>
      </c>
      <c r="F105" s="10" t="str">
        <f>"1997-11-16"</f>
        <v>1997-11-16</v>
      </c>
    </row>
    <row r="106" spans="1:6" ht="30" customHeight="1">
      <c r="A106" s="9">
        <v>103</v>
      </c>
      <c r="B106" s="10" t="str">
        <f>"283120210209210133419"</f>
        <v>283120210209210133419</v>
      </c>
      <c r="C106" s="10" t="s">
        <v>16</v>
      </c>
      <c r="D106" s="10" t="str">
        <f>"郑德福"</f>
        <v>郑德福</v>
      </c>
      <c r="E106" s="10" t="str">
        <f>"男"</f>
        <v>男</v>
      </c>
      <c r="F106" s="10" t="str">
        <f>"1993-01-06"</f>
        <v>1993-01-06</v>
      </c>
    </row>
    <row r="107" spans="1:6" ht="30" customHeight="1">
      <c r="A107" s="9">
        <v>104</v>
      </c>
      <c r="B107" s="10" t="str">
        <f>"283120210130133622137"</f>
        <v>283120210130133622137</v>
      </c>
      <c r="C107" s="10" t="s">
        <v>17</v>
      </c>
      <c r="D107" s="10" t="str">
        <f>"王莹"</f>
        <v>王莹</v>
      </c>
      <c r="E107" s="10" t="str">
        <f aca="true" t="shared" si="12" ref="E107:E110">"女"</f>
        <v>女</v>
      </c>
      <c r="F107" s="10" t="str">
        <f>"1996-12-02"</f>
        <v>1996-12-02</v>
      </c>
    </row>
    <row r="108" spans="1:6" ht="30" customHeight="1">
      <c r="A108" s="9">
        <v>105</v>
      </c>
      <c r="B108" s="10" t="str">
        <f>"283120210131113152175"</f>
        <v>283120210131113152175</v>
      </c>
      <c r="C108" s="10" t="s">
        <v>17</v>
      </c>
      <c r="D108" s="10" t="str">
        <f>"陈丽梦茹"</f>
        <v>陈丽梦茹</v>
      </c>
      <c r="E108" s="10" t="str">
        <f t="shared" si="12"/>
        <v>女</v>
      </c>
      <c r="F108" s="10" t="str">
        <f>"1998-01-16"</f>
        <v>1998-01-16</v>
      </c>
    </row>
    <row r="109" spans="1:6" ht="30" customHeight="1">
      <c r="A109" s="9">
        <v>106</v>
      </c>
      <c r="B109" s="10" t="str">
        <f>"283120210131201917193"</f>
        <v>283120210131201917193</v>
      </c>
      <c r="C109" s="10" t="s">
        <v>17</v>
      </c>
      <c r="D109" s="10" t="str">
        <f>"凌仕洪"</f>
        <v>凌仕洪</v>
      </c>
      <c r="E109" s="10" t="str">
        <f t="shared" si="12"/>
        <v>女</v>
      </c>
      <c r="F109" s="10" t="str">
        <f>"1994-12-24"</f>
        <v>1994-12-24</v>
      </c>
    </row>
    <row r="110" spans="1:6" ht="30" customHeight="1">
      <c r="A110" s="9">
        <v>107</v>
      </c>
      <c r="B110" s="10" t="str">
        <f>"283120210202225213277"</f>
        <v>283120210202225213277</v>
      </c>
      <c r="C110" s="10" t="s">
        <v>17</v>
      </c>
      <c r="D110" s="10" t="str">
        <f>"陈静"</f>
        <v>陈静</v>
      </c>
      <c r="E110" s="10" t="str">
        <f t="shared" si="12"/>
        <v>女</v>
      </c>
      <c r="F110" s="10" t="str">
        <f>"1992-02-13"</f>
        <v>1992-02-13</v>
      </c>
    </row>
    <row r="111" spans="1:6" ht="30" customHeight="1">
      <c r="A111" s="9">
        <v>108</v>
      </c>
      <c r="B111" s="10" t="str">
        <f>"283120210204100301304"</f>
        <v>283120210204100301304</v>
      </c>
      <c r="C111" s="10" t="s">
        <v>17</v>
      </c>
      <c r="D111" s="10" t="str">
        <f>"吴泽江"</f>
        <v>吴泽江</v>
      </c>
      <c r="E111" s="10" t="str">
        <f aca="true" t="shared" si="13" ref="E111:E113">"男"</f>
        <v>男</v>
      </c>
      <c r="F111" s="10" t="str">
        <f>"1992-10-20"</f>
        <v>1992-10-20</v>
      </c>
    </row>
    <row r="112" spans="1:6" ht="30" customHeight="1">
      <c r="A112" s="9">
        <v>109</v>
      </c>
      <c r="B112" s="10" t="str">
        <f>"283120210205125516327"</f>
        <v>283120210205125516327</v>
      </c>
      <c r="C112" s="10" t="s">
        <v>17</v>
      </c>
      <c r="D112" s="10" t="str">
        <f>"黄永能"</f>
        <v>黄永能</v>
      </c>
      <c r="E112" s="10" t="str">
        <f t="shared" si="13"/>
        <v>男</v>
      </c>
      <c r="F112" s="10" t="str">
        <f>"1997-01-17"</f>
        <v>1997-01-17</v>
      </c>
    </row>
    <row r="113" spans="1:6" ht="30" customHeight="1">
      <c r="A113" s="9">
        <v>110</v>
      </c>
      <c r="B113" s="10" t="str">
        <f>"283120210209004918397"</f>
        <v>283120210209004918397</v>
      </c>
      <c r="C113" s="10" t="s">
        <v>17</v>
      </c>
      <c r="D113" s="10" t="str">
        <f>"陈垂华"</f>
        <v>陈垂华</v>
      </c>
      <c r="E113" s="10" t="str">
        <f t="shared" si="13"/>
        <v>男</v>
      </c>
      <c r="F113" s="10" t="str">
        <f>"1992-09-10"</f>
        <v>1992-09-10</v>
      </c>
    </row>
    <row r="114" spans="1:6" ht="30" customHeight="1">
      <c r="A114" s="9">
        <v>111</v>
      </c>
      <c r="B114" s="10" t="str">
        <f>"2831202101290904314"</f>
        <v>2831202101290904314</v>
      </c>
      <c r="C114" s="10" t="s">
        <v>18</v>
      </c>
      <c r="D114" s="10" t="str">
        <f>"陈妹"</f>
        <v>陈妹</v>
      </c>
      <c r="E114" s="10" t="str">
        <f aca="true" t="shared" si="14" ref="E114:E160">"女"</f>
        <v>女</v>
      </c>
      <c r="F114" s="10" t="str">
        <f>"1985-08-21"</f>
        <v>1985-08-21</v>
      </c>
    </row>
    <row r="115" spans="1:6" ht="30" customHeight="1">
      <c r="A115" s="9">
        <v>112</v>
      </c>
      <c r="B115" s="10" t="str">
        <f>"28312021012909161110"</f>
        <v>28312021012909161110</v>
      </c>
      <c r="C115" s="10" t="s">
        <v>18</v>
      </c>
      <c r="D115" s="10" t="str">
        <f>"朱福妹"</f>
        <v>朱福妹</v>
      </c>
      <c r="E115" s="10" t="str">
        <f t="shared" si="14"/>
        <v>女</v>
      </c>
      <c r="F115" s="10" t="str">
        <f>"1996-11-29"</f>
        <v>1996-11-29</v>
      </c>
    </row>
    <row r="116" spans="1:6" ht="30" customHeight="1">
      <c r="A116" s="9">
        <v>113</v>
      </c>
      <c r="B116" s="10" t="str">
        <f>"28312021012910233236"</f>
        <v>28312021012910233236</v>
      </c>
      <c r="C116" s="10" t="s">
        <v>18</v>
      </c>
      <c r="D116" s="10" t="str">
        <f>"陈方圆"</f>
        <v>陈方圆</v>
      </c>
      <c r="E116" s="10" t="str">
        <f t="shared" si="14"/>
        <v>女</v>
      </c>
      <c r="F116" s="10" t="str">
        <f>"1996-07-29"</f>
        <v>1996-07-29</v>
      </c>
    </row>
    <row r="117" spans="1:6" ht="30" customHeight="1">
      <c r="A117" s="9">
        <v>114</v>
      </c>
      <c r="B117" s="10" t="str">
        <f>"28312021012910342940"</f>
        <v>28312021012910342940</v>
      </c>
      <c r="C117" s="10" t="s">
        <v>18</v>
      </c>
      <c r="D117" s="10" t="str">
        <f>"邢锶婉"</f>
        <v>邢锶婉</v>
      </c>
      <c r="E117" s="10" t="str">
        <f t="shared" si="14"/>
        <v>女</v>
      </c>
      <c r="F117" s="10" t="str">
        <f>"1996.06"</f>
        <v>1996.06</v>
      </c>
    </row>
    <row r="118" spans="1:6" ht="30" customHeight="1">
      <c r="A118" s="9">
        <v>115</v>
      </c>
      <c r="B118" s="10" t="str">
        <f>"28312021012911592756"</f>
        <v>28312021012911592756</v>
      </c>
      <c r="C118" s="10" t="s">
        <v>18</v>
      </c>
      <c r="D118" s="10" t="str">
        <f>"肖涵予"</f>
        <v>肖涵予</v>
      </c>
      <c r="E118" s="10" t="str">
        <f t="shared" si="14"/>
        <v>女</v>
      </c>
      <c r="F118" s="10" t="str">
        <f>"1990-09-05"</f>
        <v>1990-09-05</v>
      </c>
    </row>
    <row r="119" spans="1:6" ht="30" customHeight="1">
      <c r="A119" s="9">
        <v>116</v>
      </c>
      <c r="B119" s="10" t="str">
        <f>"28312021012913200466"</f>
        <v>28312021012913200466</v>
      </c>
      <c r="C119" s="10" t="s">
        <v>18</v>
      </c>
      <c r="D119" s="10" t="str">
        <f>"陈菁晶"</f>
        <v>陈菁晶</v>
      </c>
      <c r="E119" s="10" t="str">
        <f t="shared" si="14"/>
        <v>女</v>
      </c>
      <c r="F119" s="10" t="str">
        <f>"1999-11-18"</f>
        <v>1999-11-18</v>
      </c>
    </row>
    <row r="120" spans="1:6" ht="30" customHeight="1">
      <c r="A120" s="9">
        <v>117</v>
      </c>
      <c r="B120" s="10" t="str">
        <f>"28312021012914591175"</f>
        <v>28312021012914591175</v>
      </c>
      <c r="C120" s="10" t="s">
        <v>18</v>
      </c>
      <c r="D120" s="10" t="str">
        <f>"何金娜"</f>
        <v>何金娜</v>
      </c>
      <c r="E120" s="10" t="str">
        <f t="shared" si="14"/>
        <v>女</v>
      </c>
      <c r="F120" s="10" t="str">
        <f>"1990-02-20"</f>
        <v>1990-02-20</v>
      </c>
    </row>
    <row r="121" spans="1:6" ht="30" customHeight="1">
      <c r="A121" s="9">
        <v>118</v>
      </c>
      <c r="B121" s="10" t="str">
        <f>"28312021012915262979"</f>
        <v>28312021012915262979</v>
      </c>
      <c r="C121" s="10" t="s">
        <v>18</v>
      </c>
      <c r="D121" s="10" t="str">
        <f>"何祥心"</f>
        <v>何祥心</v>
      </c>
      <c r="E121" s="10" t="str">
        <f t="shared" si="14"/>
        <v>女</v>
      </c>
      <c r="F121" s="10" t="str">
        <f>"1996-02-12"</f>
        <v>1996-02-12</v>
      </c>
    </row>
    <row r="122" spans="1:6" ht="30" customHeight="1">
      <c r="A122" s="9">
        <v>119</v>
      </c>
      <c r="B122" s="10" t="str">
        <f>"283120210129184135101"</f>
        <v>283120210129184135101</v>
      </c>
      <c r="C122" s="10" t="s">
        <v>18</v>
      </c>
      <c r="D122" s="10" t="str">
        <f>"郑英园"</f>
        <v>郑英园</v>
      </c>
      <c r="E122" s="10" t="str">
        <f t="shared" si="14"/>
        <v>女</v>
      </c>
      <c r="F122" s="10" t="str">
        <f>"1994-08-14"</f>
        <v>1994-08-14</v>
      </c>
    </row>
    <row r="123" spans="1:6" ht="30" customHeight="1">
      <c r="A123" s="9">
        <v>120</v>
      </c>
      <c r="B123" s="10" t="str">
        <f>"283120210129214840109"</f>
        <v>283120210129214840109</v>
      </c>
      <c r="C123" s="10" t="s">
        <v>18</v>
      </c>
      <c r="D123" s="10" t="str">
        <f>"谭旭艳"</f>
        <v>谭旭艳</v>
      </c>
      <c r="E123" s="10" t="str">
        <f t="shared" si="14"/>
        <v>女</v>
      </c>
      <c r="F123" s="10" t="str">
        <f>"1991-08-27"</f>
        <v>1991-08-27</v>
      </c>
    </row>
    <row r="124" spans="1:6" ht="30" customHeight="1">
      <c r="A124" s="9">
        <v>121</v>
      </c>
      <c r="B124" s="10" t="str">
        <f>"283120210129220356111"</f>
        <v>283120210129220356111</v>
      </c>
      <c r="C124" s="10" t="s">
        <v>18</v>
      </c>
      <c r="D124" s="10" t="str">
        <f>"林才金"</f>
        <v>林才金</v>
      </c>
      <c r="E124" s="10" t="str">
        <f t="shared" si="14"/>
        <v>女</v>
      </c>
      <c r="F124" s="10" t="str">
        <f>"1991-10-13"</f>
        <v>1991-10-13</v>
      </c>
    </row>
    <row r="125" spans="1:6" ht="30" customHeight="1">
      <c r="A125" s="9">
        <v>122</v>
      </c>
      <c r="B125" s="10" t="str">
        <f>"283120210130095300125"</f>
        <v>283120210130095300125</v>
      </c>
      <c r="C125" s="10" t="s">
        <v>18</v>
      </c>
      <c r="D125" s="10" t="str">
        <f>"钟小咪"</f>
        <v>钟小咪</v>
      </c>
      <c r="E125" s="10" t="str">
        <f t="shared" si="14"/>
        <v>女</v>
      </c>
      <c r="F125" s="10" t="str">
        <f>"1997-08-21"</f>
        <v>1997-08-21</v>
      </c>
    </row>
    <row r="126" spans="1:6" ht="30" customHeight="1">
      <c r="A126" s="9">
        <v>123</v>
      </c>
      <c r="B126" s="10" t="str">
        <f>"283120210130151911142"</f>
        <v>283120210130151911142</v>
      </c>
      <c r="C126" s="10" t="s">
        <v>18</v>
      </c>
      <c r="D126" s="10" t="str">
        <f>"高业收"</f>
        <v>高业收</v>
      </c>
      <c r="E126" s="10" t="str">
        <f t="shared" si="14"/>
        <v>女</v>
      </c>
      <c r="F126" s="10" t="str">
        <f>"1993-01-09"</f>
        <v>1993-01-09</v>
      </c>
    </row>
    <row r="127" spans="1:6" ht="30" customHeight="1">
      <c r="A127" s="9">
        <v>124</v>
      </c>
      <c r="B127" s="10" t="str">
        <f>"283120210130160502145"</f>
        <v>283120210130160502145</v>
      </c>
      <c r="C127" s="10" t="s">
        <v>18</v>
      </c>
      <c r="D127" s="10" t="str">
        <f>"沈莹"</f>
        <v>沈莹</v>
      </c>
      <c r="E127" s="10" t="str">
        <f t="shared" si="14"/>
        <v>女</v>
      </c>
      <c r="F127" s="10" t="str">
        <f>"1996-07-16"</f>
        <v>1996-07-16</v>
      </c>
    </row>
    <row r="128" spans="1:6" ht="30" customHeight="1">
      <c r="A128" s="9">
        <v>125</v>
      </c>
      <c r="B128" s="10" t="str">
        <f>"283120210130192916156"</f>
        <v>283120210130192916156</v>
      </c>
      <c r="C128" s="10" t="s">
        <v>18</v>
      </c>
      <c r="D128" s="10" t="str">
        <f>"宁益"</f>
        <v>宁益</v>
      </c>
      <c r="E128" s="10" t="str">
        <f t="shared" si="14"/>
        <v>女</v>
      </c>
      <c r="F128" s="10" t="str">
        <f>"1987-05-11"</f>
        <v>1987-05-11</v>
      </c>
    </row>
    <row r="129" spans="1:6" ht="30" customHeight="1">
      <c r="A129" s="9">
        <v>126</v>
      </c>
      <c r="B129" s="10" t="str">
        <f>"283120210130211103161"</f>
        <v>283120210130211103161</v>
      </c>
      <c r="C129" s="10" t="s">
        <v>18</v>
      </c>
      <c r="D129" s="10" t="str">
        <f>"吴焕丹"</f>
        <v>吴焕丹</v>
      </c>
      <c r="E129" s="10" t="str">
        <f t="shared" si="14"/>
        <v>女</v>
      </c>
      <c r="F129" s="10" t="str">
        <f>"1988-10-06"</f>
        <v>1988-10-06</v>
      </c>
    </row>
    <row r="130" spans="1:6" ht="30" customHeight="1">
      <c r="A130" s="9">
        <v>127</v>
      </c>
      <c r="B130" s="10" t="str">
        <f>"283120210130230004163"</f>
        <v>283120210130230004163</v>
      </c>
      <c r="C130" s="10" t="s">
        <v>18</v>
      </c>
      <c r="D130" s="10" t="str">
        <f>"吴静"</f>
        <v>吴静</v>
      </c>
      <c r="E130" s="10" t="str">
        <f t="shared" si="14"/>
        <v>女</v>
      </c>
      <c r="F130" s="10" t="str">
        <f>"1995-09-28"</f>
        <v>1995-09-28</v>
      </c>
    </row>
    <row r="131" spans="1:6" ht="30" customHeight="1">
      <c r="A131" s="9">
        <v>128</v>
      </c>
      <c r="B131" s="10" t="str">
        <f>"283120210131114148176"</f>
        <v>283120210131114148176</v>
      </c>
      <c r="C131" s="10" t="s">
        <v>18</v>
      </c>
      <c r="D131" s="10" t="str">
        <f>"陈亚妹"</f>
        <v>陈亚妹</v>
      </c>
      <c r="E131" s="10" t="str">
        <f t="shared" si="14"/>
        <v>女</v>
      </c>
      <c r="F131" s="10" t="str">
        <f>"1996-10-02"</f>
        <v>1996-10-02</v>
      </c>
    </row>
    <row r="132" spans="1:6" ht="30" customHeight="1">
      <c r="A132" s="9">
        <v>129</v>
      </c>
      <c r="B132" s="10" t="str">
        <f>"283120210131161918181"</f>
        <v>283120210131161918181</v>
      </c>
      <c r="C132" s="10" t="s">
        <v>18</v>
      </c>
      <c r="D132" s="10" t="str">
        <f>"林森敏"</f>
        <v>林森敏</v>
      </c>
      <c r="E132" s="10" t="str">
        <f t="shared" si="14"/>
        <v>女</v>
      </c>
      <c r="F132" s="10" t="str">
        <f>"1993-12-30"</f>
        <v>1993-12-30</v>
      </c>
    </row>
    <row r="133" spans="1:6" ht="30" customHeight="1">
      <c r="A133" s="9">
        <v>130</v>
      </c>
      <c r="B133" s="10" t="str">
        <f>"283120210201092819206"</f>
        <v>283120210201092819206</v>
      </c>
      <c r="C133" s="10" t="s">
        <v>18</v>
      </c>
      <c r="D133" s="10" t="str">
        <f>"黄游凡"</f>
        <v>黄游凡</v>
      </c>
      <c r="E133" s="10" t="str">
        <f t="shared" si="14"/>
        <v>女</v>
      </c>
      <c r="F133" s="10" t="str">
        <f>"1989-03-04"</f>
        <v>1989-03-04</v>
      </c>
    </row>
    <row r="134" spans="1:6" ht="30" customHeight="1">
      <c r="A134" s="9">
        <v>131</v>
      </c>
      <c r="B134" s="10" t="str">
        <f>"283120210201093940207"</f>
        <v>283120210201093940207</v>
      </c>
      <c r="C134" s="10" t="s">
        <v>18</v>
      </c>
      <c r="D134" s="10" t="str">
        <f>"李皓婷"</f>
        <v>李皓婷</v>
      </c>
      <c r="E134" s="10" t="str">
        <f t="shared" si="14"/>
        <v>女</v>
      </c>
      <c r="F134" s="10" t="str">
        <f>"1990-07-20"</f>
        <v>1990-07-20</v>
      </c>
    </row>
    <row r="135" spans="1:6" ht="30" customHeight="1">
      <c r="A135" s="9">
        <v>132</v>
      </c>
      <c r="B135" s="10" t="str">
        <f>"283120210201102845210"</f>
        <v>283120210201102845210</v>
      </c>
      <c r="C135" s="10" t="s">
        <v>18</v>
      </c>
      <c r="D135" s="10" t="str">
        <f>"罗梦媛"</f>
        <v>罗梦媛</v>
      </c>
      <c r="E135" s="10" t="str">
        <f t="shared" si="14"/>
        <v>女</v>
      </c>
      <c r="F135" s="10" t="str">
        <f>"1996-11-16"</f>
        <v>1996-11-16</v>
      </c>
    </row>
    <row r="136" spans="1:6" ht="30" customHeight="1">
      <c r="A136" s="9">
        <v>133</v>
      </c>
      <c r="B136" s="10" t="str">
        <f>"283120210201151929219"</f>
        <v>283120210201151929219</v>
      </c>
      <c r="C136" s="10" t="s">
        <v>18</v>
      </c>
      <c r="D136" s="10" t="str">
        <f>"陈霞"</f>
        <v>陈霞</v>
      </c>
      <c r="E136" s="10" t="str">
        <f t="shared" si="14"/>
        <v>女</v>
      </c>
      <c r="F136" s="10" t="str">
        <f>"1990-07-29"</f>
        <v>1990-07-29</v>
      </c>
    </row>
    <row r="137" spans="1:6" ht="30" customHeight="1">
      <c r="A137" s="9">
        <v>134</v>
      </c>
      <c r="B137" s="10" t="str">
        <f>"283120210201154404221"</f>
        <v>283120210201154404221</v>
      </c>
      <c r="C137" s="10" t="s">
        <v>18</v>
      </c>
      <c r="D137" s="10" t="str">
        <f>"李冬缘"</f>
        <v>李冬缘</v>
      </c>
      <c r="E137" s="10" t="str">
        <f t="shared" si="14"/>
        <v>女</v>
      </c>
      <c r="F137" s="10" t="str">
        <f>"1994-08-08"</f>
        <v>1994-08-08</v>
      </c>
    </row>
    <row r="138" spans="1:6" ht="30" customHeight="1">
      <c r="A138" s="9">
        <v>135</v>
      </c>
      <c r="B138" s="10" t="str">
        <f>"283120210201161525225"</f>
        <v>283120210201161525225</v>
      </c>
      <c r="C138" s="10" t="s">
        <v>18</v>
      </c>
      <c r="D138" s="10" t="str">
        <f>"赵野"</f>
        <v>赵野</v>
      </c>
      <c r="E138" s="10" t="str">
        <f t="shared" si="14"/>
        <v>女</v>
      </c>
      <c r="F138" s="10" t="str">
        <f>"1997-02-02"</f>
        <v>1997-02-02</v>
      </c>
    </row>
    <row r="139" spans="1:6" ht="30" customHeight="1">
      <c r="A139" s="9">
        <v>136</v>
      </c>
      <c r="B139" s="10" t="str">
        <f>"283120210202082542243"</f>
        <v>283120210202082542243</v>
      </c>
      <c r="C139" s="10" t="s">
        <v>18</v>
      </c>
      <c r="D139" s="10" t="str">
        <f>"孙玉红"</f>
        <v>孙玉红</v>
      </c>
      <c r="E139" s="10" t="str">
        <f t="shared" si="14"/>
        <v>女</v>
      </c>
      <c r="F139" s="10" t="str">
        <f>"1994-01-06"</f>
        <v>1994-01-06</v>
      </c>
    </row>
    <row r="140" spans="1:6" ht="30" customHeight="1">
      <c r="A140" s="9">
        <v>137</v>
      </c>
      <c r="B140" s="10" t="str">
        <f>"283120210202155927262"</f>
        <v>283120210202155927262</v>
      </c>
      <c r="C140" s="10" t="s">
        <v>18</v>
      </c>
      <c r="D140" s="10" t="str">
        <f>"黄祖萍"</f>
        <v>黄祖萍</v>
      </c>
      <c r="E140" s="10" t="str">
        <f t="shared" si="14"/>
        <v>女</v>
      </c>
      <c r="F140" s="10" t="str">
        <f>"1992-03-20"</f>
        <v>1992-03-20</v>
      </c>
    </row>
    <row r="141" spans="1:6" ht="30" customHeight="1">
      <c r="A141" s="9">
        <v>138</v>
      </c>
      <c r="B141" s="10" t="str">
        <f>"283120210202163940265"</f>
        <v>283120210202163940265</v>
      </c>
      <c r="C141" s="10" t="s">
        <v>18</v>
      </c>
      <c r="D141" s="10" t="str">
        <f>"袁榕曼"</f>
        <v>袁榕曼</v>
      </c>
      <c r="E141" s="10" t="str">
        <f t="shared" si="14"/>
        <v>女</v>
      </c>
      <c r="F141" s="10" t="str">
        <f>"1989-09-01"</f>
        <v>1989-09-01</v>
      </c>
    </row>
    <row r="142" spans="1:6" ht="30" customHeight="1">
      <c r="A142" s="9">
        <v>139</v>
      </c>
      <c r="B142" s="10" t="str">
        <f>"283120210202190905268"</f>
        <v>283120210202190905268</v>
      </c>
      <c r="C142" s="10" t="s">
        <v>18</v>
      </c>
      <c r="D142" s="10" t="str">
        <f>"郑敏琴"</f>
        <v>郑敏琴</v>
      </c>
      <c r="E142" s="10" t="str">
        <f t="shared" si="14"/>
        <v>女</v>
      </c>
      <c r="F142" s="10" t="str">
        <f>"1990-02-12"</f>
        <v>1990-02-12</v>
      </c>
    </row>
    <row r="143" spans="1:6" ht="30" customHeight="1">
      <c r="A143" s="9">
        <v>140</v>
      </c>
      <c r="B143" s="10" t="str">
        <f>"283120210202223241275"</f>
        <v>283120210202223241275</v>
      </c>
      <c r="C143" s="10" t="s">
        <v>18</v>
      </c>
      <c r="D143" s="10" t="str">
        <f>"何嘉琪"</f>
        <v>何嘉琪</v>
      </c>
      <c r="E143" s="10" t="str">
        <f t="shared" si="14"/>
        <v>女</v>
      </c>
      <c r="F143" s="10" t="str">
        <f>"1992-10-10"</f>
        <v>1992-10-10</v>
      </c>
    </row>
    <row r="144" spans="1:6" ht="30" customHeight="1">
      <c r="A144" s="9">
        <v>141</v>
      </c>
      <c r="B144" s="10" t="str">
        <f>"283120210203002420280"</f>
        <v>283120210203002420280</v>
      </c>
      <c r="C144" s="10" t="s">
        <v>18</v>
      </c>
      <c r="D144" s="10" t="str">
        <f>"陈积妍"</f>
        <v>陈积妍</v>
      </c>
      <c r="E144" s="10" t="str">
        <f t="shared" si="14"/>
        <v>女</v>
      </c>
      <c r="F144" s="10" t="str">
        <f>"1992-04-09"</f>
        <v>1992-04-09</v>
      </c>
    </row>
    <row r="145" spans="1:6" ht="30" customHeight="1">
      <c r="A145" s="9">
        <v>142</v>
      </c>
      <c r="B145" s="10" t="str">
        <f>"283120210203183452293"</f>
        <v>283120210203183452293</v>
      </c>
      <c r="C145" s="10" t="s">
        <v>18</v>
      </c>
      <c r="D145" s="10" t="str">
        <f>"胡小琪"</f>
        <v>胡小琪</v>
      </c>
      <c r="E145" s="10" t="str">
        <f t="shared" si="14"/>
        <v>女</v>
      </c>
      <c r="F145" s="10" t="str">
        <f>"1991-09-30"</f>
        <v>1991-09-30</v>
      </c>
    </row>
    <row r="146" spans="1:6" ht="30" customHeight="1">
      <c r="A146" s="9">
        <v>143</v>
      </c>
      <c r="B146" s="10" t="str">
        <f>"283120210203192457296"</f>
        <v>283120210203192457296</v>
      </c>
      <c r="C146" s="10" t="s">
        <v>18</v>
      </c>
      <c r="D146" s="10" t="str">
        <f>"邓妹青"</f>
        <v>邓妹青</v>
      </c>
      <c r="E146" s="10" t="str">
        <f t="shared" si="14"/>
        <v>女</v>
      </c>
      <c r="F146" s="10" t="str">
        <f>"1989-02-28"</f>
        <v>1989-02-28</v>
      </c>
    </row>
    <row r="147" spans="1:6" ht="30" customHeight="1">
      <c r="A147" s="9">
        <v>144</v>
      </c>
      <c r="B147" s="10" t="str">
        <f>"283120210203221643301"</f>
        <v>283120210203221643301</v>
      </c>
      <c r="C147" s="10" t="s">
        <v>18</v>
      </c>
      <c r="D147" s="10" t="str">
        <f>"李婷婷"</f>
        <v>李婷婷</v>
      </c>
      <c r="E147" s="10" t="str">
        <f t="shared" si="14"/>
        <v>女</v>
      </c>
      <c r="F147" s="10" t="str">
        <f>"1989-08-20"</f>
        <v>1989-08-20</v>
      </c>
    </row>
    <row r="148" spans="1:6" ht="30" customHeight="1">
      <c r="A148" s="9">
        <v>145</v>
      </c>
      <c r="B148" s="10" t="str">
        <f>"283120210204171529313"</f>
        <v>283120210204171529313</v>
      </c>
      <c r="C148" s="10" t="s">
        <v>18</v>
      </c>
      <c r="D148" s="10" t="str">
        <f>"邢慧琳"</f>
        <v>邢慧琳</v>
      </c>
      <c r="E148" s="10" t="str">
        <f t="shared" si="14"/>
        <v>女</v>
      </c>
      <c r="F148" s="10" t="str">
        <f>"1998-07-24"</f>
        <v>1998-07-24</v>
      </c>
    </row>
    <row r="149" spans="1:6" ht="30" customHeight="1">
      <c r="A149" s="9">
        <v>146</v>
      </c>
      <c r="B149" s="10" t="str">
        <f>"283120210206171301343"</f>
        <v>283120210206171301343</v>
      </c>
      <c r="C149" s="10" t="s">
        <v>18</v>
      </c>
      <c r="D149" s="10" t="str">
        <f>"董姣姣"</f>
        <v>董姣姣</v>
      </c>
      <c r="E149" s="10" t="str">
        <f t="shared" si="14"/>
        <v>女</v>
      </c>
      <c r="F149" s="10" t="str">
        <f>"1993-08-28"</f>
        <v>1993-08-28</v>
      </c>
    </row>
    <row r="150" spans="1:6" ht="30" customHeight="1">
      <c r="A150" s="9">
        <v>147</v>
      </c>
      <c r="B150" s="10" t="str">
        <f>"283120210206171748344"</f>
        <v>283120210206171748344</v>
      </c>
      <c r="C150" s="10" t="s">
        <v>18</v>
      </c>
      <c r="D150" s="10" t="str">
        <f>"王迅芳"</f>
        <v>王迅芳</v>
      </c>
      <c r="E150" s="10" t="str">
        <f t="shared" si="14"/>
        <v>女</v>
      </c>
      <c r="F150" s="10" t="str">
        <f>"1991-04-08"</f>
        <v>1991-04-08</v>
      </c>
    </row>
    <row r="151" spans="1:6" ht="30" customHeight="1">
      <c r="A151" s="9">
        <v>148</v>
      </c>
      <c r="B151" s="10" t="str">
        <f>"283120210206223901349"</f>
        <v>283120210206223901349</v>
      </c>
      <c r="C151" s="10" t="s">
        <v>18</v>
      </c>
      <c r="D151" s="10" t="str">
        <f>"李思师"</f>
        <v>李思师</v>
      </c>
      <c r="E151" s="10" t="str">
        <f t="shared" si="14"/>
        <v>女</v>
      </c>
      <c r="F151" s="10" t="str">
        <f>"1991-12-23"</f>
        <v>1991-12-23</v>
      </c>
    </row>
    <row r="152" spans="1:6" ht="30" customHeight="1">
      <c r="A152" s="9">
        <v>149</v>
      </c>
      <c r="B152" s="10" t="str">
        <f>"283120210207102104354"</f>
        <v>283120210207102104354</v>
      </c>
      <c r="C152" s="10" t="s">
        <v>18</v>
      </c>
      <c r="D152" s="10" t="str">
        <f>"陈永波"</f>
        <v>陈永波</v>
      </c>
      <c r="E152" s="10" t="str">
        <f t="shared" si="14"/>
        <v>女</v>
      </c>
      <c r="F152" s="10" t="str">
        <f>"1995-08-18"</f>
        <v>1995-08-18</v>
      </c>
    </row>
    <row r="153" spans="1:6" ht="30" customHeight="1">
      <c r="A153" s="9">
        <v>150</v>
      </c>
      <c r="B153" s="10" t="str">
        <f>"283120210207130308359"</f>
        <v>283120210207130308359</v>
      </c>
      <c r="C153" s="10" t="s">
        <v>18</v>
      </c>
      <c r="D153" s="10" t="str">
        <f>"赵运合"</f>
        <v>赵运合</v>
      </c>
      <c r="E153" s="10" t="str">
        <f t="shared" si="14"/>
        <v>女</v>
      </c>
      <c r="F153" s="10" t="str">
        <f>"1999-10-06"</f>
        <v>1999-10-06</v>
      </c>
    </row>
    <row r="154" spans="1:6" ht="30" customHeight="1">
      <c r="A154" s="9">
        <v>151</v>
      </c>
      <c r="B154" s="10" t="str">
        <f>"283120210208095626377"</f>
        <v>283120210208095626377</v>
      </c>
      <c r="C154" s="10" t="s">
        <v>18</v>
      </c>
      <c r="D154" s="10" t="str">
        <f>"丰云静"</f>
        <v>丰云静</v>
      </c>
      <c r="E154" s="10" t="str">
        <f t="shared" si="14"/>
        <v>女</v>
      </c>
      <c r="F154" s="10" t="str">
        <f>"1991-01-16"</f>
        <v>1991-01-16</v>
      </c>
    </row>
    <row r="155" spans="1:6" ht="30" customHeight="1">
      <c r="A155" s="9">
        <v>152</v>
      </c>
      <c r="B155" s="10" t="str">
        <f>"283120210208114504382"</f>
        <v>283120210208114504382</v>
      </c>
      <c r="C155" s="10" t="s">
        <v>18</v>
      </c>
      <c r="D155" s="10" t="str">
        <f>"宋文文"</f>
        <v>宋文文</v>
      </c>
      <c r="E155" s="10" t="str">
        <f t="shared" si="14"/>
        <v>女</v>
      </c>
      <c r="F155" s="10" t="str">
        <f>"1994-04-03"</f>
        <v>1994-04-03</v>
      </c>
    </row>
    <row r="156" spans="1:6" ht="30" customHeight="1">
      <c r="A156" s="9">
        <v>153</v>
      </c>
      <c r="B156" s="10" t="str">
        <f>"283120210208225432395"</f>
        <v>283120210208225432395</v>
      </c>
      <c r="C156" s="10" t="s">
        <v>18</v>
      </c>
      <c r="D156" s="10" t="str">
        <f>"吴艳"</f>
        <v>吴艳</v>
      </c>
      <c r="E156" s="10" t="str">
        <f t="shared" si="14"/>
        <v>女</v>
      </c>
      <c r="F156" s="10" t="str">
        <f>"1993-01-28"</f>
        <v>1993-01-28</v>
      </c>
    </row>
    <row r="157" spans="1:6" ht="30" customHeight="1">
      <c r="A157" s="9">
        <v>154</v>
      </c>
      <c r="B157" s="10" t="str">
        <f>"283120210209101728401"</f>
        <v>283120210209101728401</v>
      </c>
      <c r="C157" s="10" t="s">
        <v>18</v>
      </c>
      <c r="D157" s="10" t="str">
        <f>"胡丽婉"</f>
        <v>胡丽婉</v>
      </c>
      <c r="E157" s="10" t="str">
        <f t="shared" si="14"/>
        <v>女</v>
      </c>
      <c r="F157" s="10" t="str">
        <f>"1994-05-13"</f>
        <v>1994-05-13</v>
      </c>
    </row>
    <row r="158" spans="1:6" ht="30" customHeight="1">
      <c r="A158" s="9">
        <v>155</v>
      </c>
      <c r="B158" s="10" t="str">
        <f>"283120210209232958425"</f>
        <v>283120210209232958425</v>
      </c>
      <c r="C158" s="10" t="s">
        <v>18</v>
      </c>
      <c r="D158" s="10" t="str">
        <f>"吴玉妹"</f>
        <v>吴玉妹</v>
      </c>
      <c r="E158" s="10" t="str">
        <f t="shared" si="14"/>
        <v>女</v>
      </c>
      <c r="F158" s="10" t="str">
        <f>"1992-10-09"</f>
        <v>1992-10-09</v>
      </c>
    </row>
    <row r="159" spans="1:6" ht="30" customHeight="1">
      <c r="A159" s="9">
        <v>156</v>
      </c>
      <c r="B159" s="10" t="str">
        <f>"283120210209234840427"</f>
        <v>283120210209234840427</v>
      </c>
      <c r="C159" s="10" t="s">
        <v>18</v>
      </c>
      <c r="D159" s="10" t="str">
        <f>"黄晓翠"</f>
        <v>黄晓翠</v>
      </c>
      <c r="E159" s="10" t="str">
        <f t="shared" si="14"/>
        <v>女</v>
      </c>
      <c r="F159" s="10" t="str">
        <f>"1996-05-25"</f>
        <v>1996-05-25</v>
      </c>
    </row>
    <row r="160" spans="1:6" ht="30" customHeight="1">
      <c r="A160" s="9">
        <v>157</v>
      </c>
      <c r="B160" s="10" t="str">
        <f>"283120210210090933433"</f>
        <v>283120210210090933433</v>
      </c>
      <c r="C160" s="10" t="s">
        <v>18</v>
      </c>
      <c r="D160" s="10" t="str">
        <f>"杨翠月"</f>
        <v>杨翠月</v>
      </c>
      <c r="E160" s="10" t="str">
        <f t="shared" si="14"/>
        <v>女</v>
      </c>
      <c r="F160" s="10" t="str">
        <f>"1996-11-20"</f>
        <v>1996-11-20</v>
      </c>
    </row>
    <row r="161" spans="1:6" ht="30" customHeight="1">
      <c r="A161" s="9">
        <v>158</v>
      </c>
      <c r="B161" s="10" t="str">
        <f>"28312021012909562226"</f>
        <v>28312021012909562226</v>
      </c>
      <c r="C161" s="10" t="s">
        <v>19</v>
      </c>
      <c r="D161" s="10" t="str">
        <f>"曾俊金"</f>
        <v>曾俊金</v>
      </c>
      <c r="E161" s="10" t="str">
        <f>"男"</f>
        <v>男</v>
      </c>
      <c r="F161" s="10" t="str">
        <f>"1995-11-04"</f>
        <v>1995-11-04</v>
      </c>
    </row>
    <row r="162" spans="1:6" ht="30" customHeight="1">
      <c r="A162" s="9">
        <v>159</v>
      </c>
      <c r="B162" s="10" t="str">
        <f>"283120210130203226158"</f>
        <v>283120210130203226158</v>
      </c>
      <c r="C162" s="10" t="s">
        <v>19</v>
      </c>
      <c r="D162" s="10" t="str">
        <f>"陈玲女"</f>
        <v>陈玲女</v>
      </c>
      <c r="E162" s="10" t="str">
        <f aca="true" t="shared" si="15" ref="E162:E165">"女"</f>
        <v>女</v>
      </c>
      <c r="F162" s="10" t="str">
        <f>"1995-06-11"</f>
        <v>1995-06-11</v>
      </c>
    </row>
    <row r="163" spans="1:6" ht="30" customHeight="1">
      <c r="A163" s="9">
        <v>160</v>
      </c>
      <c r="B163" s="10" t="str">
        <f>"283120210201163659229"</f>
        <v>283120210201163659229</v>
      </c>
      <c r="C163" s="10" t="s">
        <v>19</v>
      </c>
      <c r="D163" s="10" t="str">
        <f>"邹洁玲"</f>
        <v>邹洁玲</v>
      </c>
      <c r="E163" s="10" t="str">
        <f t="shared" si="15"/>
        <v>女</v>
      </c>
      <c r="F163" s="10" t="str">
        <f>"1980-07-23"</f>
        <v>1980-07-23</v>
      </c>
    </row>
    <row r="164" spans="1:6" ht="30" customHeight="1">
      <c r="A164" s="9">
        <v>161</v>
      </c>
      <c r="B164" s="10" t="str">
        <f>"283120210209113746402"</f>
        <v>283120210209113746402</v>
      </c>
      <c r="C164" s="10" t="s">
        <v>19</v>
      </c>
      <c r="D164" s="10" t="str">
        <f>"黄金美"</f>
        <v>黄金美</v>
      </c>
      <c r="E164" s="10" t="str">
        <f t="shared" si="15"/>
        <v>女</v>
      </c>
      <c r="F164" s="10" t="str">
        <f>"1996-03-20"</f>
        <v>1996-03-20</v>
      </c>
    </row>
    <row r="165" spans="1:6" ht="30" customHeight="1">
      <c r="A165" s="9">
        <v>162</v>
      </c>
      <c r="B165" s="10" t="str">
        <f>"28312021012909472725"</f>
        <v>28312021012909472725</v>
      </c>
      <c r="C165" s="10" t="s">
        <v>20</v>
      </c>
      <c r="D165" s="10" t="str">
        <f>"黄淑杰"</f>
        <v>黄淑杰</v>
      </c>
      <c r="E165" s="10" t="str">
        <f t="shared" si="15"/>
        <v>女</v>
      </c>
      <c r="F165" s="10" t="str">
        <f>"1994-05-16"</f>
        <v>1994-05-16</v>
      </c>
    </row>
    <row r="166" spans="1:6" ht="30" customHeight="1">
      <c r="A166" s="9">
        <v>163</v>
      </c>
      <c r="B166" s="10" t="str">
        <f>"28312021012911042548"</f>
        <v>28312021012911042548</v>
      </c>
      <c r="C166" s="10" t="s">
        <v>20</v>
      </c>
      <c r="D166" s="10" t="str">
        <f>"卓怀政"</f>
        <v>卓怀政</v>
      </c>
      <c r="E166" s="10" t="str">
        <f aca="true" t="shared" si="16" ref="E166:E169">"男"</f>
        <v>男</v>
      </c>
      <c r="F166" s="10" t="str">
        <f>"1991-12-26"</f>
        <v>1991-12-26</v>
      </c>
    </row>
    <row r="167" spans="1:6" ht="30" customHeight="1">
      <c r="A167" s="9">
        <v>164</v>
      </c>
      <c r="B167" s="10" t="str">
        <f>"28312021012912305362"</f>
        <v>28312021012912305362</v>
      </c>
      <c r="C167" s="10" t="s">
        <v>20</v>
      </c>
      <c r="D167" s="10" t="str">
        <f>"钟庆成"</f>
        <v>钟庆成</v>
      </c>
      <c r="E167" s="10" t="str">
        <f t="shared" si="16"/>
        <v>男</v>
      </c>
      <c r="F167" s="10" t="str">
        <f>"1995-02-14"</f>
        <v>1995-02-14</v>
      </c>
    </row>
    <row r="168" spans="1:6" ht="30" customHeight="1">
      <c r="A168" s="9">
        <v>165</v>
      </c>
      <c r="B168" s="10" t="str">
        <f>"28312021012915164876"</f>
        <v>28312021012915164876</v>
      </c>
      <c r="C168" s="10" t="s">
        <v>20</v>
      </c>
      <c r="D168" s="10" t="str">
        <f>"郑燕"</f>
        <v>郑燕</v>
      </c>
      <c r="E168" s="10" t="str">
        <f aca="true" t="shared" si="17" ref="E168:E174">"女"</f>
        <v>女</v>
      </c>
      <c r="F168" s="10" t="str">
        <f>"1991-02-10"</f>
        <v>1991-02-10</v>
      </c>
    </row>
    <row r="169" spans="1:6" ht="30" customHeight="1">
      <c r="A169" s="9">
        <v>166</v>
      </c>
      <c r="B169" s="10" t="str">
        <f>"283120210130084444121"</f>
        <v>283120210130084444121</v>
      </c>
      <c r="C169" s="10" t="s">
        <v>20</v>
      </c>
      <c r="D169" s="10" t="str">
        <f>"胡育良"</f>
        <v>胡育良</v>
      </c>
      <c r="E169" s="10" t="str">
        <f t="shared" si="16"/>
        <v>男</v>
      </c>
      <c r="F169" s="10" t="str">
        <f>"1993-08-12"</f>
        <v>1993-08-12</v>
      </c>
    </row>
    <row r="170" spans="1:6" ht="30" customHeight="1">
      <c r="A170" s="9">
        <v>167</v>
      </c>
      <c r="B170" s="10" t="str">
        <f>"283120210130124518135"</f>
        <v>283120210130124518135</v>
      </c>
      <c r="C170" s="10" t="s">
        <v>20</v>
      </c>
      <c r="D170" s="10" t="str">
        <f>"王婷"</f>
        <v>王婷</v>
      </c>
      <c r="E170" s="10" t="str">
        <f t="shared" si="17"/>
        <v>女</v>
      </c>
      <c r="F170" s="10" t="str">
        <f>"1992-03-14"</f>
        <v>1992-03-14</v>
      </c>
    </row>
    <row r="171" spans="1:6" ht="30" customHeight="1">
      <c r="A171" s="9">
        <v>168</v>
      </c>
      <c r="B171" s="10" t="str">
        <f>"283120210130172134150"</f>
        <v>283120210130172134150</v>
      </c>
      <c r="C171" s="10" t="s">
        <v>20</v>
      </c>
      <c r="D171" s="10" t="str">
        <f>"王玲玲"</f>
        <v>王玲玲</v>
      </c>
      <c r="E171" s="10" t="str">
        <f t="shared" si="17"/>
        <v>女</v>
      </c>
      <c r="F171" s="10" t="str">
        <f>"1996-06-18"</f>
        <v>1996-06-18</v>
      </c>
    </row>
    <row r="172" spans="1:6" ht="30" customHeight="1">
      <c r="A172" s="9">
        <v>169</v>
      </c>
      <c r="B172" s="10" t="str">
        <f>"283120210131170754185"</f>
        <v>283120210131170754185</v>
      </c>
      <c r="C172" s="10" t="s">
        <v>20</v>
      </c>
      <c r="D172" s="10" t="str">
        <f>"王晓妹"</f>
        <v>王晓妹</v>
      </c>
      <c r="E172" s="10" t="str">
        <f t="shared" si="17"/>
        <v>女</v>
      </c>
      <c r="F172" s="10" t="str">
        <f>"1996-03-16"</f>
        <v>1996-03-16</v>
      </c>
    </row>
    <row r="173" spans="1:6" ht="30" customHeight="1">
      <c r="A173" s="9">
        <v>170</v>
      </c>
      <c r="B173" s="10" t="str">
        <f>"283120210201130002216"</f>
        <v>283120210201130002216</v>
      </c>
      <c r="C173" s="10" t="s">
        <v>20</v>
      </c>
      <c r="D173" s="10" t="str">
        <f>"黄海幸"</f>
        <v>黄海幸</v>
      </c>
      <c r="E173" s="10" t="str">
        <f t="shared" si="17"/>
        <v>女</v>
      </c>
      <c r="F173" s="10" t="str">
        <f>"1995-03-02"</f>
        <v>1995-03-02</v>
      </c>
    </row>
    <row r="174" spans="1:6" ht="30" customHeight="1">
      <c r="A174" s="9">
        <v>171</v>
      </c>
      <c r="B174" s="10" t="str">
        <f>"283120210202102921250"</f>
        <v>283120210202102921250</v>
      </c>
      <c r="C174" s="10" t="s">
        <v>20</v>
      </c>
      <c r="D174" s="10" t="str">
        <f>"莫寒雪"</f>
        <v>莫寒雪</v>
      </c>
      <c r="E174" s="10" t="str">
        <f t="shared" si="17"/>
        <v>女</v>
      </c>
      <c r="F174" s="10" t="str">
        <f>"1997-01-01"</f>
        <v>1997-01-01</v>
      </c>
    </row>
    <row r="175" spans="1:6" ht="30" customHeight="1">
      <c r="A175" s="9">
        <v>172</v>
      </c>
      <c r="B175" s="10" t="str">
        <f>"283120210203090625282"</f>
        <v>283120210203090625282</v>
      </c>
      <c r="C175" s="10" t="s">
        <v>20</v>
      </c>
      <c r="D175" s="10" t="str">
        <f>"蒋海成"</f>
        <v>蒋海成</v>
      </c>
      <c r="E175" s="10" t="str">
        <f aca="true" t="shared" si="18" ref="E175:E183">"男"</f>
        <v>男</v>
      </c>
      <c r="F175" s="10" t="str">
        <f>"1992-07-11"</f>
        <v>1992-07-11</v>
      </c>
    </row>
    <row r="176" spans="1:6" ht="30" customHeight="1">
      <c r="A176" s="9">
        <v>173</v>
      </c>
      <c r="B176" s="10" t="str">
        <f>"283120210204150345312"</f>
        <v>283120210204150345312</v>
      </c>
      <c r="C176" s="10" t="s">
        <v>20</v>
      </c>
      <c r="D176" s="10" t="str">
        <f>"赵丹"</f>
        <v>赵丹</v>
      </c>
      <c r="E176" s="10" t="str">
        <f aca="true" t="shared" si="19" ref="E176:E179">"女"</f>
        <v>女</v>
      </c>
      <c r="F176" s="10" t="str">
        <f>"1996-03-05"</f>
        <v>1996-03-05</v>
      </c>
    </row>
    <row r="177" spans="1:6" ht="30" customHeight="1">
      <c r="A177" s="9">
        <v>174</v>
      </c>
      <c r="B177" s="10" t="str">
        <f>"28312021012909410824"</f>
        <v>28312021012909410824</v>
      </c>
      <c r="C177" s="10" t="s">
        <v>21</v>
      </c>
      <c r="D177" s="10" t="str">
        <f>"闵慧美"</f>
        <v>闵慧美</v>
      </c>
      <c r="E177" s="10" t="str">
        <f t="shared" si="19"/>
        <v>女</v>
      </c>
      <c r="F177" s="10" t="str">
        <f>"1989-09-21"</f>
        <v>1989-09-21</v>
      </c>
    </row>
    <row r="178" spans="1:6" ht="30" customHeight="1">
      <c r="A178" s="9">
        <v>175</v>
      </c>
      <c r="B178" s="10" t="str">
        <f>"28312021012910002029"</f>
        <v>28312021012910002029</v>
      </c>
      <c r="C178" s="10" t="s">
        <v>21</v>
      </c>
      <c r="D178" s="10" t="str">
        <f>"董凡帆"</f>
        <v>董凡帆</v>
      </c>
      <c r="E178" s="10" t="str">
        <f t="shared" si="18"/>
        <v>男</v>
      </c>
      <c r="F178" s="10" t="str">
        <f>"1995-08-04"</f>
        <v>1995-08-04</v>
      </c>
    </row>
    <row r="179" spans="1:6" ht="30" customHeight="1">
      <c r="A179" s="9">
        <v>176</v>
      </c>
      <c r="B179" s="10" t="str">
        <f>"28312021012910104633"</f>
        <v>28312021012910104633</v>
      </c>
      <c r="C179" s="10" t="s">
        <v>21</v>
      </c>
      <c r="D179" s="10" t="str">
        <f>"朱艳艳"</f>
        <v>朱艳艳</v>
      </c>
      <c r="E179" s="10" t="str">
        <f t="shared" si="19"/>
        <v>女</v>
      </c>
      <c r="F179" s="10" t="str">
        <f>"1997-10-13"</f>
        <v>1997-10-13</v>
      </c>
    </row>
    <row r="180" spans="1:6" ht="30" customHeight="1">
      <c r="A180" s="9">
        <v>177</v>
      </c>
      <c r="B180" s="10" t="str">
        <f>"28312021012911101350"</f>
        <v>28312021012911101350</v>
      </c>
      <c r="C180" s="10" t="s">
        <v>21</v>
      </c>
      <c r="D180" s="10" t="str">
        <f>"李成亮"</f>
        <v>李成亮</v>
      </c>
      <c r="E180" s="10" t="str">
        <f t="shared" si="18"/>
        <v>男</v>
      </c>
      <c r="F180" s="10" t="str">
        <f>"1981-08-27"</f>
        <v>1981-08-27</v>
      </c>
    </row>
    <row r="181" spans="1:6" ht="30" customHeight="1">
      <c r="A181" s="9">
        <v>178</v>
      </c>
      <c r="B181" s="10" t="str">
        <f>"28312021012912252361"</f>
        <v>28312021012912252361</v>
      </c>
      <c r="C181" s="10" t="s">
        <v>21</v>
      </c>
      <c r="D181" s="10" t="str">
        <f>"符国君"</f>
        <v>符国君</v>
      </c>
      <c r="E181" s="10" t="str">
        <f t="shared" si="18"/>
        <v>男</v>
      </c>
      <c r="F181" s="10" t="str">
        <f>"1990-02-04"</f>
        <v>1990-02-04</v>
      </c>
    </row>
    <row r="182" spans="1:6" ht="30" customHeight="1">
      <c r="A182" s="9">
        <v>179</v>
      </c>
      <c r="B182" s="10" t="str">
        <f>"28312021012914101968"</f>
        <v>28312021012914101968</v>
      </c>
      <c r="C182" s="10" t="s">
        <v>21</v>
      </c>
      <c r="D182" s="10" t="str">
        <f>"文祖益"</f>
        <v>文祖益</v>
      </c>
      <c r="E182" s="10" t="str">
        <f t="shared" si="18"/>
        <v>男</v>
      </c>
      <c r="F182" s="10" t="str">
        <f>"1994-07-13"</f>
        <v>1994-07-13</v>
      </c>
    </row>
    <row r="183" spans="1:6" ht="30" customHeight="1">
      <c r="A183" s="9">
        <v>180</v>
      </c>
      <c r="B183" s="10" t="str">
        <f>"28312021012915415682"</f>
        <v>28312021012915415682</v>
      </c>
      <c r="C183" s="10" t="s">
        <v>21</v>
      </c>
      <c r="D183" s="10" t="str">
        <f>"罗林平"</f>
        <v>罗林平</v>
      </c>
      <c r="E183" s="10" t="str">
        <f t="shared" si="18"/>
        <v>男</v>
      </c>
      <c r="F183" s="10" t="str">
        <f>"1983-07-09"</f>
        <v>1983-07-09</v>
      </c>
    </row>
    <row r="184" spans="1:6" ht="30" customHeight="1">
      <c r="A184" s="9">
        <v>181</v>
      </c>
      <c r="B184" s="10" t="str">
        <f>"283120210129224020114"</f>
        <v>283120210129224020114</v>
      </c>
      <c r="C184" s="10" t="s">
        <v>21</v>
      </c>
      <c r="D184" s="10" t="str">
        <f>"邢春娇"</f>
        <v>邢春娇</v>
      </c>
      <c r="E184" s="10" t="str">
        <f aca="true" t="shared" si="20" ref="E184:E189">"女"</f>
        <v>女</v>
      </c>
      <c r="F184" s="10" t="str">
        <f>"1981-02-20"</f>
        <v>1981-02-20</v>
      </c>
    </row>
    <row r="185" spans="1:6" ht="30" customHeight="1">
      <c r="A185" s="9">
        <v>182</v>
      </c>
      <c r="B185" s="10" t="str">
        <f>"283120210129224140115"</f>
        <v>283120210129224140115</v>
      </c>
      <c r="C185" s="10" t="s">
        <v>21</v>
      </c>
      <c r="D185" s="10" t="str">
        <f>"苏治杰"</f>
        <v>苏治杰</v>
      </c>
      <c r="E185" s="10" t="str">
        <f aca="true" t="shared" si="21" ref="E185:E193">"男"</f>
        <v>男</v>
      </c>
      <c r="F185" s="10" t="str">
        <f>"1988-06-10"</f>
        <v>1988-06-10</v>
      </c>
    </row>
    <row r="186" spans="1:6" ht="30" customHeight="1">
      <c r="A186" s="9">
        <v>183</v>
      </c>
      <c r="B186" s="10" t="str">
        <f>"283120210130094026123"</f>
        <v>283120210130094026123</v>
      </c>
      <c r="C186" s="10" t="s">
        <v>21</v>
      </c>
      <c r="D186" s="10" t="str">
        <f>"欧阳欢"</f>
        <v>欧阳欢</v>
      </c>
      <c r="E186" s="10" t="str">
        <f t="shared" si="20"/>
        <v>女</v>
      </c>
      <c r="F186" s="10" t="str">
        <f>"1997-09-01"</f>
        <v>1997-09-01</v>
      </c>
    </row>
    <row r="187" spans="1:6" ht="30" customHeight="1">
      <c r="A187" s="9">
        <v>184</v>
      </c>
      <c r="B187" s="10" t="str">
        <f>"283120210130162034146"</f>
        <v>283120210130162034146</v>
      </c>
      <c r="C187" s="10" t="s">
        <v>21</v>
      </c>
      <c r="D187" s="10" t="str">
        <f>"许美学"</f>
        <v>许美学</v>
      </c>
      <c r="E187" s="10" t="str">
        <f t="shared" si="21"/>
        <v>男</v>
      </c>
      <c r="F187" s="10" t="str">
        <f>"1976-01-02"</f>
        <v>1976-01-02</v>
      </c>
    </row>
    <row r="188" spans="1:6" ht="30" customHeight="1">
      <c r="A188" s="9">
        <v>185</v>
      </c>
      <c r="B188" s="10" t="str">
        <f>"283120210130164905148"</f>
        <v>283120210130164905148</v>
      </c>
      <c r="C188" s="10" t="s">
        <v>21</v>
      </c>
      <c r="D188" s="10" t="str">
        <f>"金花"</f>
        <v>金花</v>
      </c>
      <c r="E188" s="10" t="str">
        <f t="shared" si="20"/>
        <v>女</v>
      </c>
      <c r="F188" s="10" t="str">
        <f>"1983-01-01"</f>
        <v>1983-01-01</v>
      </c>
    </row>
    <row r="189" spans="1:6" ht="30" customHeight="1">
      <c r="A189" s="9">
        <v>186</v>
      </c>
      <c r="B189" s="10" t="str">
        <f>"283120210131100539168"</f>
        <v>283120210131100539168</v>
      </c>
      <c r="C189" s="10" t="s">
        <v>21</v>
      </c>
      <c r="D189" s="10" t="str">
        <f>"符娇扬"</f>
        <v>符娇扬</v>
      </c>
      <c r="E189" s="10" t="str">
        <f t="shared" si="20"/>
        <v>女</v>
      </c>
      <c r="F189" s="10" t="str">
        <f>"1995-10-02"</f>
        <v>1995-10-02</v>
      </c>
    </row>
    <row r="190" spans="1:6" ht="30" customHeight="1">
      <c r="A190" s="9">
        <v>187</v>
      </c>
      <c r="B190" s="10" t="str">
        <f>"283120210131102555169"</f>
        <v>283120210131102555169</v>
      </c>
      <c r="C190" s="10" t="s">
        <v>21</v>
      </c>
      <c r="D190" s="10" t="str">
        <f>"林昆"</f>
        <v>林昆</v>
      </c>
      <c r="E190" s="10" t="str">
        <f t="shared" si="21"/>
        <v>男</v>
      </c>
      <c r="F190" s="10" t="str">
        <f>"1991-08-14"</f>
        <v>1991-08-14</v>
      </c>
    </row>
    <row r="191" spans="1:6" ht="30" customHeight="1">
      <c r="A191" s="9">
        <v>188</v>
      </c>
      <c r="B191" s="10" t="str">
        <f>"283120210131164924183"</f>
        <v>283120210131164924183</v>
      </c>
      <c r="C191" s="10" t="s">
        <v>21</v>
      </c>
      <c r="D191" s="10" t="str">
        <f>"李赫男"</f>
        <v>李赫男</v>
      </c>
      <c r="E191" s="10" t="str">
        <f t="shared" si="21"/>
        <v>男</v>
      </c>
      <c r="F191" s="10" t="str">
        <f>"1992-05-08"</f>
        <v>1992-05-08</v>
      </c>
    </row>
    <row r="192" spans="1:6" ht="30" customHeight="1">
      <c r="A192" s="9">
        <v>189</v>
      </c>
      <c r="B192" s="10" t="str">
        <f>"283120210131210643194"</f>
        <v>283120210131210643194</v>
      </c>
      <c r="C192" s="10" t="s">
        <v>21</v>
      </c>
      <c r="D192" s="10" t="str">
        <f>"李恩平"</f>
        <v>李恩平</v>
      </c>
      <c r="E192" s="10" t="str">
        <f t="shared" si="21"/>
        <v>男</v>
      </c>
      <c r="F192" s="10" t="str">
        <f>"1983-03-01"</f>
        <v>1983-03-01</v>
      </c>
    </row>
    <row r="193" spans="1:6" ht="30" customHeight="1">
      <c r="A193" s="9">
        <v>190</v>
      </c>
      <c r="B193" s="10" t="str">
        <f>"283120210131213026196"</f>
        <v>283120210131213026196</v>
      </c>
      <c r="C193" s="10" t="s">
        <v>21</v>
      </c>
      <c r="D193" s="10" t="str">
        <f>"温武泽"</f>
        <v>温武泽</v>
      </c>
      <c r="E193" s="10" t="str">
        <f t="shared" si="21"/>
        <v>男</v>
      </c>
      <c r="F193" s="10" t="str">
        <f>"1980-05-29"</f>
        <v>1980-05-29</v>
      </c>
    </row>
    <row r="194" spans="1:6" ht="30" customHeight="1">
      <c r="A194" s="9">
        <v>191</v>
      </c>
      <c r="B194" s="10" t="str">
        <f>"283120210201090236204"</f>
        <v>283120210201090236204</v>
      </c>
      <c r="C194" s="10" t="s">
        <v>21</v>
      </c>
      <c r="D194" s="10" t="str">
        <f>"王创花"</f>
        <v>王创花</v>
      </c>
      <c r="E194" s="10" t="str">
        <f aca="true" t="shared" si="22" ref="E194:E197">"女"</f>
        <v>女</v>
      </c>
      <c r="F194" s="10" t="str">
        <f>"1977-08-30"</f>
        <v>1977-08-30</v>
      </c>
    </row>
    <row r="195" spans="1:6" ht="30" customHeight="1">
      <c r="A195" s="9">
        <v>192</v>
      </c>
      <c r="B195" s="10" t="str">
        <f>"283120210201151151218"</f>
        <v>283120210201151151218</v>
      </c>
      <c r="C195" s="10" t="s">
        <v>21</v>
      </c>
      <c r="D195" s="10" t="str">
        <f>"马优"</f>
        <v>马优</v>
      </c>
      <c r="E195" s="10" t="str">
        <f t="shared" si="22"/>
        <v>女</v>
      </c>
      <c r="F195" s="10" t="str">
        <f>"1993-06-10"</f>
        <v>1993-06-10</v>
      </c>
    </row>
    <row r="196" spans="1:6" ht="30" customHeight="1">
      <c r="A196" s="9">
        <v>193</v>
      </c>
      <c r="B196" s="10" t="str">
        <f>"283120210202100959248"</f>
        <v>283120210202100959248</v>
      </c>
      <c r="C196" s="10" t="s">
        <v>21</v>
      </c>
      <c r="D196" s="10" t="str">
        <f>"林展"</f>
        <v>林展</v>
      </c>
      <c r="E196" s="10" t="str">
        <f aca="true" t="shared" si="23" ref="E196:E200">"男"</f>
        <v>男</v>
      </c>
      <c r="F196" s="10" t="str">
        <f>"1994-01-12"</f>
        <v>1994-01-12</v>
      </c>
    </row>
    <row r="197" spans="1:6" ht="30" customHeight="1">
      <c r="A197" s="9">
        <v>194</v>
      </c>
      <c r="B197" s="10" t="str">
        <f>"283120210202113701253"</f>
        <v>283120210202113701253</v>
      </c>
      <c r="C197" s="10" t="s">
        <v>21</v>
      </c>
      <c r="D197" s="10" t="str">
        <f>"董海益"</f>
        <v>董海益</v>
      </c>
      <c r="E197" s="10" t="str">
        <f t="shared" si="22"/>
        <v>女</v>
      </c>
      <c r="F197" s="10" t="str">
        <f>"1995-01-08"</f>
        <v>1995-01-08</v>
      </c>
    </row>
    <row r="198" spans="1:6" ht="30" customHeight="1">
      <c r="A198" s="9">
        <v>195</v>
      </c>
      <c r="B198" s="10" t="str">
        <f>"283120210202163343264"</f>
        <v>283120210202163343264</v>
      </c>
      <c r="C198" s="10" t="s">
        <v>21</v>
      </c>
      <c r="D198" s="10" t="str">
        <f>"谢有全"</f>
        <v>谢有全</v>
      </c>
      <c r="E198" s="10" t="str">
        <f t="shared" si="23"/>
        <v>男</v>
      </c>
      <c r="F198" s="10" t="str">
        <f>"1993-10-23"</f>
        <v>1993-10-23</v>
      </c>
    </row>
    <row r="199" spans="1:6" ht="30" customHeight="1">
      <c r="A199" s="9">
        <v>196</v>
      </c>
      <c r="B199" s="10" t="str">
        <f>"283120210202215638274"</f>
        <v>283120210202215638274</v>
      </c>
      <c r="C199" s="10" t="s">
        <v>21</v>
      </c>
      <c r="D199" s="10" t="str">
        <f>"吉望"</f>
        <v>吉望</v>
      </c>
      <c r="E199" s="10" t="str">
        <f aca="true" t="shared" si="24" ref="E199:E205">"女"</f>
        <v>女</v>
      </c>
      <c r="F199" s="10" t="str">
        <f>"1993-08-09"</f>
        <v>1993-08-09</v>
      </c>
    </row>
    <row r="200" spans="1:6" ht="30" customHeight="1">
      <c r="A200" s="9">
        <v>197</v>
      </c>
      <c r="B200" s="10" t="str">
        <f>"283120210204173039314"</f>
        <v>283120210204173039314</v>
      </c>
      <c r="C200" s="10" t="s">
        <v>21</v>
      </c>
      <c r="D200" s="10" t="str">
        <f>"宋宏升"</f>
        <v>宋宏升</v>
      </c>
      <c r="E200" s="10" t="str">
        <f t="shared" si="23"/>
        <v>男</v>
      </c>
      <c r="F200" s="10" t="str">
        <f>"1990-02-08"</f>
        <v>1990-02-08</v>
      </c>
    </row>
    <row r="201" spans="1:6" ht="30" customHeight="1">
      <c r="A201" s="9">
        <v>198</v>
      </c>
      <c r="B201" s="10" t="str">
        <f>"28312021012909572328"</f>
        <v>28312021012909572328</v>
      </c>
      <c r="C201" s="10" t="s">
        <v>22</v>
      </c>
      <c r="D201" s="10" t="str">
        <f>"郑芳"</f>
        <v>郑芳</v>
      </c>
      <c r="E201" s="10" t="str">
        <f t="shared" si="24"/>
        <v>女</v>
      </c>
      <c r="F201" s="10" t="str">
        <f>"1998-02-06"</f>
        <v>1998-02-06</v>
      </c>
    </row>
    <row r="202" spans="1:6" ht="30" customHeight="1">
      <c r="A202" s="9">
        <v>199</v>
      </c>
      <c r="B202" s="10" t="str">
        <f>"28312021012915374581"</f>
        <v>28312021012915374581</v>
      </c>
      <c r="C202" s="10" t="s">
        <v>22</v>
      </c>
      <c r="D202" s="10" t="str">
        <f>"陈少哥"</f>
        <v>陈少哥</v>
      </c>
      <c r="E202" s="10" t="str">
        <f t="shared" si="24"/>
        <v>女</v>
      </c>
      <c r="F202" s="10" t="str">
        <f>"1996-04-05"</f>
        <v>1996-04-05</v>
      </c>
    </row>
    <row r="203" spans="1:6" ht="30" customHeight="1">
      <c r="A203" s="9">
        <v>200</v>
      </c>
      <c r="B203" s="10" t="str">
        <f>"28312021012916280791"</f>
        <v>28312021012916280791</v>
      </c>
      <c r="C203" s="10" t="s">
        <v>22</v>
      </c>
      <c r="D203" s="10" t="str">
        <f>"吕美利"</f>
        <v>吕美利</v>
      </c>
      <c r="E203" s="10" t="str">
        <f t="shared" si="24"/>
        <v>女</v>
      </c>
      <c r="F203" s="10" t="str">
        <f>"1997-09-19"</f>
        <v>1997-09-19</v>
      </c>
    </row>
    <row r="204" spans="1:6" ht="30" customHeight="1">
      <c r="A204" s="9">
        <v>201</v>
      </c>
      <c r="B204" s="10" t="str">
        <f>"283120210129194959105"</f>
        <v>283120210129194959105</v>
      </c>
      <c r="C204" s="10" t="s">
        <v>22</v>
      </c>
      <c r="D204" s="10" t="str">
        <f>"叶才丽"</f>
        <v>叶才丽</v>
      </c>
      <c r="E204" s="10" t="str">
        <f t="shared" si="24"/>
        <v>女</v>
      </c>
      <c r="F204" s="10" t="str">
        <f>"1997-07-10"</f>
        <v>1997-07-10</v>
      </c>
    </row>
    <row r="205" spans="1:6" ht="30" customHeight="1">
      <c r="A205" s="9">
        <v>202</v>
      </c>
      <c r="B205" s="10" t="str">
        <f>"283120210130103042126"</f>
        <v>283120210130103042126</v>
      </c>
      <c r="C205" s="10" t="s">
        <v>22</v>
      </c>
      <c r="D205" s="10" t="str">
        <f>"何佳玉"</f>
        <v>何佳玉</v>
      </c>
      <c r="E205" s="10" t="str">
        <f t="shared" si="24"/>
        <v>女</v>
      </c>
      <c r="F205" s="10" t="str">
        <f>"1998-09-06"</f>
        <v>1998-09-06</v>
      </c>
    </row>
    <row r="206" spans="1:6" ht="30" customHeight="1">
      <c r="A206" s="9">
        <v>203</v>
      </c>
      <c r="B206" s="10" t="str">
        <f>"283120210131162534182"</f>
        <v>283120210131162534182</v>
      </c>
      <c r="C206" s="10" t="s">
        <v>22</v>
      </c>
      <c r="D206" s="10" t="str">
        <f>"周文臣"</f>
        <v>周文臣</v>
      </c>
      <c r="E206" s="10" t="str">
        <f>"男"</f>
        <v>男</v>
      </c>
      <c r="F206" s="10" t="str">
        <f>"1991-08-18"</f>
        <v>1991-08-18</v>
      </c>
    </row>
    <row r="207" spans="1:6" ht="30" customHeight="1">
      <c r="A207" s="9">
        <v>204</v>
      </c>
      <c r="B207" s="10" t="str">
        <f>"283120210201083114199"</f>
        <v>283120210201083114199</v>
      </c>
      <c r="C207" s="10" t="s">
        <v>22</v>
      </c>
      <c r="D207" s="10" t="str">
        <f>"符惠珍"</f>
        <v>符惠珍</v>
      </c>
      <c r="E207" s="10" t="str">
        <f aca="true" t="shared" si="25" ref="E207:E212">"女"</f>
        <v>女</v>
      </c>
      <c r="F207" s="10" t="str">
        <f>"1993-08-15"</f>
        <v>1993-08-15</v>
      </c>
    </row>
    <row r="208" spans="1:6" ht="30" customHeight="1">
      <c r="A208" s="9">
        <v>205</v>
      </c>
      <c r="B208" s="10" t="str">
        <f>"283120210202194054269"</f>
        <v>283120210202194054269</v>
      </c>
      <c r="C208" s="10" t="s">
        <v>22</v>
      </c>
      <c r="D208" s="10" t="str">
        <f>"王杏"</f>
        <v>王杏</v>
      </c>
      <c r="E208" s="10" t="str">
        <f t="shared" si="25"/>
        <v>女</v>
      </c>
      <c r="F208" s="10" t="str">
        <f>"1999-03-13"</f>
        <v>1999-03-13</v>
      </c>
    </row>
    <row r="209" spans="1:6" ht="30" customHeight="1">
      <c r="A209" s="9">
        <v>206</v>
      </c>
      <c r="B209" s="10" t="str">
        <f>"283120210206201601345"</f>
        <v>283120210206201601345</v>
      </c>
      <c r="C209" s="10" t="s">
        <v>22</v>
      </c>
      <c r="D209" s="10" t="str">
        <f>"赵河景"</f>
        <v>赵河景</v>
      </c>
      <c r="E209" s="10" t="str">
        <f>"男"</f>
        <v>男</v>
      </c>
      <c r="F209" s="10" t="str">
        <f>"1994-06-28"</f>
        <v>1994-06-28</v>
      </c>
    </row>
    <row r="210" spans="1:6" ht="30" customHeight="1">
      <c r="A210" s="9">
        <v>207</v>
      </c>
      <c r="B210" s="10" t="str">
        <f>"283120210206211627347"</f>
        <v>283120210206211627347</v>
      </c>
      <c r="C210" s="10" t="s">
        <v>22</v>
      </c>
      <c r="D210" s="10" t="str">
        <f>"黄蓓蓓"</f>
        <v>黄蓓蓓</v>
      </c>
      <c r="E210" s="10" t="str">
        <f t="shared" si="25"/>
        <v>女</v>
      </c>
      <c r="F210" s="10" t="str">
        <f>"1997-07-01"</f>
        <v>1997-07-01</v>
      </c>
    </row>
    <row r="211" spans="1:6" ht="30" customHeight="1">
      <c r="A211" s="9">
        <v>208</v>
      </c>
      <c r="B211" s="10" t="str">
        <f>"283120210207133942362"</f>
        <v>283120210207133942362</v>
      </c>
      <c r="C211" s="10" t="s">
        <v>22</v>
      </c>
      <c r="D211" s="10" t="str">
        <f>"林芯妮"</f>
        <v>林芯妮</v>
      </c>
      <c r="E211" s="10" t="str">
        <f t="shared" si="25"/>
        <v>女</v>
      </c>
      <c r="F211" s="10" t="str">
        <f>"1998-04-18"</f>
        <v>1998-04-18</v>
      </c>
    </row>
    <row r="212" spans="1:6" ht="30" customHeight="1">
      <c r="A212" s="9">
        <v>209</v>
      </c>
      <c r="B212" s="10" t="str">
        <f>"283120210208092151375"</f>
        <v>283120210208092151375</v>
      </c>
      <c r="C212" s="10" t="s">
        <v>22</v>
      </c>
      <c r="D212" s="10" t="str">
        <f>"邢微微"</f>
        <v>邢微微</v>
      </c>
      <c r="E212" s="10" t="str">
        <f t="shared" si="25"/>
        <v>女</v>
      </c>
      <c r="F212" s="10" t="str">
        <f>"1989-07-15"</f>
        <v>1989-07-15</v>
      </c>
    </row>
    <row r="213" spans="1:6" ht="30" customHeight="1">
      <c r="A213" s="9">
        <v>210</v>
      </c>
      <c r="B213" s="10" t="str">
        <f>"283120210209001235396"</f>
        <v>283120210209001235396</v>
      </c>
      <c r="C213" s="10" t="s">
        <v>22</v>
      </c>
      <c r="D213" s="10" t="str">
        <f>"李昌敏"</f>
        <v>李昌敏</v>
      </c>
      <c r="E213" s="10" t="str">
        <f aca="true" t="shared" si="26" ref="E213:E218">"男"</f>
        <v>男</v>
      </c>
      <c r="F213" s="10" t="str">
        <f>"1995-08-22"</f>
        <v>1995-08-22</v>
      </c>
    </row>
    <row r="214" spans="1:6" ht="30" customHeight="1">
      <c r="A214" s="9">
        <v>211</v>
      </c>
      <c r="B214" s="10" t="str">
        <f>"283120210129183604100"</f>
        <v>283120210129183604100</v>
      </c>
      <c r="C214" s="10" t="s">
        <v>23</v>
      </c>
      <c r="D214" s="10" t="str">
        <f>"高芳丽"</f>
        <v>高芳丽</v>
      </c>
      <c r="E214" s="10" t="str">
        <f aca="true" t="shared" si="27" ref="E214:E217">"女"</f>
        <v>女</v>
      </c>
      <c r="F214" s="10" t="str">
        <f>"1985-05-14"</f>
        <v>1985-05-14</v>
      </c>
    </row>
    <row r="215" spans="1:6" ht="30" customHeight="1">
      <c r="A215" s="9">
        <v>212</v>
      </c>
      <c r="B215" s="10" t="str">
        <f>"283120210129223802113"</f>
        <v>283120210129223802113</v>
      </c>
      <c r="C215" s="10" t="s">
        <v>23</v>
      </c>
      <c r="D215" s="10" t="str">
        <f>"李章辉"</f>
        <v>李章辉</v>
      </c>
      <c r="E215" s="10" t="str">
        <f t="shared" si="26"/>
        <v>男</v>
      </c>
      <c r="F215" s="10" t="str">
        <f>"1986-01-17"</f>
        <v>1986-01-17</v>
      </c>
    </row>
    <row r="216" spans="1:6" ht="30" customHeight="1">
      <c r="A216" s="9">
        <v>213</v>
      </c>
      <c r="B216" s="10" t="str">
        <f>"283120210209235603428"</f>
        <v>283120210209235603428</v>
      </c>
      <c r="C216" s="10" t="s">
        <v>23</v>
      </c>
      <c r="D216" s="10" t="str">
        <f>"邱惠兰"</f>
        <v>邱惠兰</v>
      </c>
      <c r="E216" s="10" t="str">
        <f t="shared" si="27"/>
        <v>女</v>
      </c>
      <c r="F216" s="10" t="str">
        <f>"1981-11-06"</f>
        <v>1981-11-06</v>
      </c>
    </row>
    <row r="217" spans="1:6" ht="30" customHeight="1">
      <c r="A217" s="9">
        <v>214</v>
      </c>
      <c r="B217" s="10" t="str">
        <f>"283120210210000412429"</f>
        <v>283120210210000412429</v>
      </c>
      <c r="C217" s="10" t="s">
        <v>23</v>
      </c>
      <c r="D217" s="10" t="str">
        <f>"黄淑梅"</f>
        <v>黄淑梅</v>
      </c>
      <c r="E217" s="10" t="str">
        <f t="shared" si="27"/>
        <v>女</v>
      </c>
      <c r="F217" s="10" t="str">
        <f>"1994-01-02"</f>
        <v>1994-01-02</v>
      </c>
    </row>
    <row r="218" spans="1:6" ht="30" customHeight="1">
      <c r="A218" s="9">
        <v>215</v>
      </c>
      <c r="B218" s="10" t="str">
        <f>"2831202101290907315"</f>
        <v>2831202101290907315</v>
      </c>
      <c r="C218" s="10" t="s">
        <v>24</v>
      </c>
      <c r="D218" s="10" t="str">
        <f>"林志保"</f>
        <v>林志保</v>
      </c>
      <c r="E218" s="10" t="str">
        <f t="shared" si="26"/>
        <v>男</v>
      </c>
      <c r="F218" s="10" t="str">
        <f>"1995-04-28"</f>
        <v>1995-04-28</v>
      </c>
    </row>
    <row r="219" spans="1:6" ht="30" customHeight="1">
      <c r="A219" s="9">
        <v>216</v>
      </c>
      <c r="B219" s="10" t="str">
        <f>"28312021012909395023"</f>
        <v>28312021012909395023</v>
      </c>
      <c r="C219" s="10" t="s">
        <v>24</v>
      </c>
      <c r="D219" s="10" t="str">
        <f>"曹倩楠"</f>
        <v>曹倩楠</v>
      </c>
      <c r="E219" s="10" t="str">
        <f aca="true" t="shared" si="28" ref="E219:E223">"女"</f>
        <v>女</v>
      </c>
      <c r="F219" s="10" t="str">
        <f>"1991-09-11"</f>
        <v>1991-09-11</v>
      </c>
    </row>
    <row r="220" spans="1:6" ht="30" customHeight="1">
      <c r="A220" s="9">
        <v>217</v>
      </c>
      <c r="B220" s="10" t="str">
        <f>"28312021012910244537"</f>
        <v>28312021012910244537</v>
      </c>
      <c r="C220" s="10" t="s">
        <v>24</v>
      </c>
      <c r="D220" s="10" t="str">
        <f>"林紫妍"</f>
        <v>林紫妍</v>
      </c>
      <c r="E220" s="10" t="str">
        <f t="shared" si="28"/>
        <v>女</v>
      </c>
      <c r="F220" s="10" t="str">
        <f>"1994-10-11"</f>
        <v>1994-10-11</v>
      </c>
    </row>
    <row r="221" spans="1:6" ht="30" customHeight="1">
      <c r="A221" s="9">
        <v>218</v>
      </c>
      <c r="B221" s="10" t="str">
        <f>"28312021012910493843"</f>
        <v>28312021012910493843</v>
      </c>
      <c r="C221" s="10" t="s">
        <v>24</v>
      </c>
      <c r="D221" s="10" t="str">
        <f>"王淑花"</f>
        <v>王淑花</v>
      </c>
      <c r="E221" s="10" t="str">
        <f t="shared" si="28"/>
        <v>女</v>
      </c>
      <c r="F221" s="10" t="str">
        <f>"1997-01-05"</f>
        <v>1997-01-05</v>
      </c>
    </row>
    <row r="222" spans="1:6" ht="30" customHeight="1">
      <c r="A222" s="9">
        <v>219</v>
      </c>
      <c r="B222" s="10" t="str">
        <f>"28312021012910554444"</f>
        <v>28312021012910554444</v>
      </c>
      <c r="C222" s="10" t="s">
        <v>24</v>
      </c>
      <c r="D222" s="10" t="str">
        <f>"李敏"</f>
        <v>李敏</v>
      </c>
      <c r="E222" s="10" t="str">
        <f t="shared" si="28"/>
        <v>女</v>
      </c>
      <c r="F222" s="10" t="str">
        <f>"1989-11-07"</f>
        <v>1989-11-07</v>
      </c>
    </row>
    <row r="223" spans="1:6" ht="30" customHeight="1">
      <c r="A223" s="9">
        <v>220</v>
      </c>
      <c r="B223" s="10" t="str">
        <f>"283120210130204540159"</f>
        <v>283120210130204540159</v>
      </c>
      <c r="C223" s="10" t="s">
        <v>24</v>
      </c>
      <c r="D223" s="10" t="str">
        <f>"陈建巧"</f>
        <v>陈建巧</v>
      </c>
      <c r="E223" s="10" t="str">
        <f t="shared" si="28"/>
        <v>女</v>
      </c>
      <c r="F223" s="10" t="str">
        <f>"1990-04-11"</f>
        <v>1990-04-11</v>
      </c>
    </row>
    <row r="224" spans="1:6" ht="30" customHeight="1">
      <c r="A224" s="9">
        <v>221</v>
      </c>
      <c r="B224" s="10" t="str">
        <f>"283120210202181423267"</f>
        <v>283120210202181423267</v>
      </c>
      <c r="C224" s="10" t="s">
        <v>24</v>
      </c>
      <c r="D224" s="10" t="str">
        <f>"卞小明"</f>
        <v>卞小明</v>
      </c>
      <c r="E224" s="10" t="str">
        <f aca="true" t="shared" si="29" ref="E224:E227">"男"</f>
        <v>男</v>
      </c>
      <c r="F224" s="10" t="str">
        <f>"1995-02-24"</f>
        <v>1995-02-24</v>
      </c>
    </row>
    <row r="225" spans="1:6" ht="30" customHeight="1">
      <c r="A225" s="9">
        <v>222</v>
      </c>
      <c r="B225" s="10" t="str">
        <f>"283120210203185927294"</f>
        <v>283120210203185927294</v>
      </c>
      <c r="C225" s="10" t="s">
        <v>24</v>
      </c>
      <c r="D225" s="10" t="str">
        <f>"邢琼养"</f>
        <v>邢琼养</v>
      </c>
      <c r="E225" s="10" t="str">
        <f t="shared" si="29"/>
        <v>男</v>
      </c>
      <c r="F225" s="10" t="str">
        <f>"1997-05-06"</f>
        <v>1997-05-06</v>
      </c>
    </row>
    <row r="226" spans="1:6" ht="30" customHeight="1">
      <c r="A226" s="9">
        <v>223</v>
      </c>
      <c r="B226" s="10" t="str">
        <f>"283120210204143729311"</f>
        <v>283120210204143729311</v>
      </c>
      <c r="C226" s="10" t="s">
        <v>24</v>
      </c>
      <c r="D226" s="10" t="str">
        <f>"曾人珍"</f>
        <v>曾人珍</v>
      </c>
      <c r="E226" s="10" t="str">
        <f>"女"</f>
        <v>女</v>
      </c>
      <c r="F226" s="10" t="str">
        <f>"1992-04-10"</f>
        <v>1992-04-10</v>
      </c>
    </row>
    <row r="227" spans="1:6" ht="30" customHeight="1">
      <c r="A227" s="9">
        <v>224</v>
      </c>
      <c r="B227" s="10" t="str">
        <f>"283120210205093641321"</f>
        <v>283120210205093641321</v>
      </c>
      <c r="C227" s="10" t="s">
        <v>24</v>
      </c>
      <c r="D227" s="10" t="str">
        <f>"陈维旭"</f>
        <v>陈维旭</v>
      </c>
      <c r="E227" s="10" t="str">
        <f t="shared" si="29"/>
        <v>男</v>
      </c>
      <c r="F227" s="10" t="str">
        <f>"1989-06-28"</f>
        <v>1989-06-28</v>
      </c>
    </row>
    <row r="228" spans="1:6" ht="30" customHeight="1">
      <c r="A228" s="9">
        <v>225</v>
      </c>
      <c r="B228" s="10" t="str">
        <f>"283120210205103733323"</f>
        <v>283120210205103733323</v>
      </c>
      <c r="C228" s="10" t="s">
        <v>24</v>
      </c>
      <c r="D228" s="10" t="str">
        <f>"吴海梅"</f>
        <v>吴海梅</v>
      </c>
      <c r="E228" s="10" t="str">
        <f>"女"</f>
        <v>女</v>
      </c>
      <c r="F228" s="10" t="str">
        <f>"1993-07-15"</f>
        <v>1993-07-15</v>
      </c>
    </row>
    <row r="229" spans="1:6" ht="30" customHeight="1">
      <c r="A229" s="9">
        <v>226</v>
      </c>
      <c r="B229" s="10" t="str">
        <f>"283120210207131329361"</f>
        <v>283120210207131329361</v>
      </c>
      <c r="C229" s="10" t="s">
        <v>24</v>
      </c>
      <c r="D229" s="10" t="str">
        <f>"陈丛林"</f>
        <v>陈丛林</v>
      </c>
      <c r="E229" s="10" t="str">
        <f>"男"</f>
        <v>男</v>
      </c>
      <c r="F229" s="10" t="str">
        <f>"1995-11-08"</f>
        <v>1995-11-08</v>
      </c>
    </row>
    <row r="230" spans="1:6" ht="30" customHeight="1">
      <c r="A230" s="9">
        <v>227</v>
      </c>
      <c r="B230" s="10" t="str">
        <f>"283120210208170542389"</f>
        <v>283120210208170542389</v>
      </c>
      <c r="C230" s="10" t="s">
        <v>24</v>
      </c>
      <c r="D230" s="10" t="str">
        <f>"徐瑶瑶"</f>
        <v>徐瑶瑶</v>
      </c>
      <c r="E230" s="10" t="str">
        <f aca="true" t="shared" si="30" ref="E230:E235">"女"</f>
        <v>女</v>
      </c>
      <c r="F230" s="10" t="str">
        <f>"1994-10-20"</f>
        <v>1994-10-20</v>
      </c>
    </row>
    <row r="231" spans="1:6" ht="30" customHeight="1">
      <c r="A231" s="9">
        <v>228</v>
      </c>
      <c r="B231" s="10" t="str">
        <f>"28312021012909293518"</f>
        <v>28312021012909293518</v>
      </c>
      <c r="C231" s="10" t="s">
        <v>25</v>
      </c>
      <c r="D231" s="10" t="str">
        <f>"黄娜"</f>
        <v>黄娜</v>
      </c>
      <c r="E231" s="10" t="str">
        <f t="shared" si="30"/>
        <v>女</v>
      </c>
      <c r="F231" s="10" t="str">
        <f>"1989-11-06"</f>
        <v>1989-11-06</v>
      </c>
    </row>
    <row r="232" spans="1:6" ht="30" customHeight="1">
      <c r="A232" s="9">
        <v>229</v>
      </c>
      <c r="B232" s="10" t="str">
        <f>"28312021012911064149"</f>
        <v>28312021012911064149</v>
      </c>
      <c r="C232" s="10" t="s">
        <v>25</v>
      </c>
      <c r="D232" s="10" t="str">
        <f>"郑丽妙"</f>
        <v>郑丽妙</v>
      </c>
      <c r="E232" s="10" t="str">
        <f t="shared" si="30"/>
        <v>女</v>
      </c>
      <c r="F232" s="10" t="str">
        <f>"1992-06-07"</f>
        <v>1992-06-07</v>
      </c>
    </row>
    <row r="233" spans="1:6" ht="30" customHeight="1">
      <c r="A233" s="9">
        <v>230</v>
      </c>
      <c r="B233" s="10" t="str">
        <f>"28312021012911220151"</f>
        <v>28312021012911220151</v>
      </c>
      <c r="C233" s="10" t="s">
        <v>25</v>
      </c>
      <c r="D233" s="10" t="str">
        <f>"陈颜"</f>
        <v>陈颜</v>
      </c>
      <c r="E233" s="10" t="str">
        <f t="shared" si="30"/>
        <v>女</v>
      </c>
      <c r="F233" s="10" t="str">
        <f>"1994-11-02"</f>
        <v>1994-11-02</v>
      </c>
    </row>
    <row r="234" spans="1:6" ht="30" customHeight="1">
      <c r="A234" s="9">
        <v>231</v>
      </c>
      <c r="B234" s="10" t="str">
        <f>"28312021012916585693"</f>
        <v>28312021012916585693</v>
      </c>
      <c r="C234" s="10" t="s">
        <v>25</v>
      </c>
      <c r="D234" s="10" t="str">
        <f>"吴雪环"</f>
        <v>吴雪环</v>
      </c>
      <c r="E234" s="10" t="str">
        <f t="shared" si="30"/>
        <v>女</v>
      </c>
      <c r="F234" s="10" t="str">
        <f>"1997-03-29"</f>
        <v>1997-03-29</v>
      </c>
    </row>
    <row r="235" spans="1:6" ht="30" customHeight="1">
      <c r="A235" s="9">
        <v>232</v>
      </c>
      <c r="B235" s="10" t="str">
        <f>"283120210130182724155"</f>
        <v>283120210130182724155</v>
      </c>
      <c r="C235" s="10" t="s">
        <v>25</v>
      </c>
      <c r="D235" s="10" t="str">
        <f>"陈育柔"</f>
        <v>陈育柔</v>
      </c>
      <c r="E235" s="10" t="str">
        <f t="shared" si="30"/>
        <v>女</v>
      </c>
      <c r="F235" s="10" t="str">
        <f>"1997-09-14"</f>
        <v>1997-09-14</v>
      </c>
    </row>
    <row r="236" spans="1:6" ht="30" customHeight="1">
      <c r="A236" s="9">
        <v>233</v>
      </c>
      <c r="B236" s="10" t="str">
        <f>"283120210201204039236"</f>
        <v>283120210201204039236</v>
      </c>
      <c r="C236" s="10" t="s">
        <v>25</v>
      </c>
      <c r="D236" s="10" t="str">
        <f>"黄景"</f>
        <v>黄景</v>
      </c>
      <c r="E236" s="10" t="str">
        <f>"男"</f>
        <v>男</v>
      </c>
      <c r="F236" s="10" t="str">
        <f>"1988-11-03"</f>
        <v>1988-11-03</v>
      </c>
    </row>
    <row r="237" spans="1:6" ht="30" customHeight="1">
      <c r="A237" s="9">
        <v>234</v>
      </c>
      <c r="B237" s="10" t="str">
        <f>"283120210202081320242"</f>
        <v>283120210202081320242</v>
      </c>
      <c r="C237" s="10" t="s">
        <v>25</v>
      </c>
      <c r="D237" s="10" t="str">
        <f>"陈晶晶"</f>
        <v>陈晶晶</v>
      </c>
      <c r="E237" s="10" t="str">
        <f aca="true" t="shared" si="31" ref="E237:E240">"女"</f>
        <v>女</v>
      </c>
      <c r="F237" s="10" t="str">
        <f>"1995-09-21"</f>
        <v>1995-09-21</v>
      </c>
    </row>
    <row r="238" spans="1:6" ht="30" customHeight="1">
      <c r="A238" s="9">
        <v>235</v>
      </c>
      <c r="B238" s="10" t="str">
        <f>"283120210202115453256"</f>
        <v>283120210202115453256</v>
      </c>
      <c r="C238" s="10" t="s">
        <v>25</v>
      </c>
      <c r="D238" s="10" t="str">
        <f>"王贤凉"</f>
        <v>王贤凉</v>
      </c>
      <c r="E238" s="10" t="str">
        <f t="shared" si="31"/>
        <v>女</v>
      </c>
      <c r="F238" s="10" t="str">
        <f>"1990-09-02"</f>
        <v>1990-09-02</v>
      </c>
    </row>
    <row r="239" spans="1:6" ht="30" customHeight="1">
      <c r="A239" s="9">
        <v>236</v>
      </c>
      <c r="B239" s="10" t="str">
        <f>"283120210203133742287"</f>
        <v>283120210203133742287</v>
      </c>
      <c r="C239" s="10" t="s">
        <v>25</v>
      </c>
      <c r="D239" s="10" t="str">
        <f>"黄欣"</f>
        <v>黄欣</v>
      </c>
      <c r="E239" s="10" t="str">
        <f t="shared" si="31"/>
        <v>女</v>
      </c>
      <c r="F239" s="10" t="str">
        <f>"1997-05-31"</f>
        <v>1997-05-31</v>
      </c>
    </row>
    <row r="240" spans="1:6" ht="30" customHeight="1">
      <c r="A240" s="9">
        <v>237</v>
      </c>
      <c r="B240" s="10" t="str">
        <f>"283120210203143937288"</f>
        <v>283120210203143937288</v>
      </c>
      <c r="C240" s="10" t="s">
        <v>25</v>
      </c>
      <c r="D240" s="10" t="str">
        <f>"梁浪平"</f>
        <v>梁浪平</v>
      </c>
      <c r="E240" s="10" t="str">
        <f t="shared" si="31"/>
        <v>女</v>
      </c>
      <c r="F240" s="10" t="str">
        <f>"1991-10-04"</f>
        <v>1991-10-04</v>
      </c>
    </row>
    <row r="241" spans="1:6" ht="30" customHeight="1">
      <c r="A241" s="9">
        <v>238</v>
      </c>
      <c r="B241" s="10" t="str">
        <f>"283120210203171002290"</f>
        <v>283120210203171002290</v>
      </c>
      <c r="C241" s="10" t="s">
        <v>25</v>
      </c>
      <c r="D241" s="10" t="str">
        <f>"胡健超"</f>
        <v>胡健超</v>
      </c>
      <c r="E241" s="10" t="str">
        <f>"男"</f>
        <v>男</v>
      </c>
      <c r="F241" s="10" t="str">
        <f>"1994-06-24"</f>
        <v>1994-06-24</v>
      </c>
    </row>
    <row r="242" spans="1:6" ht="30" customHeight="1">
      <c r="A242" s="9">
        <v>239</v>
      </c>
      <c r="B242" s="10" t="str">
        <f>"283120210204095804303"</f>
        <v>283120210204095804303</v>
      </c>
      <c r="C242" s="10" t="s">
        <v>25</v>
      </c>
      <c r="D242" s="10" t="str">
        <f>"周亚妹"</f>
        <v>周亚妹</v>
      </c>
      <c r="E242" s="10" t="str">
        <f aca="true" t="shared" si="32" ref="E242:E249">"女"</f>
        <v>女</v>
      </c>
      <c r="F242" s="10" t="str">
        <f>"1991-02-14"</f>
        <v>1991-02-14</v>
      </c>
    </row>
    <row r="243" spans="1:6" ht="30" customHeight="1">
      <c r="A243" s="9">
        <v>240</v>
      </c>
      <c r="B243" s="10" t="str">
        <f>"283120210204115252310"</f>
        <v>283120210204115252310</v>
      </c>
      <c r="C243" s="10" t="s">
        <v>25</v>
      </c>
      <c r="D243" s="10" t="str">
        <f>"卓钰芸"</f>
        <v>卓钰芸</v>
      </c>
      <c r="E243" s="10" t="str">
        <f t="shared" si="32"/>
        <v>女</v>
      </c>
      <c r="F243" s="10" t="str">
        <f>"1991-07-01"</f>
        <v>1991-07-01</v>
      </c>
    </row>
    <row r="244" spans="1:6" ht="30" customHeight="1">
      <c r="A244" s="9">
        <v>241</v>
      </c>
      <c r="B244" s="10" t="str">
        <f>"283120210206215001348"</f>
        <v>283120210206215001348</v>
      </c>
      <c r="C244" s="10" t="s">
        <v>25</v>
      </c>
      <c r="D244" s="10" t="str">
        <f>"李金玉"</f>
        <v>李金玉</v>
      </c>
      <c r="E244" s="10" t="str">
        <f t="shared" si="32"/>
        <v>女</v>
      </c>
      <c r="F244" s="10" t="str">
        <f>"1987-11-08"</f>
        <v>1987-11-08</v>
      </c>
    </row>
    <row r="245" spans="1:6" ht="30" customHeight="1">
      <c r="A245" s="9">
        <v>242</v>
      </c>
      <c r="B245" s="10" t="str">
        <f>"283120210207131147360"</f>
        <v>283120210207131147360</v>
      </c>
      <c r="C245" s="10" t="s">
        <v>25</v>
      </c>
      <c r="D245" s="10" t="str">
        <f>"陈慧妮"</f>
        <v>陈慧妮</v>
      </c>
      <c r="E245" s="10" t="str">
        <f t="shared" si="32"/>
        <v>女</v>
      </c>
      <c r="F245" s="10" t="str">
        <f>"1986-11-22"</f>
        <v>1986-11-22</v>
      </c>
    </row>
    <row r="246" spans="1:6" ht="30" customHeight="1">
      <c r="A246" s="9">
        <v>243</v>
      </c>
      <c r="B246" s="10" t="str">
        <f>"283120210207144726365"</f>
        <v>283120210207144726365</v>
      </c>
      <c r="C246" s="10" t="s">
        <v>25</v>
      </c>
      <c r="D246" s="10" t="str">
        <f>"何光园"</f>
        <v>何光园</v>
      </c>
      <c r="E246" s="10" t="str">
        <f t="shared" si="32"/>
        <v>女</v>
      </c>
      <c r="F246" s="10" t="str">
        <f>"1991-03-10"</f>
        <v>1991-03-10</v>
      </c>
    </row>
    <row r="247" spans="1:6" ht="30" customHeight="1">
      <c r="A247" s="9">
        <v>244</v>
      </c>
      <c r="B247" s="10" t="str">
        <f>"283120210207181931369"</f>
        <v>283120210207181931369</v>
      </c>
      <c r="C247" s="10" t="s">
        <v>25</v>
      </c>
      <c r="D247" s="10" t="str">
        <f>"王振灵"</f>
        <v>王振灵</v>
      </c>
      <c r="E247" s="10" t="str">
        <f t="shared" si="32"/>
        <v>女</v>
      </c>
      <c r="F247" s="10" t="str">
        <f>"1991-07-23"</f>
        <v>1991-07-23</v>
      </c>
    </row>
    <row r="248" spans="1:6" ht="30" customHeight="1">
      <c r="A248" s="9">
        <v>245</v>
      </c>
      <c r="B248" s="10" t="str">
        <f>"283120210208145122385"</f>
        <v>283120210208145122385</v>
      </c>
      <c r="C248" s="10" t="s">
        <v>25</v>
      </c>
      <c r="D248" s="10" t="str">
        <f>"张丽满"</f>
        <v>张丽满</v>
      </c>
      <c r="E248" s="10" t="str">
        <f t="shared" si="32"/>
        <v>女</v>
      </c>
      <c r="F248" s="10" t="str">
        <f>"1995-07-15"</f>
        <v>1995-07-15</v>
      </c>
    </row>
    <row r="249" spans="1:6" ht="30" customHeight="1">
      <c r="A249" s="9">
        <v>246</v>
      </c>
      <c r="B249" s="10" t="str">
        <f>"283120210210131332442"</f>
        <v>283120210210131332442</v>
      </c>
      <c r="C249" s="10" t="s">
        <v>25</v>
      </c>
      <c r="D249" s="10" t="str">
        <f>"林小萍"</f>
        <v>林小萍</v>
      </c>
      <c r="E249" s="10" t="str">
        <f t="shared" si="32"/>
        <v>女</v>
      </c>
      <c r="F249" s="10" t="str">
        <f>"1991-08-04"</f>
        <v>1991-08-04</v>
      </c>
    </row>
    <row r="250" spans="1:6" ht="30" customHeight="1">
      <c r="A250" s="9">
        <v>247</v>
      </c>
      <c r="B250" s="9" t="str">
        <f>"283120210210150024444"</f>
        <v>283120210210150024444</v>
      </c>
      <c r="C250" s="9" t="s">
        <v>25</v>
      </c>
      <c r="D250" s="9" t="str">
        <f>"王明炼"</f>
        <v>王明炼</v>
      </c>
      <c r="E250" s="9" t="str">
        <f>"男"</f>
        <v>男</v>
      </c>
      <c r="F250" s="9" t="str">
        <f>"1994-05-05"</f>
        <v>1994-05-05</v>
      </c>
    </row>
  </sheetData>
  <sheetProtection/>
  <mergeCells count="1">
    <mergeCell ref="A2:F2"/>
  </mergeCells>
  <printOptions/>
  <pageMargins left="0.75" right="0.0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原点</cp:lastModifiedBy>
  <dcterms:created xsi:type="dcterms:W3CDTF">2021-03-02T03:06:55Z</dcterms:created>
  <dcterms:modified xsi:type="dcterms:W3CDTF">2021-03-03T03:49:08Z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