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<sst xmlns="http://schemas.openxmlformats.org/spreadsheetml/2006/main" count="1825" uniqueCount="909">
  <si>
    <t>海南省民族博物馆2020年公开招聘事业编制人员资格初审合格人员名单</t>
  </si>
  <si>
    <t>序号</t>
  </si>
  <si>
    <t>报考号</t>
  </si>
  <si>
    <t>报考岗位</t>
  </si>
  <si>
    <t>姓名</t>
  </si>
  <si>
    <t>性别</t>
  </si>
  <si>
    <t>身份证号码后六位</t>
  </si>
  <si>
    <t>0102_专业技术岗02</t>
  </si>
  <si>
    <t>****210825</t>
  </si>
  <si>
    <t>****084631</t>
  </si>
  <si>
    <t>****237032</t>
  </si>
  <si>
    <t>****060424</t>
  </si>
  <si>
    <t>****063626</t>
  </si>
  <si>
    <t>****034650</t>
  </si>
  <si>
    <t>****171811</t>
  </si>
  <si>
    <t>****251228</t>
  </si>
  <si>
    <t>****31002X</t>
  </si>
  <si>
    <t>****054462</t>
  </si>
  <si>
    <t>****202019</t>
  </si>
  <si>
    <t>****185865</t>
  </si>
  <si>
    <t>****232035</t>
  </si>
  <si>
    <t>****054441</t>
  </si>
  <si>
    <t>****176620</t>
  </si>
  <si>
    <t>****085626</t>
  </si>
  <si>
    <t>****200046</t>
  </si>
  <si>
    <t>****280239</t>
  </si>
  <si>
    <t>****250025</t>
  </si>
  <si>
    <t>****123366</t>
  </si>
  <si>
    <t>****242961</t>
  </si>
  <si>
    <t>****112847</t>
  </si>
  <si>
    <t>****12722X</t>
  </si>
  <si>
    <t>****021032</t>
  </si>
  <si>
    <t>****285224</t>
  </si>
  <si>
    <t>****038117</t>
  </si>
  <si>
    <t>****172423</t>
  </si>
  <si>
    <t>****160021</t>
  </si>
  <si>
    <t>****15522X</t>
  </si>
  <si>
    <t>****01132X</t>
  </si>
  <si>
    <t>****134846</t>
  </si>
  <si>
    <t>****090014</t>
  </si>
  <si>
    <t>****085782</t>
  </si>
  <si>
    <t>****062314</t>
  </si>
  <si>
    <t>****075215</t>
  </si>
  <si>
    <t>****08071X</t>
  </si>
  <si>
    <t>****213321</t>
  </si>
  <si>
    <t>****02002X</t>
  </si>
  <si>
    <t>****274428</t>
  </si>
  <si>
    <t>****236831</t>
  </si>
  <si>
    <t>****132111</t>
  </si>
  <si>
    <t>****245253</t>
  </si>
  <si>
    <t>****255224</t>
  </si>
  <si>
    <t>****153708</t>
  </si>
  <si>
    <t>****014849</t>
  </si>
  <si>
    <t>****26034X</t>
  </si>
  <si>
    <t>****063840</t>
  </si>
  <si>
    <t>****285828</t>
  </si>
  <si>
    <t>****180054</t>
  </si>
  <si>
    <t>****253250</t>
  </si>
  <si>
    <t>****157261</t>
  </si>
  <si>
    <t>****17272X</t>
  </si>
  <si>
    <t>****128523</t>
  </si>
  <si>
    <t>****240020</t>
  </si>
  <si>
    <t>****260741</t>
  </si>
  <si>
    <t>****22074X</t>
  </si>
  <si>
    <t>****262224</t>
  </si>
  <si>
    <t>****195124</t>
  </si>
  <si>
    <t>****260823</t>
  </si>
  <si>
    <t>****300612</t>
  </si>
  <si>
    <t>****132126</t>
  </si>
  <si>
    <t>****140223</t>
  </si>
  <si>
    <t>****010049</t>
  </si>
  <si>
    <t>****027520</t>
  </si>
  <si>
    <t>****155611</t>
  </si>
  <si>
    <t>****050633</t>
  </si>
  <si>
    <t>****066022</t>
  </si>
  <si>
    <t>****205628</t>
  </si>
  <si>
    <t>****040273</t>
  </si>
  <si>
    <t>****074729</t>
  </si>
  <si>
    <t>****071022</t>
  </si>
  <si>
    <t>****020025</t>
  </si>
  <si>
    <t>****056865</t>
  </si>
  <si>
    <t>****073226</t>
  </si>
  <si>
    <t>****187018</t>
  </si>
  <si>
    <t>****014723</t>
  </si>
  <si>
    <t>****120864</t>
  </si>
  <si>
    <t>****080026</t>
  </si>
  <si>
    <t>****252143</t>
  </si>
  <si>
    <t>****294910</t>
  </si>
  <si>
    <t>****037526</t>
  </si>
  <si>
    <t>****135819</t>
  </si>
  <si>
    <t>****076729</t>
  </si>
  <si>
    <t>****07544X</t>
  </si>
  <si>
    <t>****087624</t>
  </si>
  <si>
    <t>****030428</t>
  </si>
  <si>
    <t>****121829</t>
  </si>
  <si>
    <t>****244545</t>
  </si>
  <si>
    <t>****152924</t>
  </si>
  <si>
    <t>****082548</t>
  </si>
  <si>
    <t>****083340</t>
  </si>
  <si>
    <t>****124840</t>
  </si>
  <si>
    <t>****106881</t>
  </si>
  <si>
    <t>****012844</t>
  </si>
  <si>
    <t>****103818</t>
  </si>
  <si>
    <t>****04001X</t>
  </si>
  <si>
    <t>****170025</t>
  </si>
  <si>
    <t>****140328</t>
  </si>
  <si>
    <t>****184466</t>
  </si>
  <si>
    <t>****170027</t>
  </si>
  <si>
    <t>****160025</t>
  </si>
  <si>
    <t>****072821</t>
  </si>
  <si>
    <t>****270427</t>
  </si>
  <si>
    <t>****171556</t>
  </si>
  <si>
    <t>****094722</t>
  </si>
  <si>
    <t>****011222</t>
  </si>
  <si>
    <t>****095685</t>
  </si>
  <si>
    <t>****060049</t>
  </si>
  <si>
    <t>****245215</t>
  </si>
  <si>
    <t>****025621</t>
  </si>
  <si>
    <t>****112719</t>
  </si>
  <si>
    <t>****281045</t>
  </si>
  <si>
    <t>****215389</t>
  </si>
  <si>
    <t>****02449X</t>
  </si>
  <si>
    <t>****10321X</t>
  </si>
  <si>
    <t>****156514</t>
  </si>
  <si>
    <t>****010025</t>
  </si>
  <si>
    <t>****234222</t>
  </si>
  <si>
    <t>****173434</t>
  </si>
  <si>
    <t>****290318</t>
  </si>
  <si>
    <t>****080627</t>
  </si>
  <si>
    <t>****081017</t>
  </si>
  <si>
    <t>****102751</t>
  </si>
  <si>
    <t>****044422</t>
  </si>
  <si>
    <t>****174941</t>
  </si>
  <si>
    <t>****242921</t>
  </si>
  <si>
    <t>****293923</t>
  </si>
  <si>
    <t>****183868</t>
  </si>
  <si>
    <t>****08762X</t>
  </si>
  <si>
    <t>****172726</t>
  </si>
  <si>
    <t>****204980</t>
  </si>
  <si>
    <t>****09252X</t>
  </si>
  <si>
    <t>0103_专业技术岗03</t>
  </si>
  <si>
    <t>****15072X</t>
  </si>
  <si>
    <t>****104020</t>
  </si>
  <si>
    <t>****085027</t>
  </si>
  <si>
    <t>****064425</t>
  </si>
  <si>
    <t>****074421</t>
  </si>
  <si>
    <t>****017022</t>
  </si>
  <si>
    <t>****134440</t>
  </si>
  <si>
    <t>****07332X</t>
  </si>
  <si>
    <t>****163312</t>
  </si>
  <si>
    <t>****153444</t>
  </si>
  <si>
    <t>****071211</t>
  </si>
  <si>
    <t>****055212</t>
  </si>
  <si>
    <t>****051031</t>
  </si>
  <si>
    <t>****250713</t>
  </si>
  <si>
    <t>****262450</t>
  </si>
  <si>
    <t>****012221</t>
  </si>
  <si>
    <t>****100811</t>
  </si>
  <si>
    <t>****200029</t>
  </si>
  <si>
    <t>****240022</t>
  </si>
  <si>
    <t>****170426</t>
  </si>
  <si>
    <t>****064968</t>
  </si>
  <si>
    <t>****080089</t>
  </si>
  <si>
    <t>****110028</t>
  </si>
  <si>
    <t>****247649</t>
  </si>
  <si>
    <t>****163686</t>
  </si>
  <si>
    <t>****08031X</t>
  </si>
  <si>
    <t>****11044X</t>
  </si>
  <si>
    <t>****164709</t>
  </si>
  <si>
    <t>****205639</t>
  </si>
  <si>
    <t>****20001X</t>
  </si>
  <si>
    <t>****227215</t>
  </si>
  <si>
    <t>****250023</t>
  </si>
  <si>
    <t>****191223</t>
  </si>
  <si>
    <t>****172414</t>
  </si>
  <si>
    <t>****301228</t>
  </si>
  <si>
    <t>****010612</t>
  </si>
  <si>
    <t>****181185</t>
  </si>
  <si>
    <t>****080049</t>
  </si>
  <si>
    <t>****210064</t>
  </si>
  <si>
    <t>****023284</t>
  </si>
  <si>
    <t>****202826</t>
  </si>
  <si>
    <t>****150046</t>
  </si>
  <si>
    <t>****263381</t>
  </si>
  <si>
    <t>****011240</t>
  </si>
  <si>
    <t>****210023</t>
  </si>
  <si>
    <t>****190229</t>
  </si>
  <si>
    <t>****239520</t>
  </si>
  <si>
    <t>****061233</t>
  </si>
  <si>
    <t>****010014</t>
  </si>
  <si>
    <t>****080104</t>
  </si>
  <si>
    <t>****023865</t>
  </si>
  <si>
    <t>****090226</t>
  </si>
  <si>
    <t>****230040</t>
  </si>
  <si>
    <t>****030321</t>
  </si>
  <si>
    <t>****100225</t>
  </si>
  <si>
    <t>****161525</t>
  </si>
  <si>
    <t>****130021</t>
  </si>
  <si>
    <t>****022027</t>
  </si>
  <si>
    <t>****11062X</t>
  </si>
  <si>
    <t>****160629</t>
  </si>
  <si>
    <t>****240621</t>
  </si>
  <si>
    <t>****155826</t>
  </si>
  <si>
    <t>****181840</t>
  </si>
  <si>
    <t>****252669</t>
  </si>
  <si>
    <t>****174227</t>
  </si>
  <si>
    <t>****242615</t>
  </si>
  <si>
    <t>****310027</t>
  </si>
  <si>
    <t>****294023</t>
  </si>
  <si>
    <t>****170042</t>
  </si>
  <si>
    <t>****285223</t>
  </si>
  <si>
    <t>****102465</t>
  </si>
  <si>
    <t>****177022</t>
  </si>
  <si>
    <t>****07272X</t>
  </si>
  <si>
    <t>****155049</t>
  </si>
  <si>
    <t>****233522</t>
  </si>
  <si>
    <t>****074044</t>
  </si>
  <si>
    <t>****182425</t>
  </si>
  <si>
    <t>****290627</t>
  </si>
  <si>
    <t>****080611</t>
  </si>
  <si>
    <t>****015212</t>
  </si>
  <si>
    <t>****276827</t>
  </si>
  <si>
    <t>****140022</t>
  </si>
  <si>
    <t>****244020</t>
  </si>
  <si>
    <t>****070927</t>
  </si>
  <si>
    <t>****283340</t>
  </si>
  <si>
    <t>****080323</t>
  </si>
  <si>
    <t>****060425</t>
  </si>
  <si>
    <t>****041036</t>
  </si>
  <si>
    <t>****27002X</t>
  </si>
  <si>
    <t>****240720</t>
  </si>
  <si>
    <t>****200408</t>
  </si>
  <si>
    <t>****211786</t>
  </si>
  <si>
    <t>****140527</t>
  </si>
  <si>
    <t>****102213</t>
  </si>
  <si>
    <t>****14542X</t>
  </si>
  <si>
    <t>****120928</t>
  </si>
  <si>
    <t>****120520</t>
  </si>
  <si>
    <t>****250830</t>
  </si>
  <si>
    <t>****135529</t>
  </si>
  <si>
    <t>****080028</t>
  </si>
  <si>
    <t>****123028</t>
  </si>
  <si>
    <t>****046423</t>
  </si>
  <si>
    <t>****040062</t>
  </si>
  <si>
    <t>****094962</t>
  </si>
  <si>
    <t>****150240</t>
  </si>
  <si>
    <t>****18141X</t>
  </si>
  <si>
    <t>****26152X</t>
  </si>
  <si>
    <t>****153810</t>
  </si>
  <si>
    <t>****260381</t>
  </si>
  <si>
    <t>****014229</t>
  </si>
  <si>
    <t>****024128</t>
  </si>
  <si>
    <t>****071721</t>
  </si>
  <si>
    <t>****230011</t>
  </si>
  <si>
    <t>****197328</t>
  </si>
  <si>
    <t>****053625</t>
  </si>
  <si>
    <t>****070948</t>
  </si>
  <si>
    <t>****19002X</t>
  </si>
  <si>
    <t>****220028</t>
  </si>
  <si>
    <t>****267421</t>
  </si>
  <si>
    <t>****272067</t>
  </si>
  <si>
    <t>****20542X</t>
  </si>
  <si>
    <t>****090013</t>
  </si>
  <si>
    <t>****290924</t>
  </si>
  <si>
    <t>****260099</t>
  </si>
  <si>
    <t>****165129</t>
  </si>
  <si>
    <t>****280639</t>
  </si>
  <si>
    <t>****170722</t>
  </si>
  <si>
    <t>****183627</t>
  </si>
  <si>
    <t>****282945</t>
  </si>
  <si>
    <t>****121328</t>
  </si>
  <si>
    <t>****271725</t>
  </si>
  <si>
    <t>****103226</t>
  </si>
  <si>
    <t>****211817</t>
  </si>
  <si>
    <t>****072321</t>
  </si>
  <si>
    <t>****110444</t>
  </si>
  <si>
    <t>****160727</t>
  </si>
  <si>
    <t>****210628</t>
  </si>
  <si>
    <t>****26032X</t>
  </si>
  <si>
    <t>****192129</t>
  </si>
  <si>
    <t>****296284</t>
  </si>
  <si>
    <t>****203812</t>
  </si>
  <si>
    <t>****240021</t>
  </si>
  <si>
    <t>****292967</t>
  </si>
  <si>
    <t>****01092X</t>
  </si>
  <si>
    <t>****154015</t>
  </si>
  <si>
    <t>****111620</t>
  </si>
  <si>
    <t>****01290X</t>
  </si>
  <si>
    <t>****026821</t>
  </si>
  <si>
    <t>****111025</t>
  </si>
  <si>
    <t>****232249</t>
  </si>
  <si>
    <t>****31006X</t>
  </si>
  <si>
    <t>****120624</t>
  </si>
  <si>
    <t>****210623</t>
  </si>
  <si>
    <t>****18152X</t>
  </si>
  <si>
    <t>****060029</t>
  </si>
  <si>
    <t>****204417</t>
  </si>
  <si>
    <t>****131021</t>
  </si>
  <si>
    <t>****173356</t>
  </si>
  <si>
    <t>****112524</t>
  </si>
  <si>
    <t>****263229</t>
  </si>
  <si>
    <t>****041223</t>
  </si>
  <si>
    <t>****200431</t>
  </si>
  <si>
    <t>****207243</t>
  </si>
  <si>
    <t>****153622</t>
  </si>
  <si>
    <t>****153760</t>
  </si>
  <si>
    <t>****140614</t>
  </si>
  <si>
    <t>****08598X</t>
  </si>
  <si>
    <t>****132627</t>
  </si>
  <si>
    <t>****094828</t>
  </si>
  <si>
    <t>****150027</t>
  </si>
  <si>
    <t>****033040</t>
  </si>
  <si>
    <t>****13717X</t>
  </si>
  <si>
    <t>****063119</t>
  </si>
  <si>
    <t>****220046</t>
  </si>
  <si>
    <t>****050028</t>
  </si>
  <si>
    <t>****135148</t>
  </si>
  <si>
    <t>****280320</t>
  </si>
  <si>
    <t>****236835</t>
  </si>
  <si>
    <t>****180047</t>
  </si>
  <si>
    <t>****197155</t>
  </si>
  <si>
    <t>****110055</t>
  </si>
  <si>
    <t>****27072X</t>
  </si>
  <si>
    <t>****024022</t>
  </si>
  <si>
    <t>****024426</t>
  </si>
  <si>
    <t>****176413</t>
  </si>
  <si>
    <t>****222688</t>
  </si>
  <si>
    <t>****102243</t>
  </si>
  <si>
    <t>****084018</t>
  </si>
  <si>
    <t>****15624X</t>
  </si>
  <si>
    <t>****166546</t>
  </si>
  <si>
    <t>****207227</t>
  </si>
  <si>
    <t>****251248</t>
  </si>
  <si>
    <t>****044724</t>
  </si>
  <si>
    <t>****22563X</t>
  </si>
  <si>
    <t>****200026</t>
  </si>
  <si>
    <t>****300824</t>
  </si>
  <si>
    <t>****233243</t>
  </si>
  <si>
    <t>****196588</t>
  </si>
  <si>
    <t>****086825</t>
  </si>
  <si>
    <t>****135828</t>
  </si>
  <si>
    <t>****046428</t>
  </si>
  <si>
    <t>****152232</t>
  </si>
  <si>
    <t>****263323</t>
  </si>
  <si>
    <t>****164629</t>
  </si>
  <si>
    <t>****034227</t>
  </si>
  <si>
    <t>****054104</t>
  </si>
  <si>
    <t>****030021</t>
  </si>
  <si>
    <t>****155115</t>
  </si>
  <si>
    <t>****204413</t>
  </si>
  <si>
    <t>****173024</t>
  </si>
  <si>
    <t>****261820</t>
  </si>
  <si>
    <t>****18044X</t>
  </si>
  <si>
    <t>****220827</t>
  </si>
  <si>
    <t>****076017</t>
  </si>
  <si>
    <t>****150030</t>
  </si>
  <si>
    <t>****256634</t>
  </si>
  <si>
    <t>****201843</t>
  </si>
  <si>
    <t>****274020</t>
  </si>
  <si>
    <t>****024446</t>
  </si>
  <si>
    <t>****070026</t>
  </si>
  <si>
    <t>****126512</t>
  </si>
  <si>
    <t>****181824</t>
  </si>
  <si>
    <t>****140021</t>
  </si>
  <si>
    <t>****153021</t>
  </si>
  <si>
    <t>****278427</t>
  </si>
  <si>
    <t>****206429</t>
  </si>
  <si>
    <t>****08412X</t>
  </si>
  <si>
    <t>****204042</t>
  </si>
  <si>
    <t>****268522</t>
  </si>
  <si>
    <t>****042122</t>
  </si>
  <si>
    <t>****161321</t>
  </si>
  <si>
    <t>****10032X</t>
  </si>
  <si>
    <t>****15282X</t>
  </si>
  <si>
    <t>****24153X</t>
  </si>
  <si>
    <t>****091921</t>
  </si>
  <si>
    <t>****211027</t>
  </si>
  <si>
    <t>****024423</t>
  </si>
  <si>
    <t>****250329</t>
  </si>
  <si>
    <t>****080424</t>
  </si>
  <si>
    <t>****254416</t>
  </si>
  <si>
    <t>****207421</t>
  </si>
  <si>
    <t>****086342</t>
  </si>
  <si>
    <t>****030828</t>
  </si>
  <si>
    <t>****094627</t>
  </si>
  <si>
    <t>****213138</t>
  </si>
  <si>
    <t>****038121</t>
  </si>
  <si>
    <t>****17282X</t>
  </si>
  <si>
    <t>****200340</t>
  </si>
  <si>
    <t>****020842</t>
  </si>
  <si>
    <t>****063621</t>
  </si>
  <si>
    <t>****040035</t>
  </si>
  <si>
    <t>****012925</t>
  </si>
  <si>
    <t>****242324</t>
  </si>
  <si>
    <t>****040021</t>
  </si>
  <si>
    <t>****253016</t>
  </si>
  <si>
    <t>****100029</t>
  </si>
  <si>
    <t>****085630</t>
  </si>
  <si>
    <t>****120025</t>
  </si>
  <si>
    <t>****202429</t>
  </si>
  <si>
    <t>****064010</t>
  </si>
  <si>
    <t>****018423</t>
  </si>
  <si>
    <t>****220027</t>
  </si>
  <si>
    <t>****211229</t>
  </si>
  <si>
    <t>****224528</t>
  </si>
  <si>
    <t>****182720</t>
  </si>
  <si>
    <t>****262120</t>
  </si>
  <si>
    <t>****264028</t>
  </si>
  <si>
    <t>****063165</t>
  </si>
  <si>
    <t>****305524</t>
  </si>
  <si>
    <t>****270646</t>
  </si>
  <si>
    <t>****184821</t>
  </si>
  <si>
    <t>****294728</t>
  </si>
  <si>
    <t>****022242</t>
  </si>
  <si>
    <t>****090544</t>
  </si>
  <si>
    <t>****30062X</t>
  </si>
  <si>
    <t>****122710</t>
  </si>
  <si>
    <t>****080015</t>
  </si>
  <si>
    <t>****290017</t>
  </si>
  <si>
    <t>****240018</t>
  </si>
  <si>
    <t>****142415</t>
  </si>
  <si>
    <t>****284427</t>
  </si>
  <si>
    <t>****131028</t>
  </si>
  <si>
    <t>****083228</t>
  </si>
  <si>
    <t>****092433</t>
  </si>
  <si>
    <t>****054625</t>
  </si>
  <si>
    <t>****041817</t>
  </si>
  <si>
    <t>****163922</t>
  </si>
  <si>
    <t>****165729</t>
  </si>
  <si>
    <t>****241225</t>
  </si>
  <si>
    <t>****152926</t>
  </si>
  <si>
    <t>****080041</t>
  </si>
  <si>
    <t>****210320</t>
  </si>
  <si>
    <t>****180845</t>
  </si>
  <si>
    <t>****260016</t>
  </si>
  <si>
    <t>****180326</t>
  </si>
  <si>
    <t>****05281X</t>
  </si>
  <si>
    <t>****252427</t>
  </si>
  <si>
    <t>****068221</t>
  </si>
  <si>
    <t>****060921</t>
  </si>
  <si>
    <t>****263912</t>
  </si>
  <si>
    <t>****300024</t>
  </si>
  <si>
    <t>****043441</t>
  </si>
  <si>
    <t>****260929</t>
  </si>
  <si>
    <t>****035125</t>
  </si>
  <si>
    <t>****160027</t>
  </si>
  <si>
    <t>****230626</t>
  </si>
  <si>
    <t>****310621</t>
  </si>
  <si>
    <t>****05031X</t>
  </si>
  <si>
    <t>****180723</t>
  </si>
  <si>
    <t>****251224</t>
  </si>
  <si>
    <t>****270524</t>
  </si>
  <si>
    <t>****200314</t>
  </si>
  <si>
    <t>****210028</t>
  </si>
  <si>
    <t>****015385</t>
  </si>
  <si>
    <t>****18185X</t>
  </si>
  <si>
    <t>****270627</t>
  </si>
  <si>
    <t>****074428</t>
  </si>
  <si>
    <t>****290840</t>
  </si>
  <si>
    <t>****242445</t>
  </si>
  <si>
    <t>****025120</t>
  </si>
  <si>
    <t>****171661</t>
  </si>
  <si>
    <t>****265820</t>
  </si>
  <si>
    <t>****095118</t>
  </si>
  <si>
    <t>****130092</t>
  </si>
  <si>
    <t>****081018</t>
  </si>
  <si>
    <t>****020529</t>
  </si>
  <si>
    <t>****152715</t>
  </si>
  <si>
    <t>****041214</t>
  </si>
  <si>
    <t>****160012</t>
  </si>
  <si>
    <t>****20182X</t>
  </si>
  <si>
    <t>****171218</t>
  </si>
  <si>
    <t>****037222</t>
  </si>
  <si>
    <t>****052264</t>
  </si>
  <si>
    <t>****285811</t>
  </si>
  <si>
    <t>****22622X</t>
  </si>
  <si>
    <t>****082827</t>
  </si>
  <si>
    <t>****010826</t>
  </si>
  <si>
    <t>****180987</t>
  </si>
  <si>
    <t>****27031X</t>
  </si>
  <si>
    <t>****130018</t>
  </si>
  <si>
    <t>****130019</t>
  </si>
  <si>
    <t>****056616</t>
  </si>
  <si>
    <t>****260034</t>
  </si>
  <si>
    <t>****021525</t>
  </si>
  <si>
    <t>****020060</t>
  </si>
  <si>
    <t>****282725</t>
  </si>
  <si>
    <t>****30002X</t>
  </si>
  <si>
    <t>****120829</t>
  </si>
  <si>
    <t>****250642</t>
  </si>
  <si>
    <t>****300028</t>
  </si>
  <si>
    <t>****270769</t>
  </si>
  <si>
    <t>****023023</t>
  </si>
  <si>
    <t>****280069</t>
  </si>
  <si>
    <t>****274471</t>
  </si>
  <si>
    <t>****190925</t>
  </si>
  <si>
    <t>****12404X</t>
  </si>
  <si>
    <t>****185120</t>
  </si>
  <si>
    <t>****280021</t>
  </si>
  <si>
    <t>****030025</t>
  </si>
  <si>
    <t>****24221X</t>
  </si>
  <si>
    <t>****142722</t>
  </si>
  <si>
    <t>****031622</t>
  </si>
  <si>
    <t>****208640</t>
  </si>
  <si>
    <t>****134621</t>
  </si>
  <si>
    <t>****023221</t>
  </si>
  <si>
    <t>****220029</t>
  </si>
  <si>
    <t>****244343</t>
  </si>
  <si>
    <t>****167323</t>
  </si>
  <si>
    <t>****20444X</t>
  </si>
  <si>
    <t>****150424</t>
  </si>
  <si>
    <t>****131025</t>
  </si>
  <si>
    <t>****183018</t>
  </si>
  <si>
    <t>****200052</t>
  </si>
  <si>
    <t>****140311</t>
  </si>
  <si>
    <t>****168219</t>
  </si>
  <si>
    <t>****25307X</t>
  </si>
  <si>
    <t>****246022</t>
  </si>
  <si>
    <t>****190020</t>
  </si>
  <si>
    <t>****181226</t>
  </si>
  <si>
    <t>0104_专业技术岗04</t>
  </si>
  <si>
    <t>****090723</t>
  </si>
  <si>
    <t>****050029</t>
  </si>
  <si>
    <t>****191722</t>
  </si>
  <si>
    <t>****035384</t>
  </si>
  <si>
    <t>****100760</t>
  </si>
  <si>
    <t>****020826</t>
  </si>
  <si>
    <t>****051267</t>
  </si>
  <si>
    <t>****10622X</t>
  </si>
  <si>
    <t>****212079</t>
  </si>
  <si>
    <t>****17002X</t>
  </si>
  <si>
    <t>****080843</t>
  </si>
  <si>
    <t>****225222</t>
  </si>
  <si>
    <t>****090022</t>
  </si>
  <si>
    <t>****160624</t>
  </si>
  <si>
    <t>****152143</t>
  </si>
  <si>
    <t>****305825</t>
  </si>
  <si>
    <t>****292462</t>
  </si>
  <si>
    <t>****063321</t>
  </si>
  <si>
    <t>****110616</t>
  </si>
  <si>
    <t>****160426</t>
  </si>
  <si>
    <t>****122847</t>
  </si>
  <si>
    <t>****13032X</t>
  </si>
  <si>
    <t>****042516</t>
  </si>
  <si>
    <t>****292123</t>
  </si>
  <si>
    <t>****053449</t>
  </si>
  <si>
    <t>****01341X</t>
  </si>
  <si>
    <t>****271646</t>
  </si>
  <si>
    <t>****220941</t>
  </si>
  <si>
    <t>****315122</t>
  </si>
  <si>
    <t>****012529</t>
  </si>
  <si>
    <t>****073824</t>
  </si>
  <si>
    <t>****074235</t>
  </si>
  <si>
    <t>****185127</t>
  </si>
  <si>
    <t>****14032X</t>
  </si>
  <si>
    <t>****012416</t>
  </si>
  <si>
    <t>****107622</t>
  </si>
  <si>
    <t>****087623</t>
  </si>
  <si>
    <t>****108721</t>
  </si>
  <si>
    <t>****254628</t>
  </si>
  <si>
    <t>****052664</t>
  </si>
  <si>
    <t>****123922</t>
  </si>
  <si>
    <t>****310021</t>
  </si>
  <si>
    <t>****187268</t>
  </si>
  <si>
    <t>****124225</t>
  </si>
  <si>
    <t>****170045</t>
  </si>
  <si>
    <t>****274919</t>
  </si>
  <si>
    <t>****231252</t>
  </si>
  <si>
    <t>****041243</t>
  </si>
  <si>
    <t>****144517</t>
  </si>
  <si>
    <t>****155824</t>
  </si>
  <si>
    <t>****250620</t>
  </si>
  <si>
    <t>****302527</t>
  </si>
  <si>
    <t>****110947</t>
  </si>
  <si>
    <t>****170217</t>
  </si>
  <si>
    <t>****172128</t>
  </si>
  <si>
    <t>****30382X</t>
  </si>
  <si>
    <t>****282024</t>
  </si>
  <si>
    <t>****304626</t>
  </si>
  <si>
    <t>****240024</t>
  </si>
  <si>
    <t>****163020</t>
  </si>
  <si>
    <t>****280940</t>
  </si>
  <si>
    <t>****301828</t>
  </si>
  <si>
    <t>****117820</t>
  </si>
  <si>
    <t>****240828</t>
  </si>
  <si>
    <t>****082980</t>
  </si>
  <si>
    <t>****201248</t>
  </si>
  <si>
    <t>****02644X</t>
  </si>
  <si>
    <t>****257625</t>
  </si>
  <si>
    <t>****212425</t>
  </si>
  <si>
    <t>****210445</t>
  </si>
  <si>
    <t>****214707</t>
  </si>
  <si>
    <t>****145527</t>
  </si>
  <si>
    <t>****242128</t>
  </si>
  <si>
    <t>****072497</t>
  </si>
  <si>
    <t>****104440</t>
  </si>
  <si>
    <t>****124827</t>
  </si>
  <si>
    <t>****118840</t>
  </si>
  <si>
    <t>****061026</t>
  </si>
  <si>
    <t>****060322</t>
  </si>
  <si>
    <t>****140624</t>
  </si>
  <si>
    <t>****280028</t>
  </si>
  <si>
    <t>****082723</t>
  </si>
  <si>
    <t>****076720</t>
  </si>
  <si>
    <t>****181725</t>
  </si>
  <si>
    <t>****065223</t>
  </si>
  <si>
    <t>****214626</t>
  </si>
  <si>
    <t>****07606X</t>
  </si>
  <si>
    <t>****140742</t>
  </si>
  <si>
    <t>****014426</t>
  </si>
  <si>
    <t>****200048</t>
  </si>
  <si>
    <t>****030020</t>
  </si>
  <si>
    <t>****203284</t>
  </si>
  <si>
    <t>****035827</t>
  </si>
  <si>
    <t>****250601</t>
  </si>
  <si>
    <t>****284026</t>
  </si>
  <si>
    <t>****224724</t>
  </si>
  <si>
    <t>****064324</t>
  </si>
  <si>
    <t>****224965</t>
  </si>
  <si>
    <t>****03124X</t>
  </si>
  <si>
    <t>****045122</t>
  </si>
  <si>
    <t>****040025</t>
  </si>
  <si>
    <t>****037546</t>
  </si>
  <si>
    <t>****24001X</t>
  </si>
  <si>
    <t>****032828</t>
  </si>
  <si>
    <t>****105223</t>
  </si>
  <si>
    <t>****022062</t>
  </si>
  <si>
    <t>****25402X</t>
  </si>
  <si>
    <t>****120028</t>
  </si>
  <si>
    <t>****230014</t>
  </si>
  <si>
    <t>****256322</t>
  </si>
  <si>
    <t>****110346</t>
  </si>
  <si>
    <t>****26414X</t>
  </si>
  <si>
    <t>****086849</t>
  </si>
  <si>
    <t>****238714</t>
  </si>
  <si>
    <t>****204218</t>
  </si>
  <si>
    <t>****020066</t>
  </si>
  <si>
    <t>****084067</t>
  </si>
  <si>
    <t>****250026</t>
  </si>
  <si>
    <t>****184843</t>
  </si>
  <si>
    <t>****035247</t>
  </si>
  <si>
    <t>****152646</t>
  </si>
  <si>
    <t>****082624</t>
  </si>
  <si>
    <t>****010027</t>
  </si>
  <si>
    <t>****29748X</t>
  </si>
  <si>
    <t>****103621</t>
  </si>
  <si>
    <t>****224489</t>
  </si>
  <si>
    <t>****120647</t>
  </si>
  <si>
    <t>****232420</t>
  </si>
  <si>
    <t>****210827</t>
  </si>
  <si>
    <t>****150901</t>
  </si>
  <si>
    <t>****010045</t>
  </si>
  <si>
    <t>****242068</t>
  </si>
  <si>
    <t>****050626</t>
  </si>
  <si>
    <t>****270023</t>
  </si>
  <si>
    <t>****264827</t>
  </si>
  <si>
    <t>****044847</t>
  </si>
  <si>
    <t>****107246</t>
  </si>
  <si>
    <t>****063020</t>
  </si>
  <si>
    <t>****073241</t>
  </si>
  <si>
    <t>****273223</t>
  </si>
  <si>
    <t>****220061</t>
  </si>
  <si>
    <t>****171424</t>
  </si>
  <si>
    <t>****182926</t>
  </si>
  <si>
    <t>****203322</t>
  </si>
  <si>
    <t>****050767</t>
  </si>
  <si>
    <t>****242028</t>
  </si>
  <si>
    <t>****053433</t>
  </si>
  <si>
    <t>****200523</t>
  </si>
  <si>
    <t>****305429</t>
  </si>
  <si>
    <t>****29002X</t>
  </si>
  <si>
    <t>****063400</t>
  </si>
  <si>
    <t>****275075</t>
  </si>
  <si>
    <t>****220282</t>
  </si>
  <si>
    <t>****102222</t>
  </si>
  <si>
    <t>****303821</t>
  </si>
  <si>
    <t>****054477</t>
  </si>
  <si>
    <t>****271929</t>
  </si>
  <si>
    <t>****310028</t>
  </si>
  <si>
    <t>****210326</t>
  </si>
  <si>
    <t>****250020</t>
  </si>
  <si>
    <t>****013062</t>
  </si>
  <si>
    <t>****070828</t>
  </si>
  <si>
    <t>****183923</t>
  </si>
  <si>
    <t>****130232</t>
  </si>
  <si>
    <t>****182938</t>
  </si>
  <si>
    <t>****170022</t>
  </si>
  <si>
    <t>****215626</t>
  </si>
  <si>
    <t>****220420</t>
  </si>
  <si>
    <t>****18496X</t>
  </si>
  <si>
    <t>****23644X</t>
  </si>
  <si>
    <t>****093028</t>
  </si>
  <si>
    <t>****161222</t>
  </si>
  <si>
    <t>****013227</t>
  </si>
  <si>
    <t>****143044</t>
  </si>
  <si>
    <t>****15274X</t>
  </si>
  <si>
    <t>****161849</t>
  </si>
  <si>
    <t>****17092X</t>
  </si>
  <si>
    <t>****101224</t>
  </si>
  <si>
    <t>****150347</t>
  </si>
  <si>
    <t>****100092</t>
  </si>
  <si>
    <t>****076020</t>
  </si>
  <si>
    <t>****202764</t>
  </si>
  <si>
    <t>****116624</t>
  </si>
  <si>
    <t>****224640</t>
  </si>
  <si>
    <t>****093023</t>
  </si>
  <si>
    <t>****213812</t>
  </si>
  <si>
    <t>****032269</t>
  </si>
  <si>
    <t>****05568X</t>
  </si>
  <si>
    <t>****062243</t>
  </si>
  <si>
    <t>****261525</t>
  </si>
  <si>
    <t>****232881</t>
  </si>
  <si>
    <t>****083301</t>
  </si>
  <si>
    <t>****175027</t>
  </si>
  <si>
    <t>****08478X</t>
  </si>
  <si>
    <t>****142224</t>
  </si>
  <si>
    <t>****030728</t>
  </si>
  <si>
    <t>****193828</t>
  </si>
  <si>
    <t>****150042</t>
  </si>
  <si>
    <t>****310827</t>
  </si>
  <si>
    <t>****205913</t>
  </si>
  <si>
    <t>****163727</t>
  </si>
  <si>
    <t>****06451X</t>
  </si>
  <si>
    <t>****204443</t>
  </si>
  <si>
    <t>****014506</t>
  </si>
  <si>
    <t>****290027</t>
  </si>
  <si>
    <t>****253320</t>
  </si>
  <si>
    <t>****050022</t>
  </si>
  <si>
    <t>****03030X</t>
  </si>
  <si>
    <t>****204217</t>
  </si>
  <si>
    <t>****204863</t>
  </si>
  <si>
    <t>****030066</t>
  </si>
  <si>
    <t>****020094</t>
  </si>
  <si>
    <t>****118730</t>
  </si>
  <si>
    <t>****240217</t>
  </si>
  <si>
    <t>****220068</t>
  </si>
  <si>
    <t>****103821</t>
  </si>
  <si>
    <t>****091628</t>
  </si>
  <si>
    <t>****132241</t>
  </si>
  <si>
    <t>****203622</t>
  </si>
  <si>
    <t>****283223</t>
  </si>
  <si>
    <t>****202747</t>
  </si>
  <si>
    <t>****103227</t>
  </si>
  <si>
    <t>****190044</t>
  </si>
  <si>
    <t>****24122X</t>
  </si>
  <si>
    <t>****272726</t>
  </si>
  <si>
    <t>****030028</t>
  </si>
  <si>
    <t>****140017</t>
  </si>
  <si>
    <t>****083446</t>
  </si>
  <si>
    <t>****154481</t>
  </si>
  <si>
    <t>****088549</t>
  </si>
  <si>
    <t>****182221</t>
  </si>
  <si>
    <t>****035262</t>
  </si>
  <si>
    <t>****221824</t>
  </si>
  <si>
    <t>****052815</t>
  </si>
  <si>
    <t>****023527</t>
  </si>
  <si>
    <t>****091327</t>
  </si>
  <si>
    <t>****154028</t>
  </si>
  <si>
    <t>****092049</t>
  </si>
  <si>
    <t>****260382</t>
  </si>
  <si>
    <t>****235221</t>
  </si>
  <si>
    <t>****010748</t>
  </si>
  <si>
    <t>****272325</t>
  </si>
  <si>
    <t>****090026</t>
  </si>
  <si>
    <t>****230445</t>
  </si>
  <si>
    <t>****182721</t>
  </si>
  <si>
    <t>****061813</t>
  </si>
  <si>
    <t>****195616</t>
  </si>
  <si>
    <t>****044825</t>
  </si>
  <si>
    <t>****110429</t>
  </si>
  <si>
    <t>****115649</t>
  </si>
  <si>
    <t>****101217</t>
  </si>
  <si>
    <t>****263222</t>
  </si>
  <si>
    <t>****192327</t>
  </si>
  <si>
    <t>****02092X</t>
  </si>
  <si>
    <t>****09342X</t>
  </si>
  <si>
    <t>****236226</t>
  </si>
  <si>
    <t>****06002X</t>
  </si>
  <si>
    <t>****144505</t>
  </si>
  <si>
    <t>****033222</t>
  </si>
  <si>
    <t>****266621</t>
  </si>
  <si>
    <t>****036427</t>
  </si>
  <si>
    <t>****112347</t>
  </si>
  <si>
    <t>****101025</t>
  </si>
  <si>
    <t>****090644</t>
  </si>
  <si>
    <t>****294489</t>
  </si>
  <si>
    <t>****065221</t>
  </si>
  <si>
    <t>****023829</t>
  </si>
  <si>
    <t>****022822</t>
  </si>
  <si>
    <t>****234826</t>
  </si>
  <si>
    <t>****217042</t>
  </si>
  <si>
    <t>****092386</t>
  </si>
  <si>
    <t>****125141</t>
  </si>
  <si>
    <t>****180028</t>
  </si>
  <si>
    <t>****280241</t>
  </si>
  <si>
    <t>****030427</t>
  </si>
  <si>
    <t>****242726</t>
  </si>
  <si>
    <t>****090860</t>
  </si>
  <si>
    <t>****140020</t>
  </si>
  <si>
    <t>****274637</t>
  </si>
  <si>
    <t>****080047</t>
  </si>
  <si>
    <t>****050826</t>
  </si>
  <si>
    <t>****172325</t>
  </si>
  <si>
    <t>****181244</t>
  </si>
  <si>
    <t>****271426</t>
  </si>
  <si>
    <t>****154226</t>
  </si>
  <si>
    <t>****202224</t>
  </si>
  <si>
    <t>****022726</t>
  </si>
  <si>
    <t>****197621</t>
  </si>
  <si>
    <t>****186412</t>
  </si>
  <si>
    <t>****200226</t>
  </si>
  <si>
    <t>****080221</t>
  </si>
  <si>
    <t>****101525</t>
  </si>
  <si>
    <t>****260624</t>
  </si>
  <si>
    <t>****042432</t>
  </si>
  <si>
    <t>****313819</t>
  </si>
  <si>
    <t>****303902</t>
  </si>
  <si>
    <t>****240917</t>
  </si>
  <si>
    <t>****067220</t>
  </si>
  <si>
    <t>****19272X</t>
  </si>
  <si>
    <t>****202025</t>
  </si>
  <si>
    <t>****260228</t>
  </si>
  <si>
    <t>****261028</t>
  </si>
  <si>
    <t>****143326</t>
  </si>
  <si>
    <t>****230436</t>
  </si>
  <si>
    <t>****304429</t>
  </si>
  <si>
    <t>****052365</t>
  </si>
  <si>
    <t>****29364X</t>
  </si>
  <si>
    <t>****180265</t>
  </si>
  <si>
    <t>****193227</t>
  </si>
  <si>
    <t>****116323</t>
  </si>
  <si>
    <t>****163027</t>
  </si>
  <si>
    <t>****170024</t>
  </si>
  <si>
    <t>****037669</t>
  </si>
  <si>
    <t>****154524</t>
  </si>
  <si>
    <t>****304484</t>
  </si>
  <si>
    <t>****220929</t>
  </si>
  <si>
    <t>****160429</t>
  </si>
  <si>
    <t>****180379</t>
  </si>
  <si>
    <t>****083729</t>
  </si>
  <si>
    <t>****15004X</t>
  </si>
  <si>
    <t>****164223</t>
  </si>
  <si>
    <t>****168412</t>
  </si>
  <si>
    <t>****121228</t>
  </si>
  <si>
    <t>****103225</t>
  </si>
  <si>
    <t>****074848</t>
  </si>
  <si>
    <t>****301328</t>
  </si>
  <si>
    <t>****150427</t>
  </si>
  <si>
    <t>****180022</t>
  </si>
  <si>
    <t>****154704</t>
  </si>
  <si>
    <t>****216785</t>
  </si>
  <si>
    <t>****181225</t>
  </si>
  <si>
    <t>****160048</t>
  </si>
  <si>
    <t>****210725</t>
  </si>
  <si>
    <t>****065248</t>
  </si>
  <si>
    <t>****173328</t>
  </si>
  <si>
    <t>****255098</t>
  </si>
  <si>
    <t>****110939</t>
  </si>
  <si>
    <t>****275440</t>
  </si>
  <si>
    <t>****195626</t>
  </si>
  <si>
    <t>****086629</t>
  </si>
  <si>
    <t>****060946</t>
  </si>
  <si>
    <t>****274503</t>
  </si>
  <si>
    <t>****190029</t>
  </si>
  <si>
    <t>****043225</t>
  </si>
  <si>
    <t>****103264</t>
  </si>
  <si>
    <t>****111827</t>
  </si>
  <si>
    <t>****053864</t>
  </si>
  <si>
    <t>****042423</t>
  </si>
  <si>
    <t>****08043X</t>
  </si>
  <si>
    <t>****240915</t>
  </si>
  <si>
    <t>****244625</t>
  </si>
  <si>
    <t>****084507</t>
  </si>
  <si>
    <t>****217422</t>
  </si>
  <si>
    <t>****206225</t>
  </si>
  <si>
    <t>****240327</t>
  </si>
  <si>
    <t>****213426</t>
  </si>
  <si>
    <t>****26062X</t>
  </si>
  <si>
    <t>****260045</t>
  </si>
  <si>
    <t>****120031</t>
  </si>
  <si>
    <t>****181844</t>
  </si>
  <si>
    <t>****104453</t>
  </si>
  <si>
    <t>****202328</t>
  </si>
  <si>
    <t>****301722</t>
  </si>
  <si>
    <t>****18442X</t>
  </si>
  <si>
    <t>****071229</t>
  </si>
  <si>
    <t>****193215</t>
  </si>
  <si>
    <t>****064525</t>
  </si>
  <si>
    <t>****167326</t>
  </si>
  <si>
    <t>****034029</t>
  </si>
  <si>
    <t>****095025</t>
  </si>
  <si>
    <t>****093242</t>
  </si>
  <si>
    <t>****026422</t>
  </si>
  <si>
    <t>****116427</t>
  </si>
  <si>
    <t>****295025</t>
  </si>
  <si>
    <t>****055122</t>
  </si>
  <si>
    <t>****194211</t>
  </si>
  <si>
    <t>****213029</t>
  </si>
  <si>
    <t>****296641</t>
  </si>
  <si>
    <t>****023529</t>
  </si>
  <si>
    <t>****302727</t>
  </si>
  <si>
    <t>****237827</t>
  </si>
  <si>
    <t>****100020</t>
  </si>
  <si>
    <t>****190023</t>
  </si>
  <si>
    <t>****172789</t>
  </si>
  <si>
    <t>****111222</t>
  </si>
  <si>
    <t>****208544</t>
  </si>
  <si>
    <t>****210026</t>
  </si>
  <si>
    <t>****315240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</si>
</sst>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1"/>
  <sheetViews>
    <sheetView tabSelected="1" zoomScale="115" zoomScaleNormal="115" workbookViewId="0" topLeftCell="A1">
      <selection activeCell="G3" sqref="G3"/>
    </sheetView>
  </sheetViews>
  <sheetFormatPr defaultColWidth="9.00390625" defaultRowHeight="30" customHeight="1"/>
  <cols>
    <col min="1" max="1" width="6.00390625" style="2" customWidth="1"/>
    <col min="2" max="2" width="27.28125" style="2" customWidth="1"/>
    <col min="3" max="3" width="18.57421875" style="2" customWidth="1"/>
    <col min="4" max="4" width="9.00390625" style="2" customWidth="1"/>
    <col min="5" max="5" width="5.7109375" style="2" customWidth="1"/>
    <col min="6" max="6" width="20.7109375" style="2" customWidth="1"/>
    <col min="7" max="16384" width="9.00390625" style="2" customWidth="1"/>
  </cols>
  <sheetData>
    <row r="1" spans="1:6" ht="27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6">
        <v>1</v>
      </c>
      <c r="B3" s="7" t="str">
        <f>"2745202012140901534"</f>
        <v>2745202012140901534</v>
      </c>
      <c r="C3" s="7" t="s">
        <v>7</v>
      </c>
      <c r="D3" s="7" t="str">
        <f>"符虹雨"</f>
        <v>符虹雨</v>
      </c>
      <c r="E3" s="7" t="str">
        <f>"女"</f>
        <v>女</v>
      </c>
      <c r="F3" s="7" t="s">
        <v>8</v>
      </c>
    </row>
    <row r="4" spans="1:6" ht="30" customHeight="1">
      <c r="A4" s="6">
        <v>2</v>
      </c>
      <c r="B4" s="7" t="str">
        <f>"27452020121409053610"</f>
        <v>27452020121409053610</v>
      </c>
      <c r="C4" s="7" t="s">
        <v>7</v>
      </c>
      <c r="D4" s="7" t="str">
        <f>"黄琳梓"</f>
        <v>黄琳梓</v>
      </c>
      <c r="E4" s="7" t="str">
        <f>"男"</f>
        <v>男</v>
      </c>
      <c r="F4" s="7" t="s">
        <v>9</v>
      </c>
    </row>
    <row r="5" spans="1:6" ht="30" customHeight="1">
      <c r="A5" s="6">
        <v>3</v>
      </c>
      <c r="B5" s="7" t="str">
        <f>"27452020121409061311"</f>
        <v>27452020121409061311</v>
      </c>
      <c r="C5" s="7" t="s">
        <v>7</v>
      </c>
      <c r="D5" s="7" t="str">
        <f>"陆以阳"</f>
        <v>陆以阳</v>
      </c>
      <c r="E5" s="7" t="str">
        <f>"男"</f>
        <v>男</v>
      </c>
      <c r="F5" s="7" t="s">
        <v>10</v>
      </c>
    </row>
    <row r="6" spans="1:6" ht="30" customHeight="1">
      <c r="A6" s="6">
        <v>4</v>
      </c>
      <c r="B6" s="7" t="str">
        <f>"27452020121409091519"</f>
        <v>27452020121409091519</v>
      </c>
      <c r="C6" s="7" t="s">
        <v>7</v>
      </c>
      <c r="D6" s="7" t="str">
        <f>"王蒙静"</f>
        <v>王蒙静</v>
      </c>
      <c r="E6" s="7" t="str">
        <f>"女"</f>
        <v>女</v>
      </c>
      <c r="F6" s="7" t="s">
        <v>11</v>
      </c>
    </row>
    <row r="7" spans="1:6" ht="30" customHeight="1">
      <c r="A7" s="6">
        <v>5</v>
      </c>
      <c r="B7" s="7" t="str">
        <f>"27452020121409181123"</f>
        <v>27452020121409181123</v>
      </c>
      <c r="C7" s="7" t="s">
        <v>7</v>
      </c>
      <c r="D7" s="7" t="str">
        <f>"李寒"</f>
        <v>李寒</v>
      </c>
      <c r="E7" s="7" t="str">
        <f>"女"</f>
        <v>女</v>
      </c>
      <c r="F7" s="7" t="s">
        <v>12</v>
      </c>
    </row>
    <row r="8" spans="1:6" ht="30" customHeight="1">
      <c r="A8" s="6">
        <v>6</v>
      </c>
      <c r="B8" s="7" t="str">
        <f>"27452020121409414949"</f>
        <v>27452020121409414949</v>
      </c>
      <c r="C8" s="7" t="s">
        <v>7</v>
      </c>
      <c r="D8" s="7" t="str">
        <f>"钟赞臣"</f>
        <v>钟赞臣</v>
      </c>
      <c r="E8" s="7" t="str">
        <f>"男"</f>
        <v>男</v>
      </c>
      <c r="F8" s="7" t="s">
        <v>13</v>
      </c>
    </row>
    <row r="9" spans="1:6" ht="30" customHeight="1">
      <c r="A9" s="6">
        <v>7</v>
      </c>
      <c r="B9" s="7" t="str">
        <f>"27452020121410004866"</f>
        <v>27452020121410004866</v>
      </c>
      <c r="C9" s="7" t="s">
        <v>7</v>
      </c>
      <c r="D9" s="7" t="str">
        <f>"伍舜明"</f>
        <v>伍舜明</v>
      </c>
      <c r="E9" s="7" t="str">
        <f>"男"</f>
        <v>男</v>
      </c>
      <c r="F9" s="7" t="s">
        <v>14</v>
      </c>
    </row>
    <row r="10" spans="1:6" ht="30" customHeight="1">
      <c r="A10" s="6">
        <v>8</v>
      </c>
      <c r="B10" s="7" t="str">
        <f>"27452020121410064274"</f>
        <v>27452020121410064274</v>
      </c>
      <c r="C10" s="7" t="s">
        <v>7</v>
      </c>
      <c r="D10" s="7" t="str">
        <f>"陈艳"</f>
        <v>陈艳</v>
      </c>
      <c r="E10" s="7" t="str">
        <f>"女"</f>
        <v>女</v>
      </c>
      <c r="F10" s="7" t="s">
        <v>15</v>
      </c>
    </row>
    <row r="11" spans="1:6" ht="30" customHeight="1">
      <c r="A11" s="6">
        <v>9</v>
      </c>
      <c r="B11" s="7" t="str">
        <f>"27452020121410072675"</f>
        <v>27452020121410072675</v>
      </c>
      <c r="C11" s="7" t="s">
        <v>7</v>
      </c>
      <c r="D11" s="7" t="str">
        <f>"林玮玮"</f>
        <v>林玮玮</v>
      </c>
      <c r="E11" s="7" t="str">
        <f>"女"</f>
        <v>女</v>
      </c>
      <c r="F11" s="7" t="s">
        <v>16</v>
      </c>
    </row>
    <row r="12" spans="1:6" ht="30" customHeight="1">
      <c r="A12" s="6">
        <v>10</v>
      </c>
      <c r="B12" s="7" t="str">
        <f>"27452020121410073276"</f>
        <v>27452020121410073276</v>
      </c>
      <c r="C12" s="7" t="s">
        <v>7</v>
      </c>
      <c r="D12" s="7" t="str">
        <f>"蕉慧莹"</f>
        <v>蕉慧莹</v>
      </c>
      <c r="E12" s="7" t="str">
        <f>"女"</f>
        <v>女</v>
      </c>
      <c r="F12" s="7" t="s">
        <v>17</v>
      </c>
    </row>
    <row r="13" spans="1:6" ht="30" customHeight="1">
      <c r="A13" s="6">
        <v>11</v>
      </c>
      <c r="B13" s="7" t="str">
        <f>"27452020121410155085"</f>
        <v>27452020121410155085</v>
      </c>
      <c r="C13" s="7" t="s">
        <v>7</v>
      </c>
      <c r="D13" s="7" t="str">
        <f>"余海辉"</f>
        <v>余海辉</v>
      </c>
      <c r="E13" s="7" t="str">
        <f>"男"</f>
        <v>男</v>
      </c>
      <c r="F13" s="7" t="s">
        <v>18</v>
      </c>
    </row>
    <row r="14" spans="1:6" ht="30" customHeight="1">
      <c r="A14" s="6">
        <v>12</v>
      </c>
      <c r="B14" s="7" t="str">
        <f>"27452020121410173790"</f>
        <v>27452020121410173790</v>
      </c>
      <c r="C14" s="7" t="s">
        <v>7</v>
      </c>
      <c r="D14" s="7" t="str">
        <f>"杨小燕"</f>
        <v>杨小燕</v>
      </c>
      <c r="E14" s="7" t="str">
        <f>"女"</f>
        <v>女</v>
      </c>
      <c r="F14" s="7" t="s">
        <v>19</v>
      </c>
    </row>
    <row r="15" spans="1:6" ht="30" customHeight="1">
      <c r="A15" s="6">
        <v>13</v>
      </c>
      <c r="B15" s="7" t="str">
        <f>"274520201214105038127"</f>
        <v>274520201214105038127</v>
      </c>
      <c r="C15" s="7" t="s">
        <v>7</v>
      </c>
      <c r="D15" s="7" t="str">
        <f>"王育振"</f>
        <v>王育振</v>
      </c>
      <c r="E15" s="7" t="str">
        <f>"男"</f>
        <v>男</v>
      </c>
      <c r="F15" s="7" t="s">
        <v>20</v>
      </c>
    </row>
    <row r="16" spans="1:6" ht="30" customHeight="1">
      <c r="A16" s="6">
        <v>14</v>
      </c>
      <c r="B16" s="7" t="str">
        <f>"274520201214105219132"</f>
        <v>274520201214105219132</v>
      </c>
      <c r="C16" s="7" t="s">
        <v>7</v>
      </c>
      <c r="D16" s="7" t="str">
        <f>"王芬媛"</f>
        <v>王芬媛</v>
      </c>
      <c r="E16" s="7" t="str">
        <f>"女"</f>
        <v>女</v>
      </c>
      <c r="F16" s="7" t="s">
        <v>21</v>
      </c>
    </row>
    <row r="17" spans="1:6" ht="30" customHeight="1">
      <c r="A17" s="6">
        <v>15</v>
      </c>
      <c r="B17" s="7" t="str">
        <f>"274520201214105221133"</f>
        <v>274520201214105221133</v>
      </c>
      <c r="C17" s="7" t="s">
        <v>7</v>
      </c>
      <c r="D17" s="7" t="str">
        <f>"庄雪芬"</f>
        <v>庄雪芬</v>
      </c>
      <c r="E17" s="7" t="str">
        <f>"女"</f>
        <v>女</v>
      </c>
      <c r="F17" s="7" t="s">
        <v>22</v>
      </c>
    </row>
    <row r="18" spans="1:6" ht="30" customHeight="1">
      <c r="A18" s="6">
        <v>16</v>
      </c>
      <c r="B18" s="7" t="str">
        <f>"274520201214110618142"</f>
        <v>274520201214110618142</v>
      </c>
      <c r="C18" s="7" t="s">
        <v>7</v>
      </c>
      <c r="D18" s="7" t="str">
        <f>"李秋月"</f>
        <v>李秋月</v>
      </c>
      <c r="E18" s="7" t="str">
        <f>"女"</f>
        <v>女</v>
      </c>
      <c r="F18" s="7" t="s">
        <v>23</v>
      </c>
    </row>
    <row r="19" spans="1:6" ht="30" customHeight="1">
      <c r="A19" s="6">
        <v>17</v>
      </c>
      <c r="B19" s="7" t="str">
        <f>"274520201214110730145"</f>
        <v>274520201214110730145</v>
      </c>
      <c r="C19" s="7" t="s">
        <v>7</v>
      </c>
      <c r="D19" s="7" t="str">
        <f>"王丹丹"</f>
        <v>王丹丹</v>
      </c>
      <c r="E19" s="7" t="str">
        <f>"女"</f>
        <v>女</v>
      </c>
      <c r="F19" s="7" t="s">
        <v>24</v>
      </c>
    </row>
    <row r="20" spans="1:6" ht="30" customHeight="1">
      <c r="A20" s="6">
        <v>18</v>
      </c>
      <c r="B20" s="7" t="str">
        <f>"274520201214114904185"</f>
        <v>274520201214114904185</v>
      </c>
      <c r="C20" s="7" t="s">
        <v>7</v>
      </c>
      <c r="D20" s="7" t="str">
        <f>"王家宇"</f>
        <v>王家宇</v>
      </c>
      <c r="E20" s="7" t="str">
        <f>"男"</f>
        <v>男</v>
      </c>
      <c r="F20" s="7" t="s">
        <v>25</v>
      </c>
    </row>
    <row r="21" spans="1:6" ht="30" customHeight="1">
      <c r="A21" s="6">
        <v>19</v>
      </c>
      <c r="B21" s="7" t="str">
        <f>"274520201214115044187"</f>
        <v>274520201214115044187</v>
      </c>
      <c r="C21" s="7" t="s">
        <v>7</v>
      </c>
      <c r="D21" s="7" t="str">
        <f>"符启燕"</f>
        <v>符启燕</v>
      </c>
      <c r="E21" s="7" t="str">
        <f>"女"</f>
        <v>女</v>
      </c>
      <c r="F21" s="7" t="s">
        <v>26</v>
      </c>
    </row>
    <row r="22" spans="1:6" ht="30" customHeight="1">
      <c r="A22" s="6">
        <v>20</v>
      </c>
      <c r="B22" s="7" t="str">
        <f>"274520201214115125188"</f>
        <v>274520201214115125188</v>
      </c>
      <c r="C22" s="7" t="s">
        <v>7</v>
      </c>
      <c r="D22" s="7" t="str">
        <f>"麦雯萍"</f>
        <v>麦雯萍</v>
      </c>
      <c r="E22" s="7" t="str">
        <f>"女"</f>
        <v>女</v>
      </c>
      <c r="F22" s="7" t="s">
        <v>27</v>
      </c>
    </row>
    <row r="23" spans="1:6" ht="30" customHeight="1">
      <c r="A23" s="6">
        <v>21</v>
      </c>
      <c r="B23" s="7" t="str">
        <f>"274520201214121048197"</f>
        <v>274520201214121048197</v>
      </c>
      <c r="C23" s="7" t="s">
        <v>7</v>
      </c>
      <c r="D23" s="7" t="str">
        <f>"简敏"</f>
        <v>简敏</v>
      </c>
      <c r="E23" s="7" t="str">
        <f>"女"</f>
        <v>女</v>
      </c>
      <c r="F23" s="7" t="s">
        <v>28</v>
      </c>
    </row>
    <row r="24" spans="1:6" ht="30" customHeight="1">
      <c r="A24" s="6">
        <v>22</v>
      </c>
      <c r="B24" s="7" t="str">
        <f>"274520201214125135214"</f>
        <v>274520201214125135214</v>
      </c>
      <c r="C24" s="7" t="s">
        <v>7</v>
      </c>
      <c r="D24" s="7" t="str">
        <f>"赵妹菊"</f>
        <v>赵妹菊</v>
      </c>
      <c r="E24" s="7" t="str">
        <f>"女"</f>
        <v>女</v>
      </c>
      <c r="F24" s="7" t="s">
        <v>29</v>
      </c>
    </row>
    <row r="25" spans="1:6" ht="30" customHeight="1">
      <c r="A25" s="6">
        <v>23</v>
      </c>
      <c r="B25" s="7" t="str">
        <f>"274520201214125245216"</f>
        <v>274520201214125245216</v>
      </c>
      <c r="C25" s="7" t="s">
        <v>7</v>
      </c>
      <c r="D25" s="7" t="str">
        <f>"郭杜娟"</f>
        <v>郭杜娟</v>
      </c>
      <c r="E25" s="7" t="str">
        <f>"女"</f>
        <v>女</v>
      </c>
      <c r="F25" s="7" t="s">
        <v>30</v>
      </c>
    </row>
    <row r="26" spans="1:6" ht="30" customHeight="1">
      <c r="A26" s="6">
        <v>24</v>
      </c>
      <c r="B26" s="7" t="str">
        <f>"274520201214144320260"</f>
        <v>274520201214144320260</v>
      </c>
      <c r="C26" s="7" t="s">
        <v>7</v>
      </c>
      <c r="D26" s="7" t="str">
        <f>"郑新"</f>
        <v>郑新</v>
      </c>
      <c r="E26" s="7" t="str">
        <f>"男"</f>
        <v>男</v>
      </c>
      <c r="F26" s="7" t="s">
        <v>31</v>
      </c>
    </row>
    <row r="27" spans="1:6" ht="30" customHeight="1">
      <c r="A27" s="6">
        <v>25</v>
      </c>
      <c r="B27" s="7" t="str">
        <f>"274520201214144707264"</f>
        <v>274520201214144707264</v>
      </c>
      <c r="C27" s="7" t="s">
        <v>7</v>
      </c>
      <c r="D27" s="7" t="str">
        <f>"林兰燕"</f>
        <v>林兰燕</v>
      </c>
      <c r="E27" s="7" t="str">
        <f>"女"</f>
        <v>女</v>
      </c>
      <c r="F27" s="7" t="s">
        <v>32</v>
      </c>
    </row>
    <row r="28" spans="1:6" ht="30" customHeight="1">
      <c r="A28" s="6">
        <v>26</v>
      </c>
      <c r="B28" s="7" t="str">
        <f>"274520201214150524277"</f>
        <v>274520201214150524277</v>
      </c>
      <c r="C28" s="7" t="s">
        <v>7</v>
      </c>
      <c r="D28" s="7" t="str">
        <f>"陈琪"</f>
        <v>陈琪</v>
      </c>
      <c r="E28" s="7" t="str">
        <f>"男"</f>
        <v>男</v>
      </c>
      <c r="F28" s="7" t="s">
        <v>33</v>
      </c>
    </row>
    <row r="29" spans="1:6" ht="30" customHeight="1">
      <c r="A29" s="6">
        <v>27</v>
      </c>
      <c r="B29" s="7" t="str">
        <f>"274520201214151346284"</f>
        <v>274520201214151346284</v>
      </c>
      <c r="C29" s="7" t="s">
        <v>7</v>
      </c>
      <c r="D29" s="7" t="str">
        <f>"林明玉"</f>
        <v>林明玉</v>
      </c>
      <c r="E29" s="7" t="str">
        <f>"女"</f>
        <v>女</v>
      </c>
      <c r="F29" s="7" t="s">
        <v>34</v>
      </c>
    </row>
    <row r="30" spans="1:6" ht="30" customHeight="1">
      <c r="A30" s="6">
        <v>28</v>
      </c>
      <c r="B30" s="7" t="str">
        <f>"274520201214153932302"</f>
        <v>274520201214153932302</v>
      </c>
      <c r="C30" s="7" t="s">
        <v>7</v>
      </c>
      <c r="D30" s="7" t="str">
        <f>"吴丹卉"</f>
        <v>吴丹卉</v>
      </c>
      <c r="E30" s="7" t="str">
        <f>"女"</f>
        <v>女</v>
      </c>
      <c r="F30" s="7" t="s">
        <v>35</v>
      </c>
    </row>
    <row r="31" spans="1:6" ht="30" customHeight="1">
      <c r="A31" s="6">
        <v>29</v>
      </c>
      <c r="B31" s="7" t="str">
        <f>"274520201214154600312"</f>
        <v>274520201214154600312</v>
      </c>
      <c r="C31" s="7" t="s">
        <v>7</v>
      </c>
      <c r="D31" s="7" t="str">
        <f>"邹尾丽"</f>
        <v>邹尾丽</v>
      </c>
      <c r="E31" s="7" t="str">
        <f>"女"</f>
        <v>女</v>
      </c>
      <c r="F31" s="7" t="s">
        <v>36</v>
      </c>
    </row>
    <row r="32" spans="1:6" ht="30" customHeight="1">
      <c r="A32" s="6">
        <v>30</v>
      </c>
      <c r="B32" s="7" t="str">
        <f>"274520201214154917317"</f>
        <v>274520201214154917317</v>
      </c>
      <c r="C32" s="7" t="s">
        <v>7</v>
      </c>
      <c r="D32" s="7" t="str">
        <f>"王盈"</f>
        <v>王盈</v>
      </c>
      <c r="E32" s="7" t="str">
        <f>"女"</f>
        <v>女</v>
      </c>
      <c r="F32" s="7" t="s">
        <v>37</v>
      </c>
    </row>
    <row r="33" spans="1:6" ht="30" customHeight="1">
      <c r="A33" s="6">
        <v>31</v>
      </c>
      <c r="B33" s="7" t="str">
        <f>"274520201214154922318"</f>
        <v>274520201214154922318</v>
      </c>
      <c r="C33" s="7" t="s">
        <v>7</v>
      </c>
      <c r="D33" s="7" t="str">
        <f>"洪后余"</f>
        <v>洪后余</v>
      </c>
      <c r="E33" s="7" t="str">
        <f>"女"</f>
        <v>女</v>
      </c>
      <c r="F33" s="7" t="s">
        <v>38</v>
      </c>
    </row>
    <row r="34" spans="1:6" ht="30" customHeight="1">
      <c r="A34" s="6">
        <v>32</v>
      </c>
      <c r="B34" s="7" t="str">
        <f>"274520201214155317319"</f>
        <v>274520201214155317319</v>
      </c>
      <c r="C34" s="7" t="s">
        <v>7</v>
      </c>
      <c r="D34" s="7" t="str">
        <f>"许环升"</f>
        <v>许环升</v>
      </c>
      <c r="E34" s="7" t="str">
        <f>"男"</f>
        <v>男</v>
      </c>
      <c r="F34" s="7" t="s">
        <v>39</v>
      </c>
    </row>
    <row r="35" spans="1:6" ht="30" customHeight="1">
      <c r="A35" s="6">
        <v>33</v>
      </c>
      <c r="B35" s="7" t="str">
        <f>"274520201214162134339"</f>
        <v>274520201214162134339</v>
      </c>
      <c r="C35" s="7" t="s">
        <v>7</v>
      </c>
      <c r="D35" s="7" t="str">
        <f>"陈东霞"</f>
        <v>陈东霞</v>
      </c>
      <c r="E35" s="7" t="str">
        <f>"女"</f>
        <v>女</v>
      </c>
      <c r="F35" s="7" t="s">
        <v>40</v>
      </c>
    </row>
    <row r="36" spans="1:6" ht="30" customHeight="1">
      <c r="A36" s="6">
        <v>34</v>
      </c>
      <c r="B36" s="7" t="str">
        <f>"274520201214163807353"</f>
        <v>274520201214163807353</v>
      </c>
      <c r="C36" s="7" t="s">
        <v>7</v>
      </c>
      <c r="D36" s="7" t="str">
        <f>"庄仁飞"</f>
        <v>庄仁飞</v>
      </c>
      <c r="E36" s="7" t="str">
        <f>"男"</f>
        <v>男</v>
      </c>
      <c r="F36" s="7" t="s">
        <v>41</v>
      </c>
    </row>
    <row r="37" spans="1:6" ht="30" customHeight="1">
      <c r="A37" s="6">
        <v>35</v>
      </c>
      <c r="B37" s="7" t="str">
        <f>"274520201214172651390"</f>
        <v>274520201214172651390</v>
      </c>
      <c r="C37" s="7" t="s">
        <v>7</v>
      </c>
      <c r="D37" s="7" t="str">
        <f>"赵开朝"</f>
        <v>赵开朝</v>
      </c>
      <c r="E37" s="7" t="str">
        <f>"男"</f>
        <v>男</v>
      </c>
      <c r="F37" s="7" t="s">
        <v>42</v>
      </c>
    </row>
    <row r="38" spans="1:6" ht="30" customHeight="1">
      <c r="A38" s="6">
        <v>36</v>
      </c>
      <c r="B38" s="7" t="str">
        <f>"274520201214184243417"</f>
        <v>274520201214184243417</v>
      </c>
      <c r="C38" s="7" t="s">
        <v>7</v>
      </c>
      <c r="D38" s="7" t="str">
        <f>"郑鑫"</f>
        <v>郑鑫</v>
      </c>
      <c r="E38" s="7" t="str">
        <f>"男"</f>
        <v>男</v>
      </c>
      <c r="F38" s="7" t="s">
        <v>43</v>
      </c>
    </row>
    <row r="39" spans="1:6" ht="30" customHeight="1">
      <c r="A39" s="6">
        <v>37</v>
      </c>
      <c r="B39" s="7" t="str">
        <f>"274520201214200457445"</f>
        <v>274520201214200457445</v>
      </c>
      <c r="C39" s="7" t="s">
        <v>7</v>
      </c>
      <c r="D39" s="7" t="str">
        <f>"黄肖凤"</f>
        <v>黄肖凤</v>
      </c>
      <c r="E39" s="7" t="str">
        <f>"女"</f>
        <v>女</v>
      </c>
      <c r="F39" s="7" t="s">
        <v>44</v>
      </c>
    </row>
    <row r="40" spans="1:6" ht="30" customHeight="1">
      <c r="A40" s="6">
        <v>38</v>
      </c>
      <c r="B40" s="7" t="str">
        <f>"274520201214203132462"</f>
        <v>274520201214203132462</v>
      </c>
      <c r="C40" s="7" t="s">
        <v>7</v>
      </c>
      <c r="D40" s="7" t="str">
        <f>"符皑滢"</f>
        <v>符皑滢</v>
      </c>
      <c r="E40" s="7" t="str">
        <f>"女"</f>
        <v>女</v>
      </c>
      <c r="F40" s="7" t="s">
        <v>45</v>
      </c>
    </row>
    <row r="41" spans="1:6" ht="30" customHeight="1">
      <c r="A41" s="6">
        <v>39</v>
      </c>
      <c r="B41" s="7" t="str">
        <f>"274520201214204715465"</f>
        <v>274520201214204715465</v>
      </c>
      <c r="C41" s="7" t="s">
        <v>7</v>
      </c>
      <c r="D41" s="7" t="str">
        <f>"王梅娟"</f>
        <v>王梅娟</v>
      </c>
      <c r="E41" s="7" t="str">
        <f>"女"</f>
        <v>女</v>
      </c>
      <c r="F41" s="7" t="s">
        <v>46</v>
      </c>
    </row>
    <row r="42" spans="1:6" ht="30" customHeight="1">
      <c r="A42" s="6">
        <v>40</v>
      </c>
      <c r="B42" s="7" t="str">
        <f>"274520201214205237470"</f>
        <v>274520201214205237470</v>
      </c>
      <c r="C42" s="7" t="s">
        <v>7</v>
      </c>
      <c r="D42" s="7" t="str">
        <f>"王敬"</f>
        <v>王敬</v>
      </c>
      <c r="E42" s="7" t="str">
        <f>"男"</f>
        <v>男</v>
      </c>
      <c r="F42" s="7" t="s">
        <v>47</v>
      </c>
    </row>
    <row r="43" spans="1:6" ht="30" customHeight="1">
      <c r="A43" s="6">
        <v>41</v>
      </c>
      <c r="B43" s="7" t="str">
        <f>"274520201214211857485"</f>
        <v>274520201214211857485</v>
      </c>
      <c r="C43" s="7" t="s">
        <v>7</v>
      </c>
      <c r="D43" s="7" t="str">
        <f>"李振杰"</f>
        <v>李振杰</v>
      </c>
      <c r="E43" s="7" t="str">
        <f>"男"</f>
        <v>男</v>
      </c>
      <c r="F43" s="7" t="s">
        <v>48</v>
      </c>
    </row>
    <row r="44" spans="1:6" ht="30" customHeight="1">
      <c r="A44" s="6">
        <v>42</v>
      </c>
      <c r="B44" s="7" t="str">
        <f>"274520201214220407510"</f>
        <v>274520201214220407510</v>
      </c>
      <c r="C44" s="7" t="s">
        <v>7</v>
      </c>
      <c r="D44" s="7" t="str">
        <f>"何子亮"</f>
        <v>何子亮</v>
      </c>
      <c r="E44" s="7" t="str">
        <f>"男"</f>
        <v>男</v>
      </c>
      <c r="F44" s="7" t="s">
        <v>49</v>
      </c>
    </row>
    <row r="45" spans="1:6" ht="30" customHeight="1">
      <c r="A45" s="6">
        <v>43</v>
      </c>
      <c r="B45" s="7" t="str">
        <f>"274520201214220540511"</f>
        <v>274520201214220540511</v>
      </c>
      <c r="C45" s="7" t="s">
        <v>7</v>
      </c>
      <c r="D45" s="7" t="str">
        <f>"王丽燕"</f>
        <v>王丽燕</v>
      </c>
      <c r="E45" s="7" t="str">
        <f aca="true" t="shared" si="0" ref="E45:E50">"女"</f>
        <v>女</v>
      </c>
      <c r="F45" s="7" t="s">
        <v>50</v>
      </c>
    </row>
    <row r="46" spans="1:6" ht="30" customHeight="1">
      <c r="A46" s="6">
        <v>44</v>
      </c>
      <c r="B46" s="7" t="str">
        <f>"274520201214221630517"</f>
        <v>274520201214221630517</v>
      </c>
      <c r="C46" s="7" t="s">
        <v>7</v>
      </c>
      <c r="D46" s="7" t="str">
        <f>"曾云婷"</f>
        <v>曾云婷</v>
      </c>
      <c r="E46" s="7" t="str">
        <f t="shared" si="0"/>
        <v>女</v>
      </c>
      <c r="F46" s="7" t="s">
        <v>51</v>
      </c>
    </row>
    <row r="47" spans="1:6" ht="30" customHeight="1">
      <c r="A47" s="6">
        <v>45</v>
      </c>
      <c r="B47" s="7" t="str">
        <f>"274520201214222033519"</f>
        <v>274520201214222033519</v>
      </c>
      <c r="C47" s="7" t="s">
        <v>7</v>
      </c>
      <c r="D47" s="7" t="str">
        <f>"罗才媚"</f>
        <v>罗才媚</v>
      </c>
      <c r="E47" s="7" t="str">
        <f t="shared" si="0"/>
        <v>女</v>
      </c>
      <c r="F47" s="7" t="s">
        <v>52</v>
      </c>
    </row>
    <row r="48" spans="1:6" ht="30" customHeight="1">
      <c r="A48" s="6">
        <v>46</v>
      </c>
      <c r="B48" s="7" t="str">
        <f>"274520201214223109528"</f>
        <v>274520201214223109528</v>
      </c>
      <c r="C48" s="7" t="s">
        <v>7</v>
      </c>
      <c r="D48" s="7" t="str">
        <f>"许文静"</f>
        <v>许文静</v>
      </c>
      <c r="E48" s="7" t="str">
        <f t="shared" si="0"/>
        <v>女</v>
      </c>
      <c r="F48" s="7" t="s">
        <v>53</v>
      </c>
    </row>
    <row r="49" spans="1:6" ht="30" customHeight="1">
      <c r="A49" s="6">
        <v>47</v>
      </c>
      <c r="B49" s="7" t="str">
        <f>"274520201214223744534"</f>
        <v>274520201214223744534</v>
      </c>
      <c r="C49" s="7" t="s">
        <v>7</v>
      </c>
      <c r="D49" s="7" t="str">
        <f>"王娜"</f>
        <v>王娜</v>
      </c>
      <c r="E49" s="7" t="str">
        <f t="shared" si="0"/>
        <v>女</v>
      </c>
      <c r="F49" s="7" t="s">
        <v>54</v>
      </c>
    </row>
    <row r="50" spans="1:6" ht="30" customHeight="1">
      <c r="A50" s="6">
        <v>48</v>
      </c>
      <c r="B50" s="7" t="str">
        <f>"274520201214231834547"</f>
        <v>274520201214231834547</v>
      </c>
      <c r="C50" s="7" t="s">
        <v>7</v>
      </c>
      <c r="D50" s="7" t="str">
        <f>"庄瑶婕"</f>
        <v>庄瑶婕</v>
      </c>
      <c r="E50" s="7" t="str">
        <f t="shared" si="0"/>
        <v>女</v>
      </c>
      <c r="F50" s="7" t="s">
        <v>55</v>
      </c>
    </row>
    <row r="51" spans="1:6" ht="30" customHeight="1">
      <c r="A51" s="6">
        <v>49</v>
      </c>
      <c r="B51" s="7" t="str">
        <f>"274520201215093050600"</f>
        <v>274520201215093050600</v>
      </c>
      <c r="C51" s="7" t="s">
        <v>7</v>
      </c>
      <c r="D51" s="7" t="str">
        <f>"韦新泉"</f>
        <v>韦新泉</v>
      </c>
      <c r="E51" s="7" t="str">
        <f>"男"</f>
        <v>男</v>
      </c>
      <c r="F51" s="7" t="s">
        <v>56</v>
      </c>
    </row>
    <row r="52" spans="1:6" ht="30" customHeight="1">
      <c r="A52" s="6">
        <v>50</v>
      </c>
      <c r="B52" s="7" t="str">
        <f>"274520201215100211619"</f>
        <v>274520201215100211619</v>
      </c>
      <c r="C52" s="7" t="s">
        <v>7</v>
      </c>
      <c r="D52" s="7" t="str">
        <f>"陈积杰"</f>
        <v>陈积杰</v>
      </c>
      <c r="E52" s="7" t="str">
        <f>"男"</f>
        <v>男</v>
      </c>
      <c r="F52" s="7" t="s">
        <v>57</v>
      </c>
    </row>
    <row r="53" spans="1:6" ht="30" customHeight="1">
      <c r="A53" s="6">
        <v>51</v>
      </c>
      <c r="B53" s="7" t="str">
        <f>"274520201215101056632"</f>
        <v>274520201215101056632</v>
      </c>
      <c r="C53" s="7" t="s">
        <v>7</v>
      </c>
      <c r="D53" s="7" t="str">
        <f>"赵开静"</f>
        <v>赵开静</v>
      </c>
      <c r="E53" s="7" t="str">
        <f aca="true" t="shared" si="1" ref="E53:E61">"女"</f>
        <v>女</v>
      </c>
      <c r="F53" s="7" t="s">
        <v>58</v>
      </c>
    </row>
    <row r="54" spans="1:6" ht="30" customHeight="1">
      <c r="A54" s="6">
        <v>52</v>
      </c>
      <c r="B54" s="7" t="str">
        <f>"274520201215102527645"</f>
        <v>274520201215102527645</v>
      </c>
      <c r="C54" s="7" t="s">
        <v>7</v>
      </c>
      <c r="D54" s="7" t="str">
        <f>"王伊蕾"</f>
        <v>王伊蕾</v>
      </c>
      <c r="E54" s="7" t="str">
        <f t="shared" si="1"/>
        <v>女</v>
      </c>
      <c r="F54" s="7" t="s">
        <v>59</v>
      </c>
    </row>
    <row r="55" spans="1:6" ht="30" customHeight="1">
      <c r="A55" s="6">
        <v>53</v>
      </c>
      <c r="B55" s="7" t="str">
        <f>"274520201215102911650"</f>
        <v>274520201215102911650</v>
      </c>
      <c r="C55" s="7" t="s">
        <v>7</v>
      </c>
      <c r="D55" s="7" t="str">
        <f>"符西亮"</f>
        <v>符西亮</v>
      </c>
      <c r="E55" s="7" t="str">
        <f t="shared" si="1"/>
        <v>女</v>
      </c>
      <c r="F55" s="7" t="s">
        <v>60</v>
      </c>
    </row>
    <row r="56" spans="1:6" ht="30" customHeight="1">
      <c r="A56" s="6">
        <v>54</v>
      </c>
      <c r="B56" s="7" t="str">
        <f>"274520201215103442652"</f>
        <v>274520201215103442652</v>
      </c>
      <c r="C56" s="7" t="s">
        <v>7</v>
      </c>
      <c r="D56" s="7" t="str">
        <f>"范秀婷"</f>
        <v>范秀婷</v>
      </c>
      <c r="E56" s="7" t="str">
        <f t="shared" si="1"/>
        <v>女</v>
      </c>
      <c r="F56" s="7" t="s">
        <v>61</v>
      </c>
    </row>
    <row r="57" spans="1:6" ht="30" customHeight="1">
      <c r="A57" s="6">
        <v>55</v>
      </c>
      <c r="B57" s="7" t="str">
        <f>"274520201215103626654"</f>
        <v>274520201215103626654</v>
      </c>
      <c r="C57" s="7" t="s">
        <v>7</v>
      </c>
      <c r="D57" s="7" t="str">
        <f>"黄诗琦"</f>
        <v>黄诗琦</v>
      </c>
      <c r="E57" s="7" t="str">
        <f t="shared" si="1"/>
        <v>女</v>
      </c>
      <c r="F57" s="7" t="s">
        <v>62</v>
      </c>
    </row>
    <row r="58" spans="1:6" ht="30" customHeight="1">
      <c r="A58" s="6">
        <v>56</v>
      </c>
      <c r="B58" s="7" t="str">
        <f>"274520201215104012656"</f>
        <v>274520201215104012656</v>
      </c>
      <c r="C58" s="7" t="s">
        <v>7</v>
      </c>
      <c r="D58" s="7" t="str">
        <f>"覃贞怡"</f>
        <v>覃贞怡</v>
      </c>
      <c r="E58" s="7" t="str">
        <f t="shared" si="1"/>
        <v>女</v>
      </c>
      <c r="F58" s="7" t="s">
        <v>63</v>
      </c>
    </row>
    <row r="59" spans="1:6" ht="30" customHeight="1">
      <c r="A59" s="6">
        <v>57</v>
      </c>
      <c r="B59" s="7" t="str">
        <f>"274520201215110630664"</f>
        <v>274520201215110630664</v>
      </c>
      <c r="C59" s="7" t="s">
        <v>7</v>
      </c>
      <c r="D59" s="7" t="str">
        <f>"何秋"</f>
        <v>何秋</v>
      </c>
      <c r="E59" s="7" t="str">
        <f t="shared" si="1"/>
        <v>女</v>
      </c>
      <c r="F59" s="7" t="s">
        <v>64</v>
      </c>
    </row>
    <row r="60" spans="1:6" ht="30" customHeight="1">
      <c r="A60" s="6">
        <v>58</v>
      </c>
      <c r="B60" s="7" t="str">
        <f>"274520201215112545682"</f>
        <v>274520201215112545682</v>
      </c>
      <c r="C60" s="7" t="s">
        <v>7</v>
      </c>
      <c r="D60" s="7" t="str">
        <f>"黎霖"</f>
        <v>黎霖</v>
      </c>
      <c r="E60" s="7" t="str">
        <f t="shared" si="1"/>
        <v>女</v>
      </c>
      <c r="F60" s="7" t="s">
        <v>65</v>
      </c>
    </row>
    <row r="61" spans="1:6" ht="30" customHeight="1">
      <c r="A61" s="6">
        <v>59</v>
      </c>
      <c r="B61" s="7" t="str">
        <f>"274520201215133812726"</f>
        <v>274520201215133812726</v>
      </c>
      <c r="C61" s="7" t="s">
        <v>7</v>
      </c>
      <c r="D61" s="7" t="str">
        <f>"周怡娴"</f>
        <v>周怡娴</v>
      </c>
      <c r="E61" s="7" t="str">
        <f t="shared" si="1"/>
        <v>女</v>
      </c>
      <c r="F61" s="7" t="s">
        <v>66</v>
      </c>
    </row>
    <row r="62" spans="1:6" ht="30" customHeight="1">
      <c r="A62" s="6">
        <v>60</v>
      </c>
      <c r="B62" s="7" t="str">
        <f>"274520201215152748758"</f>
        <v>274520201215152748758</v>
      </c>
      <c r="C62" s="7" t="s">
        <v>7</v>
      </c>
      <c r="D62" s="7" t="str">
        <f>"唐传良"</f>
        <v>唐传良</v>
      </c>
      <c r="E62" s="7" t="str">
        <f>"男"</f>
        <v>男</v>
      </c>
      <c r="F62" s="7" t="s">
        <v>67</v>
      </c>
    </row>
    <row r="63" spans="1:6" ht="30" customHeight="1">
      <c r="A63" s="6">
        <v>61</v>
      </c>
      <c r="B63" s="7" t="str">
        <f>"274520201215161022776"</f>
        <v>274520201215161022776</v>
      </c>
      <c r="C63" s="7" t="s">
        <v>7</v>
      </c>
      <c r="D63" s="7" t="str">
        <f>"黄学芳"</f>
        <v>黄学芳</v>
      </c>
      <c r="E63" s="7" t="str">
        <f>"女"</f>
        <v>女</v>
      </c>
      <c r="F63" s="7" t="s">
        <v>68</v>
      </c>
    </row>
    <row r="64" spans="1:6" ht="30" customHeight="1">
      <c r="A64" s="6">
        <v>62</v>
      </c>
      <c r="B64" s="7" t="str">
        <f>"274520201215165318796"</f>
        <v>274520201215165318796</v>
      </c>
      <c r="C64" s="7" t="s">
        <v>7</v>
      </c>
      <c r="D64" s="7" t="str">
        <f>"吴桐林"</f>
        <v>吴桐林</v>
      </c>
      <c r="E64" s="7" t="str">
        <f>"女"</f>
        <v>女</v>
      </c>
      <c r="F64" s="7" t="s">
        <v>69</v>
      </c>
    </row>
    <row r="65" spans="1:6" ht="30" customHeight="1">
      <c r="A65" s="6">
        <v>63</v>
      </c>
      <c r="B65" s="7" t="str">
        <f>"274520201215174724823"</f>
        <v>274520201215174724823</v>
      </c>
      <c r="C65" s="7" t="s">
        <v>7</v>
      </c>
      <c r="D65" s="7" t="str">
        <f>"李艳"</f>
        <v>李艳</v>
      </c>
      <c r="E65" s="7" t="str">
        <f>"女"</f>
        <v>女</v>
      </c>
      <c r="F65" s="7" t="s">
        <v>70</v>
      </c>
    </row>
    <row r="66" spans="1:6" ht="30" customHeight="1">
      <c r="A66" s="6">
        <v>64</v>
      </c>
      <c r="B66" s="7" t="str">
        <f>"274520201215192734844"</f>
        <v>274520201215192734844</v>
      </c>
      <c r="C66" s="7" t="s">
        <v>7</v>
      </c>
      <c r="D66" s="7" t="str">
        <f>"王蕊"</f>
        <v>王蕊</v>
      </c>
      <c r="E66" s="7" t="str">
        <f>"女"</f>
        <v>女</v>
      </c>
      <c r="F66" s="7" t="s">
        <v>71</v>
      </c>
    </row>
    <row r="67" spans="1:6" ht="30" customHeight="1">
      <c r="A67" s="6">
        <v>65</v>
      </c>
      <c r="B67" s="7" t="str">
        <f>"274520201215205433872"</f>
        <v>274520201215205433872</v>
      </c>
      <c r="C67" s="7" t="s">
        <v>7</v>
      </c>
      <c r="D67" s="7" t="str">
        <f>"倪胜永"</f>
        <v>倪胜永</v>
      </c>
      <c r="E67" s="7" t="str">
        <f>"男"</f>
        <v>男</v>
      </c>
      <c r="F67" s="7" t="s">
        <v>72</v>
      </c>
    </row>
    <row r="68" spans="1:6" ht="30" customHeight="1">
      <c r="A68" s="6">
        <v>66</v>
      </c>
      <c r="B68" s="7" t="str">
        <f>"274520201215205831876"</f>
        <v>274520201215205831876</v>
      </c>
      <c r="C68" s="7" t="s">
        <v>7</v>
      </c>
      <c r="D68" s="7" t="str">
        <f>"杨昌政"</f>
        <v>杨昌政</v>
      </c>
      <c r="E68" s="7" t="str">
        <f>"男"</f>
        <v>男</v>
      </c>
      <c r="F68" s="7" t="s">
        <v>73</v>
      </c>
    </row>
    <row r="69" spans="1:6" ht="30" customHeight="1">
      <c r="A69" s="6">
        <v>67</v>
      </c>
      <c r="B69" s="7" t="str">
        <f>"274520201215210314879"</f>
        <v>274520201215210314879</v>
      </c>
      <c r="C69" s="7" t="s">
        <v>7</v>
      </c>
      <c r="D69" s="7" t="str">
        <f>"孙丽丽"</f>
        <v>孙丽丽</v>
      </c>
      <c r="E69" s="7" t="str">
        <f>"女"</f>
        <v>女</v>
      </c>
      <c r="F69" s="7" t="s">
        <v>74</v>
      </c>
    </row>
    <row r="70" spans="1:6" ht="30" customHeight="1">
      <c r="A70" s="6">
        <v>68</v>
      </c>
      <c r="B70" s="7" t="str">
        <f>"274520201215214538897"</f>
        <v>274520201215214538897</v>
      </c>
      <c r="C70" s="7" t="s">
        <v>7</v>
      </c>
      <c r="D70" s="7" t="str">
        <f>"吴小颜"</f>
        <v>吴小颜</v>
      </c>
      <c r="E70" s="7" t="str">
        <f>"女"</f>
        <v>女</v>
      </c>
      <c r="F70" s="7" t="s">
        <v>75</v>
      </c>
    </row>
    <row r="71" spans="1:6" ht="30" customHeight="1">
      <c r="A71" s="6">
        <v>69</v>
      </c>
      <c r="B71" s="7" t="str">
        <f>"274520201215231803924"</f>
        <v>274520201215231803924</v>
      </c>
      <c r="C71" s="7" t="s">
        <v>7</v>
      </c>
      <c r="D71" s="7" t="str">
        <f>"陈俊龙"</f>
        <v>陈俊龙</v>
      </c>
      <c r="E71" s="7" t="str">
        <f>"男"</f>
        <v>男</v>
      </c>
      <c r="F71" s="7" t="s">
        <v>76</v>
      </c>
    </row>
    <row r="72" spans="1:6" ht="30" customHeight="1">
      <c r="A72" s="6">
        <v>70</v>
      </c>
      <c r="B72" s="7" t="str">
        <f>"274520201216082107940"</f>
        <v>274520201216082107940</v>
      </c>
      <c r="C72" s="7" t="s">
        <v>7</v>
      </c>
      <c r="D72" s="7" t="str">
        <f>"叶映枚"</f>
        <v>叶映枚</v>
      </c>
      <c r="E72" s="7" t="str">
        <f>"女"</f>
        <v>女</v>
      </c>
      <c r="F72" s="7" t="s">
        <v>77</v>
      </c>
    </row>
    <row r="73" spans="1:6" ht="30" customHeight="1">
      <c r="A73" s="6">
        <v>71</v>
      </c>
      <c r="B73" s="7" t="str">
        <f>"274520201216085158946"</f>
        <v>274520201216085158946</v>
      </c>
      <c r="C73" s="7" t="s">
        <v>7</v>
      </c>
      <c r="D73" s="7" t="str">
        <f>"吉晶晶"</f>
        <v>吉晶晶</v>
      </c>
      <c r="E73" s="7" t="str">
        <f>"女"</f>
        <v>女</v>
      </c>
      <c r="F73" s="7" t="s">
        <v>78</v>
      </c>
    </row>
    <row r="74" spans="1:6" ht="30" customHeight="1">
      <c r="A74" s="6">
        <v>72</v>
      </c>
      <c r="B74" s="7" t="str">
        <f>"274520201216094406952"</f>
        <v>274520201216094406952</v>
      </c>
      <c r="C74" s="7" t="s">
        <v>7</v>
      </c>
      <c r="D74" s="7" t="str">
        <f>"林青苗"</f>
        <v>林青苗</v>
      </c>
      <c r="E74" s="7" t="str">
        <f>"女"</f>
        <v>女</v>
      </c>
      <c r="F74" s="7" t="s">
        <v>79</v>
      </c>
    </row>
    <row r="75" spans="1:6" ht="30" customHeight="1">
      <c r="A75" s="6">
        <v>73</v>
      </c>
      <c r="B75" s="7" t="str">
        <f>"274520201216095153956"</f>
        <v>274520201216095153956</v>
      </c>
      <c r="C75" s="7" t="s">
        <v>7</v>
      </c>
      <c r="D75" s="7" t="str">
        <f>"符晓彤"</f>
        <v>符晓彤</v>
      </c>
      <c r="E75" s="7" t="str">
        <f>"女"</f>
        <v>女</v>
      </c>
      <c r="F75" s="7" t="s">
        <v>80</v>
      </c>
    </row>
    <row r="76" spans="1:6" ht="30" customHeight="1">
      <c r="A76" s="6">
        <v>74</v>
      </c>
      <c r="B76" s="7" t="str">
        <f>"274520201216100551962"</f>
        <v>274520201216100551962</v>
      </c>
      <c r="C76" s="7" t="s">
        <v>7</v>
      </c>
      <c r="D76" s="7" t="str">
        <f>"陈惠娟"</f>
        <v>陈惠娟</v>
      </c>
      <c r="E76" s="7" t="str">
        <f>"女"</f>
        <v>女</v>
      </c>
      <c r="F76" s="7" t="s">
        <v>81</v>
      </c>
    </row>
    <row r="77" spans="1:6" ht="30" customHeight="1">
      <c r="A77" s="6">
        <v>75</v>
      </c>
      <c r="B77" s="7" t="str">
        <f>"274520201216105013976"</f>
        <v>274520201216105013976</v>
      </c>
      <c r="C77" s="7" t="s">
        <v>7</v>
      </c>
      <c r="D77" s="7" t="str">
        <f>"曹雷南"</f>
        <v>曹雷南</v>
      </c>
      <c r="E77" s="7" t="str">
        <f>"男"</f>
        <v>男</v>
      </c>
      <c r="F77" s="7" t="s">
        <v>82</v>
      </c>
    </row>
    <row r="78" spans="1:6" ht="30" customHeight="1">
      <c r="A78" s="6">
        <v>76</v>
      </c>
      <c r="B78" s="7" t="str">
        <f>"274520201216122042993"</f>
        <v>274520201216122042993</v>
      </c>
      <c r="C78" s="7" t="s">
        <v>7</v>
      </c>
      <c r="D78" s="7" t="str">
        <f>"麦璐璐"</f>
        <v>麦璐璐</v>
      </c>
      <c r="E78" s="7" t="str">
        <f>"女"</f>
        <v>女</v>
      </c>
      <c r="F78" s="7" t="s">
        <v>83</v>
      </c>
    </row>
    <row r="79" spans="1:6" ht="30" customHeight="1">
      <c r="A79" s="6">
        <v>77</v>
      </c>
      <c r="B79" s="7" t="str">
        <f>"2745202012161430041015"</f>
        <v>2745202012161430041015</v>
      </c>
      <c r="C79" s="7" t="s">
        <v>7</v>
      </c>
      <c r="D79" s="7" t="str">
        <f>"林小慧"</f>
        <v>林小慧</v>
      </c>
      <c r="E79" s="7" t="str">
        <f>"女"</f>
        <v>女</v>
      </c>
      <c r="F79" s="7" t="s">
        <v>84</v>
      </c>
    </row>
    <row r="80" spans="1:6" ht="30" customHeight="1">
      <c r="A80" s="6">
        <v>78</v>
      </c>
      <c r="B80" s="7" t="str">
        <f>"2745202012161642541042"</f>
        <v>2745202012161642541042</v>
      </c>
      <c r="C80" s="7" t="s">
        <v>7</v>
      </c>
      <c r="D80" s="7" t="str">
        <f>"王瑜"</f>
        <v>王瑜</v>
      </c>
      <c r="E80" s="7" t="str">
        <f>"女"</f>
        <v>女</v>
      </c>
      <c r="F80" s="7" t="s">
        <v>85</v>
      </c>
    </row>
    <row r="81" spans="1:6" ht="30" customHeight="1">
      <c r="A81" s="6">
        <v>79</v>
      </c>
      <c r="B81" s="7" t="str">
        <f>"2745202012161645171043"</f>
        <v>2745202012161645171043</v>
      </c>
      <c r="C81" s="7" t="s">
        <v>7</v>
      </c>
      <c r="D81" s="7" t="str">
        <f>"黄金燕"</f>
        <v>黄金燕</v>
      </c>
      <c r="E81" s="7" t="str">
        <f>"女"</f>
        <v>女</v>
      </c>
      <c r="F81" s="7" t="s">
        <v>86</v>
      </c>
    </row>
    <row r="82" spans="1:6" ht="30" customHeight="1">
      <c r="A82" s="6">
        <v>80</v>
      </c>
      <c r="B82" s="7" t="str">
        <f>"2745202012161712301052"</f>
        <v>2745202012161712301052</v>
      </c>
      <c r="C82" s="7" t="s">
        <v>7</v>
      </c>
      <c r="D82" s="7" t="str">
        <f>"詹道宝"</f>
        <v>詹道宝</v>
      </c>
      <c r="E82" s="7" t="str">
        <f>"男"</f>
        <v>男</v>
      </c>
      <c r="F82" s="7" t="s">
        <v>87</v>
      </c>
    </row>
    <row r="83" spans="1:6" ht="30" customHeight="1">
      <c r="A83" s="6">
        <v>81</v>
      </c>
      <c r="B83" s="7" t="str">
        <f>"2745202012162014251078"</f>
        <v>2745202012162014251078</v>
      </c>
      <c r="C83" s="7" t="s">
        <v>7</v>
      </c>
      <c r="D83" s="7" t="str">
        <f>"刘菁颖"</f>
        <v>刘菁颖</v>
      </c>
      <c r="E83" s="7" t="str">
        <f>"女"</f>
        <v>女</v>
      </c>
      <c r="F83" s="7" t="s">
        <v>88</v>
      </c>
    </row>
    <row r="84" spans="1:6" ht="30" customHeight="1">
      <c r="A84" s="6">
        <v>82</v>
      </c>
      <c r="B84" s="7" t="str">
        <f>"2745202012162042031087"</f>
        <v>2745202012162042031087</v>
      </c>
      <c r="C84" s="7" t="s">
        <v>7</v>
      </c>
      <c r="D84" s="7" t="str">
        <f>"梁环"</f>
        <v>梁环</v>
      </c>
      <c r="E84" s="7" t="str">
        <f>"男"</f>
        <v>男</v>
      </c>
      <c r="F84" s="7" t="s">
        <v>89</v>
      </c>
    </row>
    <row r="85" spans="1:6" ht="30" customHeight="1">
      <c r="A85" s="6">
        <v>83</v>
      </c>
      <c r="B85" s="7" t="str">
        <f>"2745202012162215221110"</f>
        <v>2745202012162215221110</v>
      </c>
      <c r="C85" s="7" t="s">
        <v>7</v>
      </c>
      <c r="D85" s="7" t="str">
        <f>"何振柳"</f>
        <v>何振柳</v>
      </c>
      <c r="E85" s="7" t="str">
        <f aca="true" t="shared" si="2" ref="E85:E96">"女"</f>
        <v>女</v>
      </c>
      <c r="F85" s="7" t="s">
        <v>90</v>
      </c>
    </row>
    <row r="86" spans="1:6" ht="30" customHeight="1">
      <c r="A86" s="6">
        <v>84</v>
      </c>
      <c r="B86" s="7" t="str">
        <f>"2745202012162328161126"</f>
        <v>2745202012162328161126</v>
      </c>
      <c r="C86" s="7" t="s">
        <v>7</v>
      </c>
      <c r="D86" s="7" t="str">
        <f>"叶书苑"</f>
        <v>叶书苑</v>
      </c>
      <c r="E86" s="7" t="str">
        <f t="shared" si="2"/>
        <v>女</v>
      </c>
      <c r="F86" s="7" t="s">
        <v>91</v>
      </c>
    </row>
    <row r="87" spans="1:6" ht="30" customHeight="1">
      <c r="A87" s="6">
        <v>85</v>
      </c>
      <c r="B87" s="7" t="str">
        <f>"2745202012170905151137"</f>
        <v>2745202012170905151137</v>
      </c>
      <c r="C87" s="7" t="s">
        <v>7</v>
      </c>
      <c r="D87" s="7" t="str">
        <f>"姚常利"</f>
        <v>姚常利</v>
      </c>
      <c r="E87" s="7" t="str">
        <f t="shared" si="2"/>
        <v>女</v>
      </c>
      <c r="F87" s="7" t="s">
        <v>92</v>
      </c>
    </row>
    <row r="88" spans="1:6" ht="30" customHeight="1">
      <c r="A88" s="6">
        <v>86</v>
      </c>
      <c r="B88" s="7" t="str">
        <f>"2745202012170916371141"</f>
        <v>2745202012170916371141</v>
      </c>
      <c r="C88" s="7" t="s">
        <v>7</v>
      </c>
      <c r="D88" s="7" t="str">
        <f>"杨钧乔"</f>
        <v>杨钧乔</v>
      </c>
      <c r="E88" s="7" t="str">
        <f t="shared" si="2"/>
        <v>女</v>
      </c>
      <c r="F88" s="7" t="s">
        <v>93</v>
      </c>
    </row>
    <row r="89" spans="1:6" ht="30" customHeight="1">
      <c r="A89" s="6">
        <v>87</v>
      </c>
      <c r="B89" s="7" t="str">
        <f>"2745202012170920151142"</f>
        <v>2745202012170920151142</v>
      </c>
      <c r="C89" s="7" t="s">
        <v>7</v>
      </c>
      <c r="D89" s="7" t="str">
        <f>"刘陶婷"</f>
        <v>刘陶婷</v>
      </c>
      <c r="E89" s="7" t="str">
        <f t="shared" si="2"/>
        <v>女</v>
      </c>
      <c r="F89" s="7" t="s">
        <v>94</v>
      </c>
    </row>
    <row r="90" spans="1:6" ht="30" customHeight="1">
      <c r="A90" s="6">
        <v>88</v>
      </c>
      <c r="B90" s="7" t="str">
        <f>"2745202012171154281184"</f>
        <v>2745202012171154281184</v>
      </c>
      <c r="C90" s="7" t="s">
        <v>7</v>
      </c>
      <c r="D90" s="7" t="str">
        <f>"贾胜寒"</f>
        <v>贾胜寒</v>
      </c>
      <c r="E90" s="7" t="str">
        <f t="shared" si="2"/>
        <v>女</v>
      </c>
      <c r="F90" s="7" t="s">
        <v>95</v>
      </c>
    </row>
    <row r="91" spans="1:6" ht="30" customHeight="1">
      <c r="A91" s="6">
        <v>89</v>
      </c>
      <c r="B91" s="7" t="str">
        <f>"2745202012171301511190"</f>
        <v>2745202012171301511190</v>
      </c>
      <c r="C91" s="7" t="s">
        <v>7</v>
      </c>
      <c r="D91" s="7" t="str">
        <f>"罗立果"</f>
        <v>罗立果</v>
      </c>
      <c r="E91" s="7" t="str">
        <f t="shared" si="2"/>
        <v>女</v>
      </c>
      <c r="F91" s="7" t="s">
        <v>96</v>
      </c>
    </row>
    <row r="92" spans="1:6" ht="30" customHeight="1">
      <c r="A92" s="6">
        <v>90</v>
      </c>
      <c r="B92" s="7" t="str">
        <f>"2745202012171501311200"</f>
        <v>2745202012171501311200</v>
      </c>
      <c r="C92" s="7" t="s">
        <v>7</v>
      </c>
      <c r="D92" s="7" t="str">
        <f>"韦超"</f>
        <v>韦超</v>
      </c>
      <c r="E92" s="7" t="str">
        <f t="shared" si="2"/>
        <v>女</v>
      </c>
      <c r="F92" s="7" t="s">
        <v>97</v>
      </c>
    </row>
    <row r="93" spans="1:6" ht="30" customHeight="1">
      <c r="A93" s="6">
        <v>91</v>
      </c>
      <c r="B93" s="7" t="str">
        <f>"2745202012171627391227"</f>
        <v>2745202012171627391227</v>
      </c>
      <c r="C93" s="7" t="s">
        <v>7</v>
      </c>
      <c r="D93" s="7" t="str">
        <f>"闻聪聪"</f>
        <v>闻聪聪</v>
      </c>
      <c r="E93" s="7" t="str">
        <f t="shared" si="2"/>
        <v>女</v>
      </c>
      <c r="F93" s="7" t="s">
        <v>98</v>
      </c>
    </row>
    <row r="94" spans="1:6" ht="30" customHeight="1">
      <c r="A94" s="6">
        <v>92</v>
      </c>
      <c r="B94" s="7" t="str">
        <f>"2745202012171836001247"</f>
        <v>2745202012171836001247</v>
      </c>
      <c r="C94" s="7" t="s">
        <v>7</v>
      </c>
      <c r="D94" s="7" t="str">
        <f>"麦贻巴"</f>
        <v>麦贻巴</v>
      </c>
      <c r="E94" s="7" t="str">
        <f t="shared" si="2"/>
        <v>女</v>
      </c>
      <c r="F94" s="7" t="s">
        <v>99</v>
      </c>
    </row>
    <row r="95" spans="1:6" ht="30" customHeight="1">
      <c r="A95" s="6">
        <v>93</v>
      </c>
      <c r="B95" s="7" t="str">
        <f>"2745202012172016481260"</f>
        <v>2745202012172016481260</v>
      </c>
      <c r="C95" s="7" t="s">
        <v>7</v>
      </c>
      <c r="D95" s="7" t="str">
        <f>"林芳"</f>
        <v>林芳</v>
      </c>
      <c r="E95" s="7" t="str">
        <f t="shared" si="2"/>
        <v>女</v>
      </c>
      <c r="F95" s="7" t="s">
        <v>100</v>
      </c>
    </row>
    <row r="96" spans="1:6" ht="30" customHeight="1">
      <c r="A96" s="6">
        <v>94</v>
      </c>
      <c r="B96" s="7" t="str">
        <f>"2745202012172052351263"</f>
        <v>2745202012172052351263</v>
      </c>
      <c r="C96" s="7" t="s">
        <v>7</v>
      </c>
      <c r="D96" s="7" t="str">
        <f>"朱万英"</f>
        <v>朱万英</v>
      </c>
      <c r="E96" s="7" t="str">
        <f t="shared" si="2"/>
        <v>女</v>
      </c>
      <c r="F96" s="7" t="s">
        <v>101</v>
      </c>
    </row>
    <row r="97" spans="1:6" ht="30" customHeight="1">
      <c r="A97" s="6">
        <v>95</v>
      </c>
      <c r="B97" s="7" t="str">
        <f>"2745202012172055081264"</f>
        <v>2745202012172055081264</v>
      </c>
      <c r="C97" s="7" t="s">
        <v>7</v>
      </c>
      <c r="D97" s="7" t="str">
        <f>"符正晓"</f>
        <v>符正晓</v>
      </c>
      <c r="E97" s="7" t="str">
        <f>"男"</f>
        <v>男</v>
      </c>
      <c r="F97" s="7" t="s">
        <v>102</v>
      </c>
    </row>
    <row r="98" spans="1:6" ht="30" customHeight="1">
      <c r="A98" s="6">
        <v>96</v>
      </c>
      <c r="B98" s="7" t="str">
        <f>"2745202012172227111281"</f>
        <v>2745202012172227111281</v>
      </c>
      <c r="C98" s="7" t="s">
        <v>7</v>
      </c>
      <c r="D98" s="7" t="str">
        <f>"王绥富"</f>
        <v>王绥富</v>
      </c>
      <c r="E98" s="7" t="str">
        <f>"男"</f>
        <v>男</v>
      </c>
      <c r="F98" s="7" t="s">
        <v>103</v>
      </c>
    </row>
    <row r="99" spans="1:6" ht="30" customHeight="1">
      <c r="A99" s="6">
        <v>97</v>
      </c>
      <c r="B99" s="7" t="str">
        <f>"2745202012172243221287"</f>
        <v>2745202012172243221287</v>
      </c>
      <c r="C99" s="7" t="s">
        <v>7</v>
      </c>
      <c r="D99" s="7" t="str">
        <f>"麦琳慧"</f>
        <v>麦琳慧</v>
      </c>
      <c r="E99" s="7" t="str">
        <f aca="true" t="shared" si="3" ref="E99:E105">"女"</f>
        <v>女</v>
      </c>
      <c r="F99" s="7" t="s">
        <v>104</v>
      </c>
    </row>
    <row r="100" spans="1:6" ht="30" customHeight="1">
      <c r="A100" s="6">
        <v>98</v>
      </c>
      <c r="B100" s="7" t="str">
        <f>"2745202012180027061293"</f>
        <v>2745202012180027061293</v>
      </c>
      <c r="C100" s="7" t="s">
        <v>7</v>
      </c>
      <c r="D100" s="7" t="str">
        <f>"谢筱彬"</f>
        <v>谢筱彬</v>
      </c>
      <c r="E100" s="7" t="str">
        <f t="shared" si="3"/>
        <v>女</v>
      </c>
      <c r="F100" s="7" t="s">
        <v>105</v>
      </c>
    </row>
    <row r="101" spans="1:6" ht="30" customHeight="1">
      <c r="A101" s="6">
        <v>99</v>
      </c>
      <c r="B101" s="7" t="str">
        <f>"2745202012180909031303"</f>
        <v>2745202012180909031303</v>
      </c>
      <c r="C101" s="7" t="s">
        <v>7</v>
      </c>
      <c r="D101" s="7" t="str">
        <f>"冼应嘉"</f>
        <v>冼应嘉</v>
      </c>
      <c r="E101" s="7" t="str">
        <f t="shared" si="3"/>
        <v>女</v>
      </c>
      <c r="F101" s="7" t="s">
        <v>106</v>
      </c>
    </row>
    <row r="102" spans="1:6" ht="30" customHeight="1">
      <c r="A102" s="6">
        <v>100</v>
      </c>
      <c r="B102" s="7" t="str">
        <f>"2745202012181013291315"</f>
        <v>2745202012181013291315</v>
      </c>
      <c r="C102" s="7" t="s">
        <v>7</v>
      </c>
      <c r="D102" s="7" t="str">
        <f>"陈玛利"</f>
        <v>陈玛利</v>
      </c>
      <c r="E102" s="7" t="str">
        <f t="shared" si="3"/>
        <v>女</v>
      </c>
      <c r="F102" s="7" t="s">
        <v>107</v>
      </c>
    </row>
    <row r="103" spans="1:6" ht="30" customHeight="1">
      <c r="A103" s="6">
        <v>101</v>
      </c>
      <c r="B103" s="7" t="str">
        <f>"2745202012181041071320"</f>
        <v>2745202012181041071320</v>
      </c>
      <c r="C103" s="7" t="s">
        <v>7</v>
      </c>
      <c r="D103" s="7" t="str">
        <f>"武一菲"</f>
        <v>武一菲</v>
      </c>
      <c r="E103" s="7" t="str">
        <f t="shared" si="3"/>
        <v>女</v>
      </c>
      <c r="F103" s="7" t="s">
        <v>108</v>
      </c>
    </row>
    <row r="104" spans="1:6" ht="30" customHeight="1">
      <c r="A104" s="6">
        <v>102</v>
      </c>
      <c r="B104" s="7" t="str">
        <f>"2745202012182122241389"</f>
        <v>2745202012182122241389</v>
      </c>
      <c r="C104" s="7" t="s">
        <v>7</v>
      </c>
      <c r="D104" s="7" t="str">
        <f>"王一多"</f>
        <v>王一多</v>
      </c>
      <c r="E104" s="7" t="str">
        <f t="shared" si="3"/>
        <v>女</v>
      </c>
      <c r="F104" s="7" t="s">
        <v>109</v>
      </c>
    </row>
    <row r="105" spans="1:6" ht="30" customHeight="1">
      <c r="A105" s="6">
        <v>103</v>
      </c>
      <c r="B105" s="7" t="str">
        <f>"2745202012191449481423"</f>
        <v>2745202012191449481423</v>
      </c>
      <c r="C105" s="7" t="s">
        <v>7</v>
      </c>
      <c r="D105" s="7" t="str">
        <f>"钟惠"</f>
        <v>钟惠</v>
      </c>
      <c r="E105" s="7" t="str">
        <f t="shared" si="3"/>
        <v>女</v>
      </c>
      <c r="F105" s="7" t="s">
        <v>110</v>
      </c>
    </row>
    <row r="106" spans="1:6" ht="30" customHeight="1">
      <c r="A106" s="6">
        <v>104</v>
      </c>
      <c r="B106" s="7" t="str">
        <f>"2745202012191510011426"</f>
        <v>2745202012191510011426</v>
      </c>
      <c r="C106" s="7" t="s">
        <v>7</v>
      </c>
      <c r="D106" s="7" t="str">
        <f>"徐日锐"</f>
        <v>徐日锐</v>
      </c>
      <c r="E106" s="7" t="str">
        <f>"男"</f>
        <v>男</v>
      </c>
      <c r="F106" s="7" t="s">
        <v>111</v>
      </c>
    </row>
    <row r="107" spans="1:6" ht="30" customHeight="1">
      <c r="A107" s="6">
        <v>105</v>
      </c>
      <c r="B107" s="7" t="str">
        <f>"2745202012191604341430"</f>
        <v>2745202012191604341430</v>
      </c>
      <c r="C107" s="7" t="s">
        <v>7</v>
      </c>
      <c r="D107" s="7" t="str">
        <f>"王雪倩"</f>
        <v>王雪倩</v>
      </c>
      <c r="E107" s="7" t="str">
        <f>"女"</f>
        <v>女</v>
      </c>
      <c r="F107" s="7" t="s">
        <v>112</v>
      </c>
    </row>
    <row r="108" spans="1:6" ht="30" customHeight="1">
      <c r="A108" s="6">
        <v>106</v>
      </c>
      <c r="B108" s="7" t="str">
        <f>"2745202012191608251431"</f>
        <v>2745202012191608251431</v>
      </c>
      <c r="C108" s="7" t="s">
        <v>7</v>
      </c>
      <c r="D108" s="7" t="str">
        <f>"郑曼玲"</f>
        <v>郑曼玲</v>
      </c>
      <c r="E108" s="7" t="str">
        <f>"女"</f>
        <v>女</v>
      </c>
      <c r="F108" s="7" t="s">
        <v>113</v>
      </c>
    </row>
    <row r="109" spans="1:6" ht="30" customHeight="1">
      <c r="A109" s="6">
        <v>107</v>
      </c>
      <c r="B109" s="7" t="str">
        <f>"2745202012191730531440"</f>
        <v>2745202012191730531440</v>
      </c>
      <c r="C109" s="7" t="s">
        <v>7</v>
      </c>
      <c r="D109" s="7" t="str">
        <f>"王青果"</f>
        <v>王青果</v>
      </c>
      <c r="E109" s="7" t="str">
        <f>"女"</f>
        <v>女</v>
      </c>
      <c r="F109" s="7" t="s">
        <v>114</v>
      </c>
    </row>
    <row r="110" spans="1:6" ht="30" customHeight="1">
      <c r="A110" s="6">
        <v>108</v>
      </c>
      <c r="B110" s="7" t="str">
        <f>"2745202012191807531444"</f>
        <v>2745202012191807531444</v>
      </c>
      <c r="C110" s="7" t="s">
        <v>7</v>
      </c>
      <c r="D110" s="7" t="str">
        <f>"洪梦男"</f>
        <v>洪梦男</v>
      </c>
      <c r="E110" s="7" t="str">
        <f>"女"</f>
        <v>女</v>
      </c>
      <c r="F110" s="7" t="s">
        <v>115</v>
      </c>
    </row>
    <row r="111" spans="1:6" ht="30" customHeight="1">
      <c r="A111" s="6">
        <v>109</v>
      </c>
      <c r="B111" s="7" t="str">
        <f>"2745202012192035321458"</f>
        <v>2745202012192035321458</v>
      </c>
      <c r="C111" s="7" t="s">
        <v>7</v>
      </c>
      <c r="D111" s="7" t="str">
        <f>"傅人吉"</f>
        <v>傅人吉</v>
      </c>
      <c r="E111" s="7" t="str">
        <f>"男"</f>
        <v>男</v>
      </c>
      <c r="F111" s="7" t="s">
        <v>116</v>
      </c>
    </row>
    <row r="112" spans="1:6" ht="30" customHeight="1">
      <c r="A112" s="6">
        <v>110</v>
      </c>
      <c r="B112" s="7" t="str">
        <f>"2745202012192040391460"</f>
        <v>2745202012192040391460</v>
      </c>
      <c r="C112" s="7" t="s">
        <v>7</v>
      </c>
      <c r="D112" s="7" t="str">
        <f>"赖秋婷"</f>
        <v>赖秋婷</v>
      </c>
      <c r="E112" s="7" t="str">
        <f>"女"</f>
        <v>女</v>
      </c>
      <c r="F112" s="7" t="s">
        <v>117</v>
      </c>
    </row>
    <row r="113" spans="1:6" ht="30" customHeight="1">
      <c r="A113" s="6">
        <v>111</v>
      </c>
      <c r="B113" s="7" t="str">
        <f>"2745202012192216451473"</f>
        <v>2745202012192216451473</v>
      </c>
      <c r="C113" s="7" t="s">
        <v>7</v>
      </c>
      <c r="D113" s="7" t="str">
        <f>"杨盛宁"</f>
        <v>杨盛宁</v>
      </c>
      <c r="E113" s="7" t="str">
        <f>"男"</f>
        <v>男</v>
      </c>
      <c r="F113" s="7" t="s">
        <v>118</v>
      </c>
    </row>
    <row r="114" spans="1:6" ht="30" customHeight="1">
      <c r="A114" s="6">
        <v>112</v>
      </c>
      <c r="B114" s="7" t="str">
        <f>"2745202012192315441480"</f>
        <v>2745202012192315441480</v>
      </c>
      <c r="C114" s="7" t="s">
        <v>7</v>
      </c>
      <c r="D114" s="7" t="str">
        <f>"姜海恋"</f>
        <v>姜海恋</v>
      </c>
      <c r="E114" s="7" t="str">
        <f>"女"</f>
        <v>女</v>
      </c>
      <c r="F114" s="7" t="s">
        <v>119</v>
      </c>
    </row>
    <row r="115" spans="1:6" ht="30" customHeight="1">
      <c r="A115" s="6">
        <v>113</v>
      </c>
      <c r="B115" s="7" t="str">
        <f>"2745202012201024571501"</f>
        <v>2745202012201024571501</v>
      </c>
      <c r="C115" s="7" t="s">
        <v>7</v>
      </c>
      <c r="D115" s="7" t="str">
        <f>"容王萱"</f>
        <v>容王萱</v>
      </c>
      <c r="E115" s="7" t="str">
        <f>"女"</f>
        <v>女</v>
      </c>
      <c r="F115" s="7" t="s">
        <v>120</v>
      </c>
    </row>
    <row r="116" spans="1:6" ht="30" customHeight="1">
      <c r="A116" s="6">
        <v>114</v>
      </c>
      <c r="B116" s="7" t="str">
        <f>"2745202012201338471532"</f>
        <v>2745202012201338471532</v>
      </c>
      <c r="C116" s="7" t="s">
        <v>7</v>
      </c>
      <c r="D116" s="7" t="str">
        <f>"裴威侃"</f>
        <v>裴威侃</v>
      </c>
      <c r="E116" s="7" t="str">
        <f>"男"</f>
        <v>男</v>
      </c>
      <c r="F116" s="7" t="s">
        <v>121</v>
      </c>
    </row>
    <row r="117" spans="1:6" ht="30" customHeight="1">
      <c r="A117" s="6">
        <v>115</v>
      </c>
      <c r="B117" s="7" t="str">
        <f>"2745202012201704221562"</f>
        <v>2745202012201704221562</v>
      </c>
      <c r="C117" s="7" t="s">
        <v>7</v>
      </c>
      <c r="D117" s="7" t="str">
        <f>"刘增锴"</f>
        <v>刘增锴</v>
      </c>
      <c r="E117" s="7" t="str">
        <f>"男"</f>
        <v>男</v>
      </c>
      <c r="F117" s="7" t="s">
        <v>122</v>
      </c>
    </row>
    <row r="118" spans="1:6" ht="30" customHeight="1">
      <c r="A118" s="6">
        <v>116</v>
      </c>
      <c r="B118" s="7" t="str">
        <f>"2745202012201803551572"</f>
        <v>2745202012201803551572</v>
      </c>
      <c r="C118" s="7" t="s">
        <v>7</v>
      </c>
      <c r="D118" s="7" t="str">
        <f>"谭银光"</f>
        <v>谭银光</v>
      </c>
      <c r="E118" s="7" t="str">
        <f>"男"</f>
        <v>男</v>
      </c>
      <c r="F118" s="7" t="s">
        <v>123</v>
      </c>
    </row>
    <row r="119" spans="1:6" ht="30" customHeight="1">
      <c r="A119" s="6">
        <v>117</v>
      </c>
      <c r="B119" s="7" t="str">
        <f>"2745202012201929521585"</f>
        <v>2745202012201929521585</v>
      </c>
      <c r="C119" s="7" t="s">
        <v>7</v>
      </c>
      <c r="D119" s="7" t="str">
        <f>"何昕"</f>
        <v>何昕</v>
      </c>
      <c r="E119" s="7" t="str">
        <f>"女"</f>
        <v>女</v>
      </c>
      <c r="F119" s="7" t="s">
        <v>124</v>
      </c>
    </row>
    <row r="120" spans="1:6" ht="30" customHeight="1">
      <c r="A120" s="6">
        <v>118</v>
      </c>
      <c r="B120" s="7" t="str">
        <f>"2745202012201956481588"</f>
        <v>2745202012201956481588</v>
      </c>
      <c r="C120" s="7" t="s">
        <v>7</v>
      </c>
      <c r="D120" s="7" t="str">
        <f>"李筱爱"</f>
        <v>李筱爱</v>
      </c>
      <c r="E120" s="7" t="str">
        <f>"女"</f>
        <v>女</v>
      </c>
      <c r="F120" s="7" t="s">
        <v>125</v>
      </c>
    </row>
    <row r="121" spans="1:6" ht="30" customHeight="1">
      <c r="A121" s="6">
        <v>119</v>
      </c>
      <c r="B121" s="7" t="str">
        <f>"2745202012202005391590"</f>
        <v>2745202012202005391590</v>
      </c>
      <c r="C121" s="7" t="s">
        <v>7</v>
      </c>
      <c r="D121" s="7" t="str">
        <f>"王敬旺"</f>
        <v>王敬旺</v>
      </c>
      <c r="E121" s="7" t="str">
        <f>"男"</f>
        <v>男</v>
      </c>
      <c r="F121" s="7" t="s">
        <v>126</v>
      </c>
    </row>
    <row r="122" spans="1:6" ht="30" customHeight="1">
      <c r="A122" s="6">
        <v>120</v>
      </c>
      <c r="B122" s="7" t="str">
        <f>"2745202012202107211606"</f>
        <v>2745202012202107211606</v>
      </c>
      <c r="C122" s="7" t="s">
        <v>7</v>
      </c>
      <c r="D122" s="7" t="str">
        <f>"林兆廷"</f>
        <v>林兆廷</v>
      </c>
      <c r="E122" s="7" t="str">
        <f>"男"</f>
        <v>男</v>
      </c>
      <c r="F122" s="7" t="s">
        <v>127</v>
      </c>
    </row>
    <row r="123" spans="1:6" ht="30" customHeight="1">
      <c r="A123" s="6">
        <v>121</v>
      </c>
      <c r="B123" s="7" t="str">
        <f>"2745202012202147151617"</f>
        <v>2745202012202147151617</v>
      </c>
      <c r="C123" s="7" t="s">
        <v>7</v>
      </c>
      <c r="D123" s="7" t="str">
        <f>"王千姬"</f>
        <v>王千姬</v>
      </c>
      <c r="E123" s="7" t="str">
        <f>"女"</f>
        <v>女</v>
      </c>
      <c r="F123" s="7" t="s">
        <v>128</v>
      </c>
    </row>
    <row r="124" spans="1:6" ht="30" customHeight="1">
      <c r="A124" s="6">
        <v>122</v>
      </c>
      <c r="B124" s="7" t="str">
        <f>"2745202012202347221643"</f>
        <v>2745202012202347221643</v>
      </c>
      <c r="C124" s="7" t="s">
        <v>7</v>
      </c>
      <c r="D124" s="7" t="str">
        <f>"吴金剑"</f>
        <v>吴金剑</v>
      </c>
      <c r="E124" s="7" t="str">
        <f>"男"</f>
        <v>男</v>
      </c>
      <c r="F124" s="7" t="s">
        <v>129</v>
      </c>
    </row>
    <row r="125" spans="1:6" ht="30" customHeight="1">
      <c r="A125" s="6">
        <v>123</v>
      </c>
      <c r="B125" s="7" t="str">
        <f>"2745202012210102581645"</f>
        <v>2745202012210102581645</v>
      </c>
      <c r="C125" s="7" t="s">
        <v>7</v>
      </c>
      <c r="D125" s="7" t="str">
        <f>"伍理权"</f>
        <v>伍理权</v>
      </c>
      <c r="E125" s="7" t="str">
        <f>"男"</f>
        <v>男</v>
      </c>
      <c r="F125" s="7" t="s">
        <v>130</v>
      </c>
    </row>
    <row r="126" spans="1:6" ht="30" customHeight="1">
      <c r="A126" s="6">
        <v>124</v>
      </c>
      <c r="B126" s="7" t="str">
        <f>"2745202012210847071656"</f>
        <v>2745202012210847071656</v>
      </c>
      <c r="C126" s="7" t="s">
        <v>7</v>
      </c>
      <c r="D126" s="7" t="str">
        <f>"王转青"</f>
        <v>王转青</v>
      </c>
      <c r="E126" s="7" t="str">
        <f aca="true" t="shared" si="4" ref="E126:E142">"女"</f>
        <v>女</v>
      </c>
      <c r="F126" s="7" t="s">
        <v>131</v>
      </c>
    </row>
    <row r="127" spans="1:6" ht="30" customHeight="1">
      <c r="A127" s="6">
        <v>125</v>
      </c>
      <c r="B127" s="7" t="str">
        <f>"2745202012210940451674"</f>
        <v>2745202012210940451674</v>
      </c>
      <c r="C127" s="7" t="s">
        <v>7</v>
      </c>
      <c r="D127" s="7" t="str">
        <f>"徐怡婷"</f>
        <v>徐怡婷</v>
      </c>
      <c r="E127" s="7" t="str">
        <f t="shared" si="4"/>
        <v>女</v>
      </c>
      <c r="F127" s="7" t="s">
        <v>132</v>
      </c>
    </row>
    <row r="128" spans="1:6" ht="30" customHeight="1">
      <c r="A128" s="6">
        <v>126</v>
      </c>
      <c r="B128" s="7" t="str">
        <f>"2745202012210947001677"</f>
        <v>2745202012210947001677</v>
      </c>
      <c r="C128" s="7" t="s">
        <v>7</v>
      </c>
      <c r="D128" s="7" t="str">
        <f>"刘欢"</f>
        <v>刘欢</v>
      </c>
      <c r="E128" s="7" t="str">
        <f t="shared" si="4"/>
        <v>女</v>
      </c>
      <c r="F128" s="7" t="s">
        <v>133</v>
      </c>
    </row>
    <row r="129" spans="1:6" ht="30" customHeight="1">
      <c r="A129" s="6">
        <v>127</v>
      </c>
      <c r="B129" s="7" t="str">
        <f>"2745202012210952501679"</f>
        <v>2745202012210952501679</v>
      </c>
      <c r="C129" s="7" t="s">
        <v>7</v>
      </c>
      <c r="D129" s="7" t="str">
        <f>"刘瑞霞"</f>
        <v>刘瑞霞</v>
      </c>
      <c r="E129" s="7" t="str">
        <f t="shared" si="4"/>
        <v>女</v>
      </c>
      <c r="F129" s="7" t="s">
        <v>134</v>
      </c>
    </row>
    <row r="130" spans="1:6" ht="30" customHeight="1">
      <c r="A130" s="6">
        <v>128</v>
      </c>
      <c r="B130" s="7" t="str">
        <f>"2745202012211137561713"</f>
        <v>2745202012211137561713</v>
      </c>
      <c r="C130" s="7" t="s">
        <v>7</v>
      </c>
      <c r="D130" s="7" t="str">
        <f>"李岩带"</f>
        <v>李岩带</v>
      </c>
      <c r="E130" s="7" t="str">
        <f t="shared" si="4"/>
        <v>女</v>
      </c>
      <c r="F130" s="7" t="s">
        <v>135</v>
      </c>
    </row>
    <row r="131" spans="1:6" ht="30" customHeight="1">
      <c r="A131" s="6">
        <v>129</v>
      </c>
      <c r="B131" s="7" t="str">
        <f>"2745202012211300111726"</f>
        <v>2745202012211300111726</v>
      </c>
      <c r="C131" s="7" t="s">
        <v>7</v>
      </c>
      <c r="D131" s="7" t="str">
        <f>"包峻凌"</f>
        <v>包峻凌</v>
      </c>
      <c r="E131" s="7" t="str">
        <f t="shared" si="4"/>
        <v>女</v>
      </c>
      <c r="F131" s="7" t="s">
        <v>136</v>
      </c>
    </row>
    <row r="132" spans="1:6" ht="30" customHeight="1">
      <c r="A132" s="6">
        <v>130</v>
      </c>
      <c r="B132" s="7" t="str">
        <f>"2745202012211535521789"</f>
        <v>2745202012211535521789</v>
      </c>
      <c r="C132" s="7" t="s">
        <v>7</v>
      </c>
      <c r="D132" s="7" t="str">
        <f>"罗盈盈"</f>
        <v>罗盈盈</v>
      </c>
      <c r="E132" s="7" t="str">
        <f t="shared" si="4"/>
        <v>女</v>
      </c>
      <c r="F132" s="7" t="s">
        <v>137</v>
      </c>
    </row>
    <row r="133" spans="1:6" ht="30" customHeight="1">
      <c r="A133" s="6">
        <v>131</v>
      </c>
      <c r="B133" s="7" t="str">
        <f>"2745202012211550021794"</f>
        <v>2745202012211550021794</v>
      </c>
      <c r="C133" s="7" t="s">
        <v>7</v>
      </c>
      <c r="D133" s="7" t="str">
        <f>"文春娥"</f>
        <v>文春娥</v>
      </c>
      <c r="E133" s="7" t="str">
        <f t="shared" si="4"/>
        <v>女</v>
      </c>
      <c r="F133" s="7" t="s">
        <v>138</v>
      </c>
    </row>
    <row r="134" spans="1:6" ht="30" customHeight="1">
      <c r="A134" s="6">
        <v>132</v>
      </c>
      <c r="B134" s="7" t="str">
        <f>"2745202012211604151801"</f>
        <v>2745202012211604151801</v>
      </c>
      <c r="C134" s="7" t="s">
        <v>7</v>
      </c>
      <c r="D134" s="7" t="str">
        <f>"黄莉芸"</f>
        <v>黄莉芸</v>
      </c>
      <c r="E134" s="7" t="str">
        <f t="shared" si="4"/>
        <v>女</v>
      </c>
      <c r="F134" s="7" t="s">
        <v>139</v>
      </c>
    </row>
    <row r="135" spans="1:6" ht="30" customHeight="1">
      <c r="A135" s="6">
        <v>133</v>
      </c>
      <c r="B135" s="7" t="str">
        <f>"2745202012140902246"</f>
        <v>2745202012140902246</v>
      </c>
      <c r="C135" s="7" t="s">
        <v>140</v>
      </c>
      <c r="D135" s="7" t="str">
        <f>"陈泽颖"</f>
        <v>陈泽颖</v>
      </c>
      <c r="E135" s="7" t="str">
        <f t="shared" si="4"/>
        <v>女</v>
      </c>
      <c r="F135" s="7" t="s">
        <v>141</v>
      </c>
    </row>
    <row r="136" spans="1:6" ht="30" customHeight="1">
      <c r="A136" s="6">
        <v>134</v>
      </c>
      <c r="B136" s="7" t="str">
        <f>"2745202012140904368"</f>
        <v>2745202012140904368</v>
      </c>
      <c r="C136" s="7" t="s">
        <v>140</v>
      </c>
      <c r="D136" s="7" t="str">
        <f>"唐慧慧"</f>
        <v>唐慧慧</v>
      </c>
      <c r="E136" s="7" t="str">
        <f t="shared" si="4"/>
        <v>女</v>
      </c>
      <c r="F136" s="7" t="s">
        <v>142</v>
      </c>
    </row>
    <row r="137" spans="1:6" ht="30" customHeight="1">
      <c r="A137" s="6">
        <v>135</v>
      </c>
      <c r="B137" s="7" t="str">
        <f>"2745202012140905279"</f>
        <v>2745202012140905279</v>
      </c>
      <c r="C137" s="7" t="s">
        <v>140</v>
      </c>
      <c r="D137" s="7" t="str">
        <f>"董翼宁"</f>
        <v>董翼宁</v>
      </c>
      <c r="E137" s="7" t="str">
        <f t="shared" si="4"/>
        <v>女</v>
      </c>
      <c r="F137" s="7" t="s">
        <v>143</v>
      </c>
    </row>
    <row r="138" spans="1:6" ht="30" customHeight="1">
      <c r="A138" s="6">
        <v>136</v>
      </c>
      <c r="B138" s="7" t="str">
        <f>"27452020121409070312"</f>
        <v>27452020121409070312</v>
      </c>
      <c r="C138" s="7" t="s">
        <v>140</v>
      </c>
      <c r="D138" s="7" t="str">
        <f>"李瑞荣"</f>
        <v>李瑞荣</v>
      </c>
      <c r="E138" s="7" t="str">
        <f t="shared" si="4"/>
        <v>女</v>
      </c>
      <c r="F138" s="7" t="s">
        <v>144</v>
      </c>
    </row>
    <row r="139" spans="1:6" ht="30" customHeight="1">
      <c r="A139" s="6">
        <v>137</v>
      </c>
      <c r="B139" s="7" t="str">
        <f>"27452020121409081316"</f>
        <v>27452020121409081316</v>
      </c>
      <c r="C139" s="7" t="s">
        <v>140</v>
      </c>
      <c r="D139" s="7" t="str">
        <f>"蔡丽菁"</f>
        <v>蔡丽菁</v>
      </c>
      <c r="E139" s="7" t="str">
        <f t="shared" si="4"/>
        <v>女</v>
      </c>
      <c r="F139" s="7" t="s">
        <v>145</v>
      </c>
    </row>
    <row r="140" spans="1:6" ht="30" customHeight="1">
      <c r="A140" s="6">
        <v>138</v>
      </c>
      <c r="B140" s="7" t="str">
        <f>"27452020121409082117"</f>
        <v>27452020121409082117</v>
      </c>
      <c r="C140" s="7" t="s">
        <v>140</v>
      </c>
      <c r="D140" s="7" t="str">
        <f>"李静洋"</f>
        <v>李静洋</v>
      </c>
      <c r="E140" s="7" t="str">
        <f t="shared" si="4"/>
        <v>女</v>
      </c>
      <c r="F140" s="7" t="s">
        <v>146</v>
      </c>
    </row>
    <row r="141" spans="1:6" ht="30" customHeight="1">
      <c r="A141" s="6">
        <v>139</v>
      </c>
      <c r="B141" s="7" t="str">
        <f>"27452020121409114620"</f>
        <v>27452020121409114620</v>
      </c>
      <c r="C141" s="7" t="s">
        <v>140</v>
      </c>
      <c r="D141" s="7" t="str">
        <f>"谢杏楼"</f>
        <v>谢杏楼</v>
      </c>
      <c r="E141" s="7" t="str">
        <f t="shared" si="4"/>
        <v>女</v>
      </c>
      <c r="F141" s="7" t="s">
        <v>147</v>
      </c>
    </row>
    <row r="142" spans="1:6" ht="30" customHeight="1">
      <c r="A142" s="6">
        <v>140</v>
      </c>
      <c r="B142" s="7" t="str">
        <f>"27452020121409182324"</f>
        <v>27452020121409182324</v>
      </c>
      <c r="C142" s="7" t="s">
        <v>140</v>
      </c>
      <c r="D142" s="7" t="str">
        <f>"智建颖"</f>
        <v>智建颖</v>
      </c>
      <c r="E142" s="7" t="str">
        <f t="shared" si="4"/>
        <v>女</v>
      </c>
      <c r="F142" s="7" t="s">
        <v>148</v>
      </c>
    </row>
    <row r="143" spans="1:6" ht="30" customHeight="1">
      <c r="A143" s="6">
        <v>141</v>
      </c>
      <c r="B143" s="7" t="str">
        <f>"27452020121409182325"</f>
        <v>27452020121409182325</v>
      </c>
      <c r="C143" s="7" t="s">
        <v>140</v>
      </c>
      <c r="D143" s="7" t="str">
        <f>"李晓文"</f>
        <v>李晓文</v>
      </c>
      <c r="E143" s="7" t="str">
        <f>"男"</f>
        <v>男</v>
      </c>
      <c r="F143" s="7" t="s">
        <v>149</v>
      </c>
    </row>
    <row r="144" spans="1:6" ht="30" customHeight="1">
      <c r="A144" s="6">
        <v>142</v>
      </c>
      <c r="B144" s="7" t="str">
        <f>"27452020121409191527"</f>
        <v>27452020121409191527</v>
      </c>
      <c r="C144" s="7" t="s">
        <v>140</v>
      </c>
      <c r="D144" s="7" t="str">
        <f>"戴小芋"</f>
        <v>戴小芋</v>
      </c>
      <c r="E144" s="7" t="str">
        <f>"女"</f>
        <v>女</v>
      </c>
      <c r="F144" s="7" t="s">
        <v>150</v>
      </c>
    </row>
    <row r="145" spans="1:6" ht="30" customHeight="1">
      <c r="A145" s="6">
        <v>143</v>
      </c>
      <c r="B145" s="7" t="str">
        <f>"27452020121409205531"</f>
        <v>27452020121409205531</v>
      </c>
      <c r="C145" s="7" t="s">
        <v>140</v>
      </c>
      <c r="D145" s="7" t="str">
        <f>"史才通"</f>
        <v>史才通</v>
      </c>
      <c r="E145" s="7" t="str">
        <f>"男"</f>
        <v>男</v>
      </c>
      <c r="F145" s="7" t="s">
        <v>151</v>
      </c>
    </row>
    <row r="146" spans="1:6" ht="30" customHeight="1">
      <c r="A146" s="6">
        <v>144</v>
      </c>
      <c r="B146" s="7" t="str">
        <f>"27452020121409300138"</f>
        <v>27452020121409300138</v>
      </c>
      <c r="C146" s="7" t="s">
        <v>140</v>
      </c>
      <c r="D146" s="7" t="str">
        <f>"王星路"</f>
        <v>王星路</v>
      </c>
      <c r="E146" s="7" t="str">
        <f>"男"</f>
        <v>男</v>
      </c>
      <c r="F146" s="7" t="s">
        <v>152</v>
      </c>
    </row>
    <row r="147" spans="1:6" ht="30" customHeight="1">
      <c r="A147" s="6">
        <v>145</v>
      </c>
      <c r="B147" s="7" t="str">
        <f>"27452020121409301839"</f>
        <v>27452020121409301839</v>
      </c>
      <c r="C147" s="7" t="s">
        <v>140</v>
      </c>
      <c r="D147" s="7" t="str">
        <f>"邢维冠"</f>
        <v>邢维冠</v>
      </c>
      <c r="E147" s="7" t="str">
        <f>"男"</f>
        <v>男</v>
      </c>
      <c r="F147" s="7" t="s">
        <v>153</v>
      </c>
    </row>
    <row r="148" spans="1:6" ht="30" customHeight="1">
      <c r="A148" s="6">
        <v>146</v>
      </c>
      <c r="B148" s="7" t="str">
        <f>"27452020121409342445"</f>
        <v>27452020121409342445</v>
      </c>
      <c r="C148" s="7" t="s">
        <v>140</v>
      </c>
      <c r="D148" s="7" t="str">
        <f>"陈德玺"</f>
        <v>陈德玺</v>
      </c>
      <c r="E148" s="7" t="str">
        <f>"男"</f>
        <v>男</v>
      </c>
      <c r="F148" s="7" t="s">
        <v>154</v>
      </c>
    </row>
    <row r="149" spans="1:6" ht="30" customHeight="1">
      <c r="A149" s="6">
        <v>147</v>
      </c>
      <c r="B149" s="7" t="str">
        <f>"27452020121409354746"</f>
        <v>27452020121409354746</v>
      </c>
      <c r="C149" s="7" t="s">
        <v>140</v>
      </c>
      <c r="D149" s="7" t="str">
        <f>"符小丁"</f>
        <v>符小丁</v>
      </c>
      <c r="E149" s="7" t="str">
        <f>"男"</f>
        <v>男</v>
      </c>
      <c r="F149" s="7" t="s">
        <v>155</v>
      </c>
    </row>
    <row r="150" spans="1:6" ht="30" customHeight="1">
      <c r="A150" s="6">
        <v>148</v>
      </c>
      <c r="B150" s="7" t="str">
        <f>"27452020121409480153"</f>
        <v>27452020121409480153</v>
      </c>
      <c r="C150" s="7" t="s">
        <v>140</v>
      </c>
      <c r="D150" s="7" t="str">
        <f>"王芷莹"</f>
        <v>王芷莹</v>
      </c>
      <c r="E150" s="7" t="str">
        <f>"女"</f>
        <v>女</v>
      </c>
      <c r="F150" s="7" t="s">
        <v>156</v>
      </c>
    </row>
    <row r="151" spans="1:6" ht="30" customHeight="1">
      <c r="A151" s="6">
        <v>149</v>
      </c>
      <c r="B151" s="7" t="str">
        <f>"27452020121409515155"</f>
        <v>27452020121409515155</v>
      </c>
      <c r="C151" s="7" t="s">
        <v>140</v>
      </c>
      <c r="D151" s="7" t="str">
        <f>"吴淑奋"</f>
        <v>吴淑奋</v>
      </c>
      <c r="E151" s="7" t="str">
        <f>"男"</f>
        <v>男</v>
      </c>
      <c r="F151" s="7" t="s">
        <v>157</v>
      </c>
    </row>
    <row r="152" spans="1:6" ht="30" customHeight="1">
      <c r="A152" s="6">
        <v>150</v>
      </c>
      <c r="B152" s="7" t="str">
        <f>"27452020121409544959"</f>
        <v>27452020121409544959</v>
      </c>
      <c r="C152" s="7" t="s">
        <v>140</v>
      </c>
      <c r="D152" s="7" t="str">
        <f>"梁玉翎"</f>
        <v>梁玉翎</v>
      </c>
      <c r="E152" s="7" t="str">
        <f aca="true" t="shared" si="5" ref="E152:E159">"女"</f>
        <v>女</v>
      </c>
      <c r="F152" s="7" t="s">
        <v>158</v>
      </c>
    </row>
    <row r="153" spans="1:6" ht="30" customHeight="1">
      <c r="A153" s="6">
        <v>151</v>
      </c>
      <c r="B153" s="7" t="str">
        <f>"27452020121409571260"</f>
        <v>27452020121409571260</v>
      </c>
      <c r="C153" s="7" t="s">
        <v>140</v>
      </c>
      <c r="D153" s="7" t="str">
        <f>"王杰仪"</f>
        <v>王杰仪</v>
      </c>
      <c r="E153" s="7" t="str">
        <f t="shared" si="5"/>
        <v>女</v>
      </c>
      <c r="F153" s="7" t="s">
        <v>159</v>
      </c>
    </row>
    <row r="154" spans="1:6" ht="30" customHeight="1">
      <c r="A154" s="6">
        <v>152</v>
      </c>
      <c r="B154" s="7" t="str">
        <f>"27452020121410005968"</f>
        <v>27452020121410005968</v>
      </c>
      <c r="C154" s="7" t="s">
        <v>140</v>
      </c>
      <c r="D154" s="7" t="str">
        <f>"曾馨漫"</f>
        <v>曾馨漫</v>
      </c>
      <c r="E154" s="7" t="str">
        <f t="shared" si="5"/>
        <v>女</v>
      </c>
      <c r="F154" s="7" t="s">
        <v>160</v>
      </c>
    </row>
    <row r="155" spans="1:6" ht="30" customHeight="1">
      <c r="A155" s="6">
        <v>153</v>
      </c>
      <c r="B155" s="7" t="str">
        <f>"27452020121410085378"</f>
        <v>27452020121410085378</v>
      </c>
      <c r="C155" s="7" t="s">
        <v>140</v>
      </c>
      <c r="D155" s="7" t="str">
        <f>"庄太灵"</f>
        <v>庄太灵</v>
      </c>
      <c r="E155" s="7" t="str">
        <f t="shared" si="5"/>
        <v>女</v>
      </c>
      <c r="F155" s="7" t="s">
        <v>161</v>
      </c>
    </row>
    <row r="156" spans="1:6" ht="30" customHeight="1">
      <c r="A156" s="6">
        <v>154</v>
      </c>
      <c r="B156" s="7" t="str">
        <f>"27452020121410123782"</f>
        <v>27452020121410123782</v>
      </c>
      <c r="C156" s="7" t="s">
        <v>140</v>
      </c>
      <c r="D156" s="7" t="str">
        <f>"谈怡雯"</f>
        <v>谈怡雯</v>
      </c>
      <c r="E156" s="7" t="str">
        <f t="shared" si="5"/>
        <v>女</v>
      </c>
      <c r="F156" s="7" t="s">
        <v>162</v>
      </c>
    </row>
    <row r="157" spans="1:6" ht="30" customHeight="1">
      <c r="A157" s="6">
        <v>155</v>
      </c>
      <c r="B157" s="7" t="str">
        <f>"27452020121410162687"</f>
        <v>27452020121410162687</v>
      </c>
      <c r="C157" s="7" t="s">
        <v>140</v>
      </c>
      <c r="D157" s="7" t="str">
        <f>"杨茵"</f>
        <v>杨茵</v>
      </c>
      <c r="E157" s="7" t="str">
        <f t="shared" si="5"/>
        <v>女</v>
      </c>
      <c r="F157" s="7" t="s">
        <v>163</v>
      </c>
    </row>
    <row r="158" spans="1:6" ht="30" customHeight="1">
      <c r="A158" s="6">
        <v>156</v>
      </c>
      <c r="B158" s="7" t="str">
        <f>"27452020121410165989"</f>
        <v>27452020121410165989</v>
      </c>
      <c r="C158" s="7" t="s">
        <v>140</v>
      </c>
      <c r="D158" s="7" t="str">
        <f>"韩六妹"</f>
        <v>韩六妹</v>
      </c>
      <c r="E158" s="7" t="str">
        <f t="shared" si="5"/>
        <v>女</v>
      </c>
      <c r="F158" s="7" t="s">
        <v>164</v>
      </c>
    </row>
    <row r="159" spans="1:6" ht="30" customHeight="1">
      <c r="A159" s="6">
        <v>157</v>
      </c>
      <c r="B159" s="7" t="str">
        <f>"27452020121410220796"</f>
        <v>27452020121410220796</v>
      </c>
      <c r="C159" s="7" t="s">
        <v>140</v>
      </c>
      <c r="D159" s="7" t="str">
        <f>"吴敏"</f>
        <v>吴敏</v>
      </c>
      <c r="E159" s="7" t="str">
        <f t="shared" si="5"/>
        <v>女</v>
      </c>
      <c r="F159" s="7" t="s">
        <v>165</v>
      </c>
    </row>
    <row r="160" spans="1:6" ht="30" customHeight="1">
      <c r="A160" s="6">
        <v>158</v>
      </c>
      <c r="B160" s="7" t="str">
        <f>"27452020121410221297"</f>
        <v>27452020121410221297</v>
      </c>
      <c r="C160" s="7" t="s">
        <v>140</v>
      </c>
      <c r="D160" s="7" t="str">
        <f>"梁雷雨"</f>
        <v>梁雷雨</v>
      </c>
      <c r="E160" s="7" t="str">
        <f>"男"</f>
        <v>男</v>
      </c>
      <c r="F160" s="7" t="s">
        <v>166</v>
      </c>
    </row>
    <row r="161" spans="1:6" ht="30" customHeight="1">
      <c r="A161" s="6">
        <v>159</v>
      </c>
      <c r="B161" s="7" t="str">
        <f>"274520201214102927107"</f>
        <v>274520201214102927107</v>
      </c>
      <c r="C161" s="7" t="s">
        <v>140</v>
      </c>
      <c r="D161" s="7" t="str">
        <f>"许慧"</f>
        <v>许慧</v>
      </c>
      <c r="E161" s="7" t="str">
        <f>"女"</f>
        <v>女</v>
      </c>
      <c r="F161" s="7" t="s">
        <v>167</v>
      </c>
    </row>
    <row r="162" spans="1:6" ht="30" customHeight="1">
      <c r="A162" s="6">
        <v>160</v>
      </c>
      <c r="B162" s="7" t="str">
        <f>"274520201214103329110"</f>
        <v>274520201214103329110</v>
      </c>
      <c r="C162" s="7" t="s">
        <v>140</v>
      </c>
      <c r="D162" s="7" t="str">
        <f>"裴文醒"</f>
        <v>裴文醒</v>
      </c>
      <c r="E162" s="7" t="str">
        <f>"女"</f>
        <v>女</v>
      </c>
      <c r="F162" s="7" t="s">
        <v>168</v>
      </c>
    </row>
    <row r="163" spans="1:6" ht="30" customHeight="1">
      <c r="A163" s="6">
        <v>161</v>
      </c>
      <c r="B163" s="7" t="str">
        <f>"274520201214103422111"</f>
        <v>274520201214103422111</v>
      </c>
      <c r="C163" s="7" t="s">
        <v>140</v>
      </c>
      <c r="D163" s="7" t="str">
        <f>"蔡亲兵"</f>
        <v>蔡亲兵</v>
      </c>
      <c r="E163" s="7" t="str">
        <f>"男"</f>
        <v>男</v>
      </c>
      <c r="F163" s="7" t="s">
        <v>169</v>
      </c>
    </row>
    <row r="164" spans="1:6" ht="30" customHeight="1">
      <c r="A164" s="6">
        <v>162</v>
      </c>
      <c r="B164" s="7" t="str">
        <f>"274520201214103747113"</f>
        <v>274520201214103747113</v>
      </c>
      <c r="C164" s="7" t="s">
        <v>140</v>
      </c>
      <c r="D164" s="7" t="str">
        <f>"符仁函"</f>
        <v>符仁函</v>
      </c>
      <c r="E164" s="7" t="str">
        <f>"男"</f>
        <v>男</v>
      </c>
      <c r="F164" s="7" t="s">
        <v>170</v>
      </c>
    </row>
    <row r="165" spans="1:6" ht="30" customHeight="1">
      <c r="A165" s="6">
        <v>163</v>
      </c>
      <c r="B165" s="7" t="str">
        <f>"274520201214104114117"</f>
        <v>274520201214104114117</v>
      </c>
      <c r="C165" s="7" t="s">
        <v>140</v>
      </c>
      <c r="D165" s="7" t="str">
        <f>"王豪杰"</f>
        <v>王豪杰</v>
      </c>
      <c r="E165" s="7" t="str">
        <f>"男"</f>
        <v>男</v>
      </c>
      <c r="F165" s="7" t="s">
        <v>171</v>
      </c>
    </row>
    <row r="166" spans="1:6" ht="30" customHeight="1">
      <c r="A166" s="6">
        <v>164</v>
      </c>
      <c r="B166" s="7" t="str">
        <f>"274520201214104439119"</f>
        <v>274520201214104439119</v>
      </c>
      <c r="C166" s="7" t="s">
        <v>140</v>
      </c>
      <c r="D166" s="7" t="str">
        <f>"余仙华"</f>
        <v>余仙华</v>
      </c>
      <c r="E166" s="7" t="str">
        <f>"女"</f>
        <v>女</v>
      </c>
      <c r="F166" s="7" t="s">
        <v>172</v>
      </c>
    </row>
    <row r="167" spans="1:6" ht="30" customHeight="1">
      <c r="A167" s="6">
        <v>165</v>
      </c>
      <c r="B167" s="7" t="str">
        <f>"274520201214104916126"</f>
        <v>274520201214104916126</v>
      </c>
      <c r="C167" s="7" t="s">
        <v>140</v>
      </c>
      <c r="D167" s="7" t="str">
        <f>"施莹莹"</f>
        <v>施莹莹</v>
      </c>
      <c r="E167" s="7" t="str">
        <f>"女"</f>
        <v>女</v>
      </c>
      <c r="F167" s="7" t="s">
        <v>173</v>
      </c>
    </row>
    <row r="168" spans="1:6" ht="30" customHeight="1">
      <c r="A168" s="6">
        <v>166</v>
      </c>
      <c r="B168" s="7" t="str">
        <f>"274520201214105104128"</f>
        <v>274520201214105104128</v>
      </c>
      <c r="C168" s="7" t="s">
        <v>140</v>
      </c>
      <c r="D168" s="7" t="str">
        <f>"石正儒"</f>
        <v>石正儒</v>
      </c>
      <c r="E168" s="7" t="str">
        <f>"男"</f>
        <v>男</v>
      </c>
      <c r="F168" s="7" t="s">
        <v>174</v>
      </c>
    </row>
    <row r="169" spans="1:6" ht="30" customHeight="1">
      <c r="A169" s="6">
        <v>167</v>
      </c>
      <c r="B169" s="7" t="str">
        <f>"274520201214105150129"</f>
        <v>274520201214105150129</v>
      </c>
      <c r="C169" s="7" t="s">
        <v>140</v>
      </c>
      <c r="D169" s="7" t="str">
        <f>"吴佩婷"</f>
        <v>吴佩婷</v>
      </c>
      <c r="E169" s="7" t="str">
        <f>"女"</f>
        <v>女</v>
      </c>
      <c r="F169" s="7" t="s">
        <v>175</v>
      </c>
    </row>
    <row r="170" spans="1:6" ht="30" customHeight="1">
      <c r="A170" s="6">
        <v>168</v>
      </c>
      <c r="B170" s="7" t="str">
        <f>"274520201214110824146"</f>
        <v>274520201214110824146</v>
      </c>
      <c r="C170" s="7" t="s">
        <v>140</v>
      </c>
      <c r="D170" s="7" t="str">
        <f>"蒋浩田"</f>
        <v>蒋浩田</v>
      </c>
      <c r="E170" s="7" t="str">
        <f>"男"</f>
        <v>男</v>
      </c>
      <c r="F170" s="7" t="s">
        <v>176</v>
      </c>
    </row>
    <row r="171" spans="1:6" ht="30" customHeight="1">
      <c r="A171" s="6">
        <v>169</v>
      </c>
      <c r="B171" s="7" t="str">
        <f>"274520201214111242150"</f>
        <v>274520201214111242150</v>
      </c>
      <c r="C171" s="7" t="s">
        <v>140</v>
      </c>
      <c r="D171" s="7" t="str">
        <f>"杨夏媚"</f>
        <v>杨夏媚</v>
      </c>
      <c r="E171" s="7" t="str">
        <f aca="true" t="shared" si="6" ref="E171:E181">"女"</f>
        <v>女</v>
      </c>
      <c r="F171" s="7" t="s">
        <v>177</v>
      </c>
    </row>
    <row r="172" spans="1:6" ht="30" customHeight="1">
      <c r="A172" s="6">
        <v>170</v>
      </c>
      <c r="B172" s="7" t="str">
        <f>"274520201214111531153"</f>
        <v>274520201214111531153</v>
      </c>
      <c r="C172" s="7" t="s">
        <v>140</v>
      </c>
      <c r="D172" s="7" t="str">
        <f>"廖晓彤"</f>
        <v>廖晓彤</v>
      </c>
      <c r="E172" s="7" t="str">
        <f t="shared" si="6"/>
        <v>女</v>
      </c>
      <c r="F172" s="7" t="s">
        <v>178</v>
      </c>
    </row>
    <row r="173" spans="1:6" ht="30" customHeight="1">
      <c r="A173" s="6">
        <v>171</v>
      </c>
      <c r="B173" s="7" t="str">
        <f>"274520201214111648157"</f>
        <v>274520201214111648157</v>
      </c>
      <c r="C173" s="7" t="s">
        <v>140</v>
      </c>
      <c r="D173" s="7" t="str">
        <f>"陈玲"</f>
        <v>陈玲</v>
      </c>
      <c r="E173" s="7" t="str">
        <f t="shared" si="6"/>
        <v>女</v>
      </c>
      <c r="F173" s="7" t="s">
        <v>179</v>
      </c>
    </row>
    <row r="174" spans="1:6" ht="30" customHeight="1">
      <c r="A174" s="6">
        <v>172</v>
      </c>
      <c r="B174" s="7" t="str">
        <f>"274520201214112059162"</f>
        <v>274520201214112059162</v>
      </c>
      <c r="C174" s="7" t="s">
        <v>140</v>
      </c>
      <c r="D174" s="7" t="str">
        <f>"杨许娣"</f>
        <v>杨许娣</v>
      </c>
      <c r="E174" s="7" t="str">
        <f t="shared" si="6"/>
        <v>女</v>
      </c>
      <c r="F174" s="7" t="s">
        <v>180</v>
      </c>
    </row>
    <row r="175" spans="1:6" ht="30" customHeight="1">
      <c r="A175" s="6">
        <v>173</v>
      </c>
      <c r="B175" s="7" t="str">
        <f>"274520201214112917169"</f>
        <v>274520201214112917169</v>
      </c>
      <c r="C175" s="7" t="s">
        <v>140</v>
      </c>
      <c r="D175" s="7" t="str">
        <f>"周芳梅"</f>
        <v>周芳梅</v>
      </c>
      <c r="E175" s="7" t="str">
        <f t="shared" si="6"/>
        <v>女</v>
      </c>
      <c r="F175" s="7" t="s">
        <v>181</v>
      </c>
    </row>
    <row r="176" spans="1:6" ht="30" customHeight="1">
      <c r="A176" s="6">
        <v>174</v>
      </c>
      <c r="B176" s="7" t="str">
        <f>"274520201214113339174"</f>
        <v>274520201214113339174</v>
      </c>
      <c r="C176" s="7" t="s">
        <v>140</v>
      </c>
      <c r="D176" s="7" t="str">
        <f>"王文静"</f>
        <v>王文静</v>
      </c>
      <c r="E176" s="7" t="str">
        <f t="shared" si="6"/>
        <v>女</v>
      </c>
      <c r="F176" s="7" t="s">
        <v>182</v>
      </c>
    </row>
    <row r="177" spans="1:6" ht="30" customHeight="1">
      <c r="A177" s="6">
        <v>175</v>
      </c>
      <c r="B177" s="7" t="str">
        <f>"274520201214113655176"</f>
        <v>274520201214113655176</v>
      </c>
      <c r="C177" s="7" t="s">
        <v>140</v>
      </c>
      <c r="D177" s="7" t="str">
        <f>"董小浪"</f>
        <v>董小浪</v>
      </c>
      <c r="E177" s="7" t="str">
        <f t="shared" si="6"/>
        <v>女</v>
      </c>
      <c r="F177" s="7" t="s">
        <v>183</v>
      </c>
    </row>
    <row r="178" spans="1:6" ht="30" customHeight="1">
      <c r="A178" s="6">
        <v>176</v>
      </c>
      <c r="B178" s="7" t="str">
        <f>"274520201214113934180"</f>
        <v>274520201214113934180</v>
      </c>
      <c r="C178" s="7" t="s">
        <v>140</v>
      </c>
      <c r="D178" s="7" t="str">
        <f>"杨佳静"</f>
        <v>杨佳静</v>
      </c>
      <c r="E178" s="7" t="str">
        <f t="shared" si="6"/>
        <v>女</v>
      </c>
      <c r="F178" s="7" t="s">
        <v>184</v>
      </c>
    </row>
    <row r="179" spans="1:6" ht="30" customHeight="1">
      <c r="A179" s="6">
        <v>177</v>
      </c>
      <c r="B179" s="7" t="str">
        <f>"274520201214114127182"</f>
        <v>274520201214114127182</v>
      </c>
      <c r="C179" s="7" t="s">
        <v>140</v>
      </c>
      <c r="D179" s="7" t="str">
        <f>"王冰"</f>
        <v>王冰</v>
      </c>
      <c r="E179" s="7" t="str">
        <f t="shared" si="6"/>
        <v>女</v>
      </c>
      <c r="F179" s="7" t="s">
        <v>185</v>
      </c>
    </row>
    <row r="180" spans="1:6" ht="30" customHeight="1">
      <c r="A180" s="6">
        <v>178</v>
      </c>
      <c r="B180" s="7" t="str">
        <f>"274520201214114952186"</f>
        <v>274520201214114952186</v>
      </c>
      <c r="C180" s="7" t="s">
        <v>140</v>
      </c>
      <c r="D180" s="7" t="str">
        <f>"卓冬萍"</f>
        <v>卓冬萍</v>
      </c>
      <c r="E180" s="7" t="str">
        <f t="shared" si="6"/>
        <v>女</v>
      </c>
      <c r="F180" s="7" t="s">
        <v>186</v>
      </c>
    </row>
    <row r="181" spans="1:6" ht="30" customHeight="1">
      <c r="A181" s="6">
        <v>179</v>
      </c>
      <c r="B181" s="7" t="str">
        <f>"274520201214115213189"</f>
        <v>274520201214115213189</v>
      </c>
      <c r="C181" s="7" t="s">
        <v>140</v>
      </c>
      <c r="D181" s="7" t="str">
        <f>"吴嘉燐"</f>
        <v>吴嘉燐</v>
      </c>
      <c r="E181" s="7" t="str">
        <f t="shared" si="6"/>
        <v>女</v>
      </c>
      <c r="F181" s="7" t="s">
        <v>187</v>
      </c>
    </row>
    <row r="182" spans="1:6" ht="30" customHeight="1">
      <c r="A182" s="6">
        <v>180</v>
      </c>
      <c r="B182" s="7" t="str">
        <f>"274520201214115450191"</f>
        <v>274520201214115450191</v>
      </c>
      <c r="C182" s="7" t="s">
        <v>140</v>
      </c>
      <c r="D182" s="7" t="str">
        <f>"陈伟鸿"</f>
        <v>陈伟鸿</v>
      </c>
      <c r="E182" s="7" t="str">
        <f>"男"</f>
        <v>男</v>
      </c>
      <c r="F182" s="7" t="s">
        <v>188</v>
      </c>
    </row>
    <row r="183" spans="1:6" ht="30" customHeight="1">
      <c r="A183" s="6">
        <v>181</v>
      </c>
      <c r="B183" s="7" t="str">
        <f>"274520201214115644192"</f>
        <v>274520201214115644192</v>
      </c>
      <c r="C183" s="7" t="s">
        <v>140</v>
      </c>
      <c r="D183" s="7" t="str">
        <f>"李然"</f>
        <v>李然</v>
      </c>
      <c r="E183" s="7" t="str">
        <f>"男"</f>
        <v>男</v>
      </c>
      <c r="F183" s="7" t="s">
        <v>189</v>
      </c>
    </row>
    <row r="184" spans="1:6" ht="30" customHeight="1">
      <c r="A184" s="6">
        <v>182</v>
      </c>
      <c r="B184" s="7" t="str">
        <f>"274520201214120448195"</f>
        <v>274520201214120448195</v>
      </c>
      <c r="C184" s="7" t="s">
        <v>140</v>
      </c>
      <c r="D184" s="7" t="str">
        <f>"王东晨"</f>
        <v>王东晨</v>
      </c>
      <c r="E184" s="7" t="str">
        <f aca="true" t="shared" si="7" ref="E184:E199">"女"</f>
        <v>女</v>
      </c>
      <c r="F184" s="7" t="s">
        <v>190</v>
      </c>
    </row>
    <row r="185" spans="1:6" ht="30" customHeight="1">
      <c r="A185" s="6">
        <v>183</v>
      </c>
      <c r="B185" s="7" t="str">
        <f>"274520201214121256198"</f>
        <v>274520201214121256198</v>
      </c>
      <c r="C185" s="7" t="s">
        <v>140</v>
      </c>
      <c r="D185" s="7" t="str">
        <f>"陈元冰"</f>
        <v>陈元冰</v>
      </c>
      <c r="E185" s="7" t="str">
        <f t="shared" si="7"/>
        <v>女</v>
      </c>
      <c r="F185" s="7" t="s">
        <v>191</v>
      </c>
    </row>
    <row r="186" spans="1:6" ht="30" customHeight="1">
      <c r="A186" s="6">
        <v>184</v>
      </c>
      <c r="B186" s="7" t="str">
        <f>"274520201214121656200"</f>
        <v>274520201214121656200</v>
      </c>
      <c r="C186" s="7" t="s">
        <v>140</v>
      </c>
      <c r="D186" s="7" t="str">
        <f>"曾香盈"</f>
        <v>曾香盈</v>
      </c>
      <c r="E186" s="7" t="str">
        <f t="shared" si="7"/>
        <v>女</v>
      </c>
      <c r="F186" s="7" t="s">
        <v>192</v>
      </c>
    </row>
    <row r="187" spans="1:6" ht="30" customHeight="1">
      <c r="A187" s="6">
        <v>185</v>
      </c>
      <c r="B187" s="7" t="str">
        <f>"274520201214121717202"</f>
        <v>274520201214121717202</v>
      </c>
      <c r="C187" s="7" t="s">
        <v>140</v>
      </c>
      <c r="D187" s="7" t="str">
        <f>"李佳"</f>
        <v>李佳</v>
      </c>
      <c r="E187" s="7" t="str">
        <f t="shared" si="7"/>
        <v>女</v>
      </c>
      <c r="F187" s="7" t="s">
        <v>193</v>
      </c>
    </row>
    <row r="188" spans="1:6" ht="30" customHeight="1">
      <c r="A188" s="6">
        <v>186</v>
      </c>
      <c r="B188" s="7" t="str">
        <f>"274520201214123917209"</f>
        <v>274520201214123917209</v>
      </c>
      <c r="C188" s="7" t="s">
        <v>140</v>
      </c>
      <c r="D188" s="7" t="str">
        <f>"曾日新"</f>
        <v>曾日新</v>
      </c>
      <c r="E188" s="7" t="str">
        <f t="shared" si="7"/>
        <v>女</v>
      </c>
      <c r="F188" s="7" t="s">
        <v>194</v>
      </c>
    </row>
    <row r="189" spans="1:6" ht="30" customHeight="1">
      <c r="A189" s="6">
        <v>187</v>
      </c>
      <c r="B189" s="7" t="str">
        <f>"274520201214124556211"</f>
        <v>274520201214124556211</v>
      </c>
      <c r="C189" s="7" t="s">
        <v>140</v>
      </c>
      <c r="D189" s="7" t="str">
        <f>"彭宏莹"</f>
        <v>彭宏莹</v>
      </c>
      <c r="E189" s="7" t="str">
        <f t="shared" si="7"/>
        <v>女</v>
      </c>
      <c r="F189" s="7" t="s">
        <v>195</v>
      </c>
    </row>
    <row r="190" spans="1:6" ht="30" customHeight="1">
      <c r="A190" s="6">
        <v>188</v>
      </c>
      <c r="B190" s="7" t="str">
        <f>"274520201214131236221"</f>
        <v>274520201214131236221</v>
      </c>
      <c r="C190" s="7" t="s">
        <v>140</v>
      </c>
      <c r="D190" s="7" t="str">
        <f>"韩敏"</f>
        <v>韩敏</v>
      </c>
      <c r="E190" s="7" t="str">
        <f t="shared" si="7"/>
        <v>女</v>
      </c>
      <c r="F190" s="7" t="s">
        <v>196</v>
      </c>
    </row>
    <row r="191" spans="1:6" ht="30" customHeight="1">
      <c r="A191" s="6">
        <v>189</v>
      </c>
      <c r="B191" s="7" t="str">
        <f>"274520201214132242225"</f>
        <v>274520201214132242225</v>
      </c>
      <c r="C191" s="7" t="s">
        <v>140</v>
      </c>
      <c r="D191" s="7" t="str">
        <f>"符晓星"</f>
        <v>符晓星</v>
      </c>
      <c r="E191" s="7" t="str">
        <f t="shared" si="7"/>
        <v>女</v>
      </c>
      <c r="F191" s="7" t="s">
        <v>197</v>
      </c>
    </row>
    <row r="192" spans="1:6" ht="30" customHeight="1">
      <c r="A192" s="6">
        <v>190</v>
      </c>
      <c r="B192" s="7" t="str">
        <f>"274520201214140058238"</f>
        <v>274520201214140058238</v>
      </c>
      <c r="C192" s="7" t="s">
        <v>140</v>
      </c>
      <c r="D192" s="7" t="str">
        <f>"赵春金"</f>
        <v>赵春金</v>
      </c>
      <c r="E192" s="7" t="str">
        <f t="shared" si="7"/>
        <v>女</v>
      </c>
      <c r="F192" s="7" t="s">
        <v>198</v>
      </c>
    </row>
    <row r="193" spans="1:6" ht="30" customHeight="1">
      <c r="A193" s="6">
        <v>191</v>
      </c>
      <c r="B193" s="7" t="str">
        <f>"274520201214141111241"</f>
        <v>274520201214141111241</v>
      </c>
      <c r="C193" s="7" t="s">
        <v>140</v>
      </c>
      <c r="D193" s="7" t="str">
        <f>"黄千钦"</f>
        <v>黄千钦</v>
      </c>
      <c r="E193" s="7" t="str">
        <f t="shared" si="7"/>
        <v>女</v>
      </c>
      <c r="F193" s="7" t="s">
        <v>199</v>
      </c>
    </row>
    <row r="194" spans="1:6" ht="30" customHeight="1">
      <c r="A194" s="6">
        <v>192</v>
      </c>
      <c r="B194" s="7" t="str">
        <f>"274520201214141515245"</f>
        <v>274520201214141515245</v>
      </c>
      <c r="C194" s="7" t="s">
        <v>140</v>
      </c>
      <c r="D194" s="7" t="str">
        <f>"占子寒"</f>
        <v>占子寒</v>
      </c>
      <c r="E194" s="7" t="str">
        <f t="shared" si="7"/>
        <v>女</v>
      </c>
      <c r="F194" s="7" t="s">
        <v>200</v>
      </c>
    </row>
    <row r="195" spans="1:6" ht="30" customHeight="1">
      <c r="A195" s="6">
        <v>193</v>
      </c>
      <c r="B195" s="7" t="str">
        <f>"274520201214143248254"</f>
        <v>274520201214143248254</v>
      </c>
      <c r="C195" s="7" t="s">
        <v>140</v>
      </c>
      <c r="D195" s="7" t="str">
        <f>"陈明焕"</f>
        <v>陈明焕</v>
      </c>
      <c r="E195" s="7" t="str">
        <f t="shared" si="7"/>
        <v>女</v>
      </c>
      <c r="F195" s="7" t="s">
        <v>201</v>
      </c>
    </row>
    <row r="196" spans="1:6" ht="30" customHeight="1">
      <c r="A196" s="6">
        <v>194</v>
      </c>
      <c r="B196" s="7" t="str">
        <f>"274520201214143728257"</f>
        <v>274520201214143728257</v>
      </c>
      <c r="C196" s="7" t="s">
        <v>140</v>
      </c>
      <c r="D196" s="7" t="str">
        <f>"王会慧"</f>
        <v>王会慧</v>
      </c>
      <c r="E196" s="7" t="str">
        <f t="shared" si="7"/>
        <v>女</v>
      </c>
      <c r="F196" s="7" t="s">
        <v>202</v>
      </c>
    </row>
    <row r="197" spans="1:6" ht="30" customHeight="1">
      <c r="A197" s="6">
        <v>195</v>
      </c>
      <c r="B197" s="7" t="str">
        <f>"274520201214150115274"</f>
        <v>274520201214150115274</v>
      </c>
      <c r="C197" s="7" t="s">
        <v>140</v>
      </c>
      <c r="D197" s="7" t="str">
        <f>"陈嘉琪"</f>
        <v>陈嘉琪</v>
      </c>
      <c r="E197" s="7" t="str">
        <f t="shared" si="7"/>
        <v>女</v>
      </c>
      <c r="F197" s="7" t="s">
        <v>203</v>
      </c>
    </row>
    <row r="198" spans="1:6" ht="30" customHeight="1">
      <c r="A198" s="6">
        <v>196</v>
      </c>
      <c r="B198" s="7" t="str">
        <f>"274520201214150255275"</f>
        <v>274520201214150255275</v>
      </c>
      <c r="C198" s="7" t="s">
        <v>140</v>
      </c>
      <c r="D198" s="7" t="str">
        <f>"吴佳欣"</f>
        <v>吴佳欣</v>
      </c>
      <c r="E198" s="7" t="str">
        <f t="shared" si="7"/>
        <v>女</v>
      </c>
      <c r="F198" s="7" t="s">
        <v>204</v>
      </c>
    </row>
    <row r="199" spans="1:6" ht="30" customHeight="1">
      <c r="A199" s="6">
        <v>197</v>
      </c>
      <c r="B199" s="7" t="str">
        <f>"274520201214150436276"</f>
        <v>274520201214150436276</v>
      </c>
      <c r="C199" s="7" t="s">
        <v>140</v>
      </c>
      <c r="D199" s="7" t="str">
        <f>"吴颖"</f>
        <v>吴颖</v>
      </c>
      <c r="E199" s="7" t="str">
        <f t="shared" si="7"/>
        <v>女</v>
      </c>
      <c r="F199" s="7" t="s">
        <v>205</v>
      </c>
    </row>
    <row r="200" spans="1:6" ht="30" customHeight="1">
      <c r="A200" s="6">
        <v>198</v>
      </c>
      <c r="B200" s="7" t="str">
        <f>"274520201214150750279"</f>
        <v>274520201214150750279</v>
      </c>
      <c r="C200" s="7" t="s">
        <v>140</v>
      </c>
      <c r="D200" s="7" t="str">
        <f>"符国正"</f>
        <v>符国正</v>
      </c>
      <c r="E200" s="7" t="str">
        <f>"男"</f>
        <v>男</v>
      </c>
      <c r="F200" s="7" t="s">
        <v>206</v>
      </c>
    </row>
    <row r="201" spans="1:6" ht="30" customHeight="1">
      <c r="A201" s="6">
        <v>199</v>
      </c>
      <c r="B201" s="7" t="str">
        <f>"274520201214151824287"</f>
        <v>274520201214151824287</v>
      </c>
      <c r="C201" s="7" t="s">
        <v>140</v>
      </c>
      <c r="D201" s="7" t="str">
        <f>"王梦柔"</f>
        <v>王梦柔</v>
      </c>
      <c r="E201" s="7" t="str">
        <f aca="true" t="shared" si="8" ref="E201:E212">"女"</f>
        <v>女</v>
      </c>
      <c r="F201" s="7" t="s">
        <v>207</v>
      </c>
    </row>
    <row r="202" spans="1:6" ht="30" customHeight="1">
      <c r="A202" s="6">
        <v>200</v>
      </c>
      <c r="B202" s="7" t="str">
        <f>"274520201214151839288"</f>
        <v>274520201214151839288</v>
      </c>
      <c r="C202" s="7" t="s">
        <v>140</v>
      </c>
      <c r="D202" s="7" t="str">
        <f>"李梦怡"</f>
        <v>李梦怡</v>
      </c>
      <c r="E202" s="7" t="str">
        <f t="shared" si="8"/>
        <v>女</v>
      </c>
      <c r="F202" s="7" t="s">
        <v>208</v>
      </c>
    </row>
    <row r="203" spans="1:6" ht="30" customHeight="1">
      <c r="A203" s="6">
        <v>201</v>
      </c>
      <c r="B203" s="7" t="str">
        <f>"274520201214152126290"</f>
        <v>274520201214152126290</v>
      </c>
      <c r="C203" s="7" t="s">
        <v>140</v>
      </c>
      <c r="D203" s="7" t="str">
        <f>"戴汶霓"</f>
        <v>戴汶霓</v>
      </c>
      <c r="E203" s="7" t="str">
        <f t="shared" si="8"/>
        <v>女</v>
      </c>
      <c r="F203" s="7" t="s">
        <v>209</v>
      </c>
    </row>
    <row r="204" spans="1:6" ht="30" customHeight="1">
      <c r="A204" s="6">
        <v>202</v>
      </c>
      <c r="B204" s="7" t="str">
        <f>"274520201214154408307"</f>
        <v>274520201214154408307</v>
      </c>
      <c r="C204" s="7" t="s">
        <v>140</v>
      </c>
      <c r="D204" s="7" t="str">
        <f>"邱惠芳"</f>
        <v>邱惠芳</v>
      </c>
      <c r="E204" s="7" t="str">
        <f t="shared" si="8"/>
        <v>女</v>
      </c>
      <c r="F204" s="7" t="s">
        <v>210</v>
      </c>
    </row>
    <row r="205" spans="1:6" ht="30" customHeight="1">
      <c r="A205" s="6">
        <v>203</v>
      </c>
      <c r="B205" s="7" t="str">
        <f>"274520201214154413308"</f>
        <v>274520201214154413308</v>
      </c>
      <c r="C205" s="7" t="s">
        <v>140</v>
      </c>
      <c r="D205" s="7" t="str">
        <f>"郭仁暖"</f>
        <v>郭仁暖</v>
      </c>
      <c r="E205" s="7" t="str">
        <f t="shared" si="8"/>
        <v>女</v>
      </c>
      <c r="F205" s="7" t="s">
        <v>211</v>
      </c>
    </row>
    <row r="206" spans="1:6" ht="30" customHeight="1">
      <c r="A206" s="6">
        <v>204</v>
      </c>
      <c r="B206" s="7" t="str">
        <f>"274520201214154803315"</f>
        <v>274520201214154803315</v>
      </c>
      <c r="C206" s="7" t="s">
        <v>140</v>
      </c>
      <c r="D206" s="7" t="str">
        <f>"余秋雨"</f>
        <v>余秋雨</v>
      </c>
      <c r="E206" s="7" t="str">
        <f t="shared" si="8"/>
        <v>女</v>
      </c>
      <c r="F206" s="7" t="s">
        <v>212</v>
      </c>
    </row>
    <row r="207" spans="1:6" ht="30" customHeight="1">
      <c r="A207" s="6">
        <v>205</v>
      </c>
      <c r="B207" s="7" t="str">
        <f>"274520201214155847322"</f>
        <v>274520201214155847322</v>
      </c>
      <c r="C207" s="7" t="s">
        <v>140</v>
      </c>
      <c r="D207" s="7" t="str">
        <f>"饶紫秦"</f>
        <v>饶紫秦</v>
      </c>
      <c r="E207" s="7" t="str">
        <f t="shared" si="8"/>
        <v>女</v>
      </c>
      <c r="F207" s="7" t="s">
        <v>213</v>
      </c>
    </row>
    <row r="208" spans="1:6" ht="30" customHeight="1">
      <c r="A208" s="6">
        <v>206</v>
      </c>
      <c r="B208" s="7" t="str">
        <f>"274520201214161811335"</f>
        <v>274520201214161811335</v>
      </c>
      <c r="C208" s="7" t="s">
        <v>140</v>
      </c>
      <c r="D208" s="7" t="str">
        <f>"梁朝霞"</f>
        <v>梁朝霞</v>
      </c>
      <c r="E208" s="7" t="str">
        <f t="shared" si="8"/>
        <v>女</v>
      </c>
      <c r="F208" s="7" t="s">
        <v>214</v>
      </c>
    </row>
    <row r="209" spans="1:6" ht="30" customHeight="1">
      <c r="A209" s="6">
        <v>207</v>
      </c>
      <c r="B209" s="7" t="str">
        <f>"274520201214161818336"</f>
        <v>274520201214161818336</v>
      </c>
      <c r="C209" s="7" t="s">
        <v>140</v>
      </c>
      <c r="D209" s="7" t="str">
        <f>"刘苗"</f>
        <v>刘苗</v>
      </c>
      <c r="E209" s="7" t="str">
        <f t="shared" si="8"/>
        <v>女</v>
      </c>
      <c r="F209" s="7" t="s">
        <v>215</v>
      </c>
    </row>
    <row r="210" spans="1:6" ht="30" customHeight="1">
      <c r="A210" s="6">
        <v>208</v>
      </c>
      <c r="B210" s="7" t="str">
        <f>"274520201214162332341"</f>
        <v>274520201214162332341</v>
      </c>
      <c r="C210" s="7" t="s">
        <v>140</v>
      </c>
      <c r="D210" s="7" t="str">
        <f>"成莉"</f>
        <v>成莉</v>
      </c>
      <c r="E210" s="7" t="str">
        <f t="shared" si="8"/>
        <v>女</v>
      </c>
      <c r="F210" s="7" t="s">
        <v>216</v>
      </c>
    </row>
    <row r="211" spans="1:6" ht="30" customHeight="1">
      <c r="A211" s="6">
        <v>209</v>
      </c>
      <c r="B211" s="7" t="str">
        <f>"274520201214162758344"</f>
        <v>274520201214162758344</v>
      </c>
      <c r="C211" s="7" t="s">
        <v>140</v>
      </c>
      <c r="D211" s="7" t="str">
        <f>"唐涵倩"</f>
        <v>唐涵倩</v>
      </c>
      <c r="E211" s="7" t="str">
        <f t="shared" si="8"/>
        <v>女</v>
      </c>
      <c r="F211" s="7" t="s">
        <v>217</v>
      </c>
    </row>
    <row r="212" spans="1:6" ht="30" customHeight="1">
      <c r="A212" s="6">
        <v>210</v>
      </c>
      <c r="B212" s="7" t="str">
        <f>"274520201214163148346"</f>
        <v>274520201214163148346</v>
      </c>
      <c r="C212" s="7" t="s">
        <v>140</v>
      </c>
      <c r="D212" s="7" t="str">
        <f>"胡程程"</f>
        <v>胡程程</v>
      </c>
      <c r="E212" s="7" t="str">
        <f t="shared" si="8"/>
        <v>女</v>
      </c>
      <c r="F212" s="7" t="s">
        <v>218</v>
      </c>
    </row>
    <row r="213" spans="1:6" ht="30" customHeight="1">
      <c r="A213" s="6">
        <v>211</v>
      </c>
      <c r="B213" s="7" t="str">
        <f>"274520201214163337349"</f>
        <v>274520201214163337349</v>
      </c>
      <c r="C213" s="7" t="s">
        <v>140</v>
      </c>
      <c r="D213" s="7" t="str">
        <f>"李永鹏"</f>
        <v>李永鹏</v>
      </c>
      <c r="E213" s="7" t="str">
        <f>"男"</f>
        <v>男</v>
      </c>
      <c r="F213" s="7" t="s">
        <v>219</v>
      </c>
    </row>
    <row r="214" spans="1:6" ht="30" customHeight="1">
      <c r="A214" s="6">
        <v>212</v>
      </c>
      <c r="B214" s="7" t="str">
        <f>"274520201214163843354"</f>
        <v>274520201214163843354</v>
      </c>
      <c r="C214" s="7" t="s">
        <v>140</v>
      </c>
      <c r="D214" s="7" t="str">
        <f>"吴多才"</f>
        <v>吴多才</v>
      </c>
      <c r="E214" s="7" t="str">
        <f>"男"</f>
        <v>男</v>
      </c>
      <c r="F214" s="7" t="s">
        <v>220</v>
      </c>
    </row>
    <row r="215" spans="1:6" ht="30" customHeight="1">
      <c r="A215" s="6">
        <v>213</v>
      </c>
      <c r="B215" s="7" t="str">
        <f>"274520201214165722369"</f>
        <v>274520201214165722369</v>
      </c>
      <c r="C215" s="7" t="s">
        <v>140</v>
      </c>
      <c r="D215" s="7" t="str">
        <f>"林琳"</f>
        <v>林琳</v>
      </c>
      <c r="E215" s="7" t="str">
        <f aca="true" t="shared" si="9" ref="E215:E221">"女"</f>
        <v>女</v>
      </c>
      <c r="F215" s="7" t="s">
        <v>221</v>
      </c>
    </row>
    <row r="216" spans="1:6" ht="30" customHeight="1">
      <c r="A216" s="6">
        <v>214</v>
      </c>
      <c r="B216" s="7" t="str">
        <f>"274520201214170020372"</f>
        <v>274520201214170020372</v>
      </c>
      <c r="C216" s="7" t="s">
        <v>140</v>
      </c>
      <c r="D216" s="7" t="str">
        <f>"刘青霞"</f>
        <v>刘青霞</v>
      </c>
      <c r="E216" s="7" t="str">
        <f t="shared" si="9"/>
        <v>女</v>
      </c>
      <c r="F216" s="7" t="s">
        <v>222</v>
      </c>
    </row>
    <row r="217" spans="1:6" ht="30" customHeight="1">
      <c r="A217" s="6">
        <v>215</v>
      </c>
      <c r="B217" s="7" t="str">
        <f>"274520201214170107373"</f>
        <v>274520201214170107373</v>
      </c>
      <c r="C217" s="7" t="s">
        <v>140</v>
      </c>
      <c r="D217" s="7" t="str">
        <f>"王爱珍"</f>
        <v>王爱珍</v>
      </c>
      <c r="E217" s="7" t="str">
        <f t="shared" si="9"/>
        <v>女</v>
      </c>
      <c r="F217" s="7" t="s">
        <v>223</v>
      </c>
    </row>
    <row r="218" spans="1:6" ht="30" customHeight="1">
      <c r="A218" s="6">
        <v>216</v>
      </c>
      <c r="B218" s="7" t="str">
        <f>"274520201214170148374"</f>
        <v>274520201214170148374</v>
      </c>
      <c r="C218" s="7" t="s">
        <v>140</v>
      </c>
      <c r="D218" s="7" t="str">
        <f>"陈少珠"</f>
        <v>陈少珠</v>
      </c>
      <c r="E218" s="7" t="str">
        <f t="shared" si="9"/>
        <v>女</v>
      </c>
      <c r="F218" s="7" t="s">
        <v>224</v>
      </c>
    </row>
    <row r="219" spans="1:6" ht="30" customHeight="1">
      <c r="A219" s="6">
        <v>217</v>
      </c>
      <c r="B219" s="7" t="str">
        <f>"274520201214170228375"</f>
        <v>274520201214170228375</v>
      </c>
      <c r="C219" s="7" t="s">
        <v>140</v>
      </c>
      <c r="D219" s="7" t="str">
        <f>"董朝孟"</f>
        <v>董朝孟</v>
      </c>
      <c r="E219" s="7" t="str">
        <f t="shared" si="9"/>
        <v>女</v>
      </c>
      <c r="F219" s="7" t="s">
        <v>225</v>
      </c>
    </row>
    <row r="220" spans="1:6" ht="30" customHeight="1">
      <c r="A220" s="6">
        <v>218</v>
      </c>
      <c r="B220" s="7" t="str">
        <f>"274520201214170309376"</f>
        <v>274520201214170309376</v>
      </c>
      <c r="C220" s="7" t="s">
        <v>140</v>
      </c>
      <c r="D220" s="7" t="str">
        <f>"张静仪"</f>
        <v>张静仪</v>
      </c>
      <c r="E220" s="7" t="str">
        <f t="shared" si="9"/>
        <v>女</v>
      </c>
      <c r="F220" s="7" t="s">
        <v>226</v>
      </c>
    </row>
    <row r="221" spans="1:6" ht="30" customHeight="1">
      <c r="A221" s="6">
        <v>219</v>
      </c>
      <c r="B221" s="7" t="str">
        <f>"274520201214170728377"</f>
        <v>274520201214170728377</v>
      </c>
      <c r="C221" s="7" t="s">
        <v>140</v>
      </c>
      <c r="D221" s="7" t="str">
        <f>"王嘉艳"</f>
        <v>王嘉艳</v>
      </c>
      <c r="E221" s="7" t="str">
        <f t="shared" si="9"/>
        <v>女</v>
      </c>
      <c r="F221" s="7" t="s">
        <v>227</v>
      </c>
    </row>
    <row r="222" spans="1:6" ht="30" customHeight="1">
      <c r="A222" s="6">
        <v>220</v>
      </c>
      <c r="B222" s="7" t="str">
        <f>"274520201214170827378"</f>
        <v>274520201214170827378</v>
      </c>
      <c r="C222" s="7" t="s">
        <v>140</v>
      </c>
      <c r="D222" s="7" t="str">
        <f>"莫光钦"</f>
        <v>莫光钦</v>
      </c>
      <c r="E222" s="7" t="str">
        <f>"男"</f>
        <v>男</v>
      </c>
      <c r="F222" s="7" t="s">
        <v>228</v>
      </c>
    </row>
    <row r="223" spans="1:6" ht="30" customHeight="1">
      <c r="A223" s="6">
        <v>221</v>
      </c>
      <c r="B223" s="7" t="str">
        <f>"274520201214171212379"</f>
        <v>274520201214171212379</v>
      </c>
      <c r="C223" s="7" t="s">
        <v>140</v>
      </c>
      <c r="D223" s="7" t="str">
        <f>"李娅妮"</f>
        <v>李娅妮</v>
      </c>
      <c r="E223" s="7" t="str">
        <f>"女"</f>
        <v>女</v>
      </c>
      <c r="F223" s="7" t="s">
        <v>229</v>
      </c>
    </row>
    <row r="224" spans="1:6" ht="30" customHeight="1">
      <c r="A224" s="6">
        <v>222</v>
      </c>
      <c r="B224" s="7" t="str">
        <f>"274520201214172528387"</f>
        <v>274520201214172528387</v>
      </c>
      <c r="C224" s="7" t="s">
        <v>140</v>
      </c>
      <c r="D224" s="7" t="str">
        <f>"盘玥"</f>
        <v>盘玥</v>
      </c>
      <c r="E224" s="7" t="str">
        <f>"女"</f>
        <v>女</v>
      </c>
      <c r="F224" s="7" t="s">
        <v>230</v>
      </c>
    </row>
    <row r="225" spans="1:6" ht="30" customHeight="1">
      <c r="A225" s="6">
        <v>223</v>
      </c>
      <c r="B225" s="7" t="str">
        <f>"274520201214173137395"</f>
        <v>274520201214173137395</v>
      </c>
      <c r="C225" s="7" t="s">
        <v>140</v>
      </c>
      <c r="D225" s="7" t="str">
        <f>"姜雨婷"</f>
        <v>姜雨婷</v>
      </c>
      <c r="E225" s="7" t="str">
        <f>"女"</f>
        <v>女</v>
      </c>
      <c r="F225" s="7" t="s">
        <v>231</v>
      </c>
    </row>
    <row r="226" spans="1:6" ht="30" customHeight="1">
      <c r="A226" s="6">
        <v>224</v>
      </c>
      <c r="B226" s="6" t="str">
        <f>"274520201214173544397"</f>
        <v>274520201214173544397</v>
      </c>
      <c r="C226" s="6" t="s">
        <v>140</v>
      </c>
      <c r="D226" s="6" t="str">
        <f>"农惠"</f>
        <v>农惠</v>
      </c>
      <c r="E226" s="6" t="str">
        <f>"女"</f>
        <v>女</v>
      </c>
      <c r="F226" s="6" t="s">
        <v>232</v>
      </c>
    </row>
    <row r="227" spans="1:6" ht="30" customHeight="1">
      <c r="A227" s="6">
        <v>225</v>
      </c>
      <c r="B227" s="7" t="str">
        <f>"274520201214173747399"</f>
        <v>274520201214173747399</v>
      </c>
      <c r="C227" s="7" t="s">
        <v>140</v>
      </c>
      <c r="D227" s="7" t="str">
        <f>"李倩"</f>
        <v>李倩</v>
      </c>
      <c r="E227" s="7" t="str">
        <f>"女"</f>
        <v>女</v>
      </c>
      <c r="F227" s="7" t="s">
        <v>233</v>
      </c>
    </row>
    <row r="228" spans="1:6" ht="30" customHeight="1">
      <c r="A228" s="6">
        <v>226</v>
      </c>
      <c r="B228" s="7" t="str">
        <f>"274520201214173804401"</f>
        <v>274520201214173804401</v>
      </c>
      <c r="C228" s="7" t="s">
        <v>140</v>
      </c>
      <c r="D228" s="7" t="str">
        <f>"王茂浩"</f>
        <v>王茂浩</v>
      </c>
      <c r="E228" s="7" t="str">
        <f>"男"</f>
        <v>男</v>
      </c>
      <c r="F228" s="7" t="s">
        <v>234</v>
      </c>
    </row>
    <row r="229" spans="1:6" ht="30" customHeight="1">
      <c r="A229" s="6">
        <v>227</v>
      </c>
      <c r="B229" s="7" t="str">
        <f>"274520201214175437409"</f>
        <v>274520201214175437409</v>
      </c>
      <c r="C229" s="7" t="s">
        <v>140</v>
      </c>
      <c r="D229" s="7" t="str">
        <f>"韦玉"</f>
        <v>韦玉</v>
      </c>
      <c r="E229" s="7" t="str">
        <f>"女"</f>
        <v>女</v>
      </c>
      <c r="F229" s="7" t="s">
        <v>235</v>
      </c>
    </row>
    <row r="230" spans="1:6" ht="30" customHeight="1">
      <c r="A230" s="6">
        <v>228</v>
      </c>
      <c r="B230" s="7" t="str">
        <f>"274520201214180910413"</f>
        <v>274520201214180910413</v>
      </c>
      <c r="C230" s="7" t="s">
        <v>140</v>
      </c>
      <c r="D230" s="7" t="str">
        <f>"吴灵霞"</f>
        <v>吴灵霞</v>
      </c>
      <c r="E230" s="7" t="str">
        <f>"女"</f>
        <v>女</v>
      </c>
      <c r="F230" s="7" t="s">
        <v>236</v>
      </c>
    </row>
    <row r="231" spans="1:6" ht="30" customHeight="1">
      <c r="A231" s="6">
        <v>229</v>
      </c>
      <c r="B231" s="7" t="str">
        <f>"274520201214181000414"</f>
        <v>274520201214181000414</v>
      </c>
      <c r="C231" s="7" t="s">
        <v>140</v>
      </c>
      <c r="D231" s="7" t="str">
        <f>"李馨云"</f>
        <v>李馨云</v>
      </c>
      <c r="E231" s="7" t="str">
        <f>"女"</f>
        <v>女</v>
      </c>
      <c r="F231" s="7" t="s">
        <v>237</v>
      </c>
    </row>
    <row r="232" spans="1:6" ht="30" customHeight="1">
      <c r="A232" s="6">
        <v>230</v>
      </c>
      <c r="B232" s="7" t="str">
        <f>"274520201214182048416"</f>
        <v>274520201214182048416</v>
      </c>
      <c r="C232" s="7" t="s">
        <v>140</v>
      </c>
      <c r="D232" s="7" t="str">
        <f>"彭达威"</f>
        <v>彭达威</v>
      </c>
      <c r="E232" s="7" t="str">
        <f>"男"</f>
        <v>男</v>
      </c>
      <c r="F232" s="7" t="s">
        <v>238</v>
      </c>
    </row>
    <row r="233" spans="1:6" ht="30" customHeight="1">
      <c r="A233" s="6">
        <v>231</v>
      </c>
      <c r="B233" s="7" t="str">
        <f>"274520201214185235418"</f>
        <v>274520201214185235418</v>
      </c>
      <c r="C233" s="7" t="s">
        <v>140</v>
      </c>
      <c r="D233" s="7" t="str">
        <f>"时芳芳"</f>
        <v>时芳芳</v>
      </c>
      <c r="E233" s="7" t="str">
        <f aca="true" t="shared" si="10" ref="E233:E239">"女"</f>
        <v>女</v>
      </c>
      <c r="F233" s="7" t="s">
        <v>239</v>
      </c>
    </row>
    <row r="234" spans="1:6" ht="30" customHeight="1">
      <c r="A234" s="6">
        <v>232</v>
      </c>
      <c r="B234" s="7" t="str">
        <f>"274520201214185907421"</f>
        <v>274520201214185907421</v>
      </c>
      <c r="C234" s="7" t="s">
        <v>140</v>
      </c>
      <c r="D234" s="7" t="str">
        <f>"方草园"</f>
        <v>方草园</v>
      </c>
      <c r="E234" s="7" t="str">
        <f t="shared" si="10"/>
        <v>女</v>
      </c>
      <c r="F234" s="7" t="s">
        <v>240</v>
      </c>
    </row>
    <row r="235" spans="1:6" ht="30" customHeight="1">
      <c r="A235" s="6">
        <v>233</v>
      </c>
      <c r="B235" s="7" t="str">
        <f>"274520201214190832423"</f>
        <v>274520201214190832423</v>
      </c>
      <c r="C235" s="7" t="s">
        <v>140</v>
      </c>
      <c r="D235" s="7" t="str">
        <f>"张巾杰"</f>
        <v>张巾杰</v>
      </c>
      <c r="E235" s="7" t="str">
        <f t="shared" si="10"/>
        <v>女</v>
      </c>
      <c r="F235" s="7" t="s">
        <v>241</v>
      </c>
    </row>
    <row r="236" spans="1:6" ht="30" customHeight="1">
      <c r="A236" s="6">
        <v>234</v>
      </c>
      <c r="B236" s="7" t="str">
        <f>"274520201214191633425"</f>
        <v>274520201214191633425</v>
      </c>
      <c r="C236" s="7" t="s">
        <v>140</v>
      </c>
      <c r="D236" s="7" t="str">
        <f>"钟连燕"</f>
        <v>钟连燕</v>
      </c>
      <c r="E236" s="7" t="str">
        <f t="shared" si="10"/>
        <v>女</v>
      </c>
      <c r="F236" s="7" t="s">
        <v>242</v>
      </c>
    </row>
    <row r="237" spans="1:6" ht="30" customHeight="1">
      <c r="A237" s="6">
        <v>235</v>
      </c>
      <c r="B237" s="7" t="str">
        <f>"274520201214191810426"</f>
        <v>274520201214191810426</v>
      </c>
      <c r="C237" s="7" t="s">
        <v>140</v>
      </c>
      <c r="D237" s="7" t="str">
        <f>"秦佳韵"</f>
        <v>秦佳韵</v>
      </c>
      <c r="E237" s="7" t="str">
        <f t="shared" si="10"/>
        <v>女</v>
      </c>
      <c r="F237" s="7" t="s">
        <v>243</v>
      </c>
    </row>
    <row r="238" spans="1:6" ht="30" customHeight="1">
      <c r="A238" s="6">
        <v>236</v>
      </c>
      <c r="B238" s="7" t="str">
        <f>"274520201214193043428"</f>
        <v>274520201214193043428</v>
      </c>
      <c r="C238" s="7" t="s">
        <v>140</v>
      </c>
      <c r="D238" s="7" t="str">
        <f>"谢晓苏"</f>
        <v>谢晓苏</v>
      </c>
      <c r="E238" s="7" t="str">
        <f t="shared" si="10"/>
        <v>女</v>
      </c>
      <c r="F238" s="7" t="s">
        <v>244</v>
      </c>
    </row>
    <row r="239" spans="1:6" ht="30" customHeight="1">
      <c r="A239" s="6">
        <v>237</v>
      </c>
      <c r="B239" s="7" t="str">
        <f>"274520201214194731436"</f>
        <v>274520201214194731436</v>
      </c>
      <c r="C239" s="7" t="s">
        <v>140</v>
      </c>
      <c r="D239" s="7" t="str">
        <f>"彭琳"</f>
        <v>彭琳</v>
      </c>
      <c r="E239" s="7" t="str">
        <f t="shared" si="10"/>
        <v>女</v>
      </c>
      <c r="F239" s="7" t="s">
        <v>245</v>
      </c>
    </row>
    <row r="240" spans="1:6" ht="30" customHeight="1">
      <c r="A240" s="6">
        <v>238</v>
      </c>
      <c r="B240" s="7" t="str">
        <f>"274520201214194934439"</f>
        <v>274520201214194934439</v>
      </c>
      <c r="C240" s="7" t="s">
        <v>140</v>
      </c>
      <c r="D240" s="7" t="str">
        <f>"刘宜荣"</f>
        <v>刘宜荣</v>
      </c>
      <c r="E240" s="7" t="str">
        <f>"男"</f>
        <v>男</v>
      </c>
      <c r="F240" s="7" t="s">
        <v>246</v>
      </c>
    </row>
    <row r="241" spans="1:6" ht="30" customHeight="1">
      <c r="A241" s="6">
        <v>239</v>
      </c>
      <c r="B241" s="7" t="str">
        <f>"274520201214201610454"</f>
        <v>274520201214201610454</v>
      </c>
      <c r="C241" s="7" t="s">
        <v>140</v>
      </c>
      <c r="D241" s="7" t="str">
        <f>"连英如"</f>
        <v>连英如</v>
      </c>
      <c r="E241" s="7" t="str">
        <f>"女"</f>
        <v>女</v>
      </c>
      <c r="F241" s="7" t="s">
        <v>247</v>
      </c>
    </row>
    <row r="242" spans="1:6" ht="30" customHeight="1">
      <c r="A242" s="6">
        <v>240</v>
      </c>
      <c r="B242" s="7" t="str">
        <f>"274520201214202055457"</f>
        <v>274520201214202055457</v>
      </c>
      <c r="C242" s="7" t="s">
        <v>140</v>
      </c>
      <c r="D242" s="7" t="str">
        <f>"曾乙刚"</f>
        <v>曾乙刚</v>
      </c>
      <c r="E242" s="7" t="str">
        <f>"男"</f>
        <v>男</v>
      </c>
      <c r="F242" s="7" t="s">
        <v>248</v>
      </c>
    </row>
    <row r="243" spans="1:6" ht="30" customHeight="1">
      <c r="A243" s="6">
        <v>241</v>
      </c>
      <c r="B243" s="7" t="str">
        <f>"274520201214202542459"</f>
        <v>274520201214202542459</v>
      </c>
      <c r="C243" s="7" t="s">
        <v>140</v>
      </c>
      <c r="D243" s="7" t="str">
        <f>"赵曦"</f>
        <v>赵曦</v>
      </c>
      <c r="E243" s="7" t="str">
        <f>"女"</f>
        <v>女</v>
      </c>
      <c r="F243" s="7" t="s">
        <v>249</v>
      </c>
    </row>
    <row r="244" spans="1:6" ht="30" customHeight="1">
      <c r="A244" s="6">
        <v>242</v>
      </c>
      <c r="B244" s="7" t="str">
        <f>"274520201214204924466"</f>
        <v>274520201214204924466</v>
      </c>
      <c r="C244" s="7" t="s">
        <v>140</v>
      </c>
      <c r="D244" s="7" t="str">
        <f>"吴桃艳"</f>
        <v>吴桃艳</v>
      </c>
      <c r="E244" s="7" t="str">
        <f>"女"</f>
        <v>女</v>
      </c>
      <c r="F244" s="7" t="s">
        <v>250</v>
      </c>
    </row>
    <row r="245" spans="1:6" ht="30" customHeight="1">
      <c r="A245" s="6">
        <v>243</v>
      </c>
      <c r="B245" s="7" t="str">
        <f>"274520201214205629471"</f>
        <v>274520201214205629471</v>
      </c>
      <c r="C245" s="7" t="s">
        <v>140</v>
      </c>
      <c r="D245" s="7" t="str">
        <f>"陈肖飞"</f>
        <v>陈肖飞</v>
      </c>
      <c r="E245" s="7" t="str">
        <f>"女"</f>
        <v>女</v>
      </c>
      <c r="F245" s="7" t="s">
        <v>251</v>
      </c>
    </row>
    <row r="246" spans="1:6" ht="30" customHeight="1">
      <c r="A246" s="6">
        <v>244</v>
      </c>
      <c r="B246" s="7" t="str">
        <f>"274520201214210718477"</f>
        <v>274520201214210718477</v>
      </c>
      <c r="C246" s="7" t="s">
        <v>140</v>
      </c>
      <c r="D246" s="7" t="str">
        <f>"王依婷"</f>
        <v>王依婷</v>
      </c>
      <c r="E246" s="7" t="str">
        <f>"女"</f>
        <v>女</v>
      </c>
      <c r="F246" s="7" t="s">
        <v>252</v>
      </c>
    </row>
    <row r="247" spans="1:6" ht="30" customHeight="1">
      <c r="A247" s="6">
        <v>245</v>
      </c>
      <c r="B247" s="7" t="str">
        <f>"274520201214210931479"</f>
        <v>274520201214210931479</v>
      </c>
      <c r="C247" s="7" t="s">
        <v>140</v>
      </c>
      <c r="D247" s="7" t="str">
        <f>"潘思立"</f>
        <v>潘思立</v>
      </c>
      <c r="E247" s="7" t="str">
        <f>"男"</f>
        <v>男</v>
      </c>
      <c r="F247" s="7" t="s">
        <v>253</v>
      </c>
    </row>
    <row r="248" spans="1:6" ht="30" customHeight="1">
      <c r="A248" s="6">
        <v>246</v>
      </c>
      <c r="B248" s="7" t="str">
        <f>"274520201214210958480"</f>
        <v>274520201214210958480</v>
      </c>
      <c r="C248" s="7" t="s">
        <v>140</v>
      </c>
      <c r="D248" s="7" t="str">
        <f>"胡杨"</f>
        <v>胡杨</v>
      </c>
      <c r="E248" s="7" t="str">
        <f aca="true" t="shared" si="11" ref="E248:E255">"女"</f>
        <v>女</v>
      </c>
      <c r="F248" s="7" t="s">
        <v>254</v>
      </c>
    </row>
    <row r="249" spans="1:6" ht="30" customHeight="1">
      <c r="A249" s="6">
        <v>247</v>
      </c>
      <c r="B249" s="7" t="str">
        <f>"274520201214211450482"</f>
        <v>274520201214211450482</v>
      </c>
      <c r="C249" s="7" t="s">
        <v>140</v>
      </c>
      <c r="D249" s="7" t="str">
        <f>"张婕"</f>
        <v>张婕</v>
      </c>
      <c r="E249" s="7" t="str">
        <f t="shared" si="11"/>
        <v>女</v>
      </c>
      <c r="F249" s="7" t="s">
        <v>255</v>
      </c>
    </row>
    <row r="250" spans="1:6" ht="30" customHeight="1">
      <c r="A250" s="6">
        <v>248</v>
      </c>
      <c r="B250" s="7" t="str">
        <f>"274520201214211601483"</f>
        <v>274520201214211601483</v>
      </c>
      <c r="C250" s="7" t="s">
        <v>140</v>
      </c>
      <c r="D250" s="7" t="str">
        <f>"张文媛"</f>
        <v>张文媛</v>
      </c>
      <c r="E250" s="7" t="str">
        <f t="shared" si="11"/>
        <v>女</v>
      </c>
      <c r="F250" s="7" t="s">
        <v>256</v>
      </c>
    </row>
    <row r="251" spans="1:6" ht="30" customHeight="1">
      <c r="A251" s="6">
        <v>249</v>
      </c>
      <c r="B251" s="7" t="str">
        <f>"274520201214211712484"</f>
        <v>274520201214211712484</v>
      </c>
      <c r="C251" s="7" t="s">
        <v>140</v>
      </c>
      <c r="D251" s="7" t="str">
        <f>"许赛菊"</f>
        <v>许赛菊</v>
      </c>
      <c r="E251" s="7" t="str">
        <f t="shared" si="11"/>
        <v>女</v>
      </c>
      <c r="F251" s="7" t="s">
        <v>257</v>
      </c>
    </row>
    <row r="252" spans="1:6" ht="30" customHeight="1">
      <c r="A252" s="6">
        <v>250</v>
      </c>
      <c r="B252" s="7" t="str">
        <f>"274520201214213634496"</f>
        <v>274520201214213634496</v>
      </c>
      <c r="C252" s="7" t="s">
        <v>140</v>
      </c>
      <c r="D252" s="7" t="str">
        <f>"张彤"</f>
        <v>张彤</v>
      </c>
      <c r="E252" s="7" t="str">
        <f t="shared" si="11"/>
        <v>女</v>
      </c>
      <c r="F252" s="7" t="s">
        <v>258</v>
      </c>
    </row>
    <row r="253" spans="1:6" ht="30" customHeight="1">
      <c r="A253" s="6">
        <v>251</v>
      </c>
      <c r="B253" s="7" t="str">
        <f>"274520201214214555502"</f>
        <v>274520201214214555502</v>
      </c>
      <c r="C253" s="7" t="s">
        <v>140</v>
      </c>
      <c r="D253" s="7" t="str">
        <f>"甯雪梅"</f>
        <v>甯雪梅</v>
      </c>
      <c r="E253" s="7" t="str">
        <f t="shared" si="11"/>
        <v>女</v>
      </c>
      <c r="F253" s="7" t="s">
        <v>259</v>
      </c>
    </row>
    <row r="254" spans="1:6" ht="30" customHeight="1">
      <c r="A254" s="6">
        <v>252</v>
      </c>
      <c r="B254" s="7" t="str">
        <f>"274520201214220557513"</f>
        <v>274520201214220557513</v>
      </c>
      <c r="C254" s="7" t="s">
        <v>140</v>
      </c>
      <c r="D254" s="7" t="str">
        <f>"陈佳俏"</f>
        <v>陈佳俏</v>
      </c>
      <c r="E254" s="7" t="str">
        <f t="shared" si="11"/>
        <v>女</v>
      </c>
      <c r="F254" s="7" t="s">
        <v>260</v>
      </c>
    </row>
    <row r="255" spans="1:6" ht="30" customHeight="1">
      <c r="A255" s="6">
        <v>253</v>
      </c>
      <c r="B255" s="7" t="str">
        <f>"274520201214222009518"</f>
        <v>274520201214222009518</v>
      </c>
      <c r="C255" s="7" t="s">
        <v>140</v>
      </c>
      <c r="D255" s="7" t="str">
        <f>"彭苇"</f>
        <v>彭苇</v>
      </c>
      <c r="E255" s="7" t="str">
        <f t="shared" si="11"/>
        <v>女</v>
      </c>
      <c r="F255" s="7" t="s">
        <v>261</v>
      </c>
    </row>
    <row r="256" spans="1:6" ht="30" customHeight="1">
      <c r="A256" s="6">
        <v>254</v>
      </c>
      <c r="B256" s="7" t="str">
        <f>"274520201214222427521"</f>
        <v>274520201214222427521</v>
      </c>
      <c r="C256" s="7" t="s">
        <v>140</v>
      </c>
      <c r="D256" s="7" t="str">
        <f>"包坤"</f>
        <v>包坤</v>
      </c>
      <c r="E256" s="7" t="str">
        <f>"男"</f>
        <v>男</v>
      </c>
      <c r="F256" s="7" t="s">
        <v>262</v>
      </c>
    </row>
    <row r="257" spans="1:6" ht="30" customHeight="1">
      <c r="A257" s="6">
        <v>255</v>
      </c>
      <c r="B257" s="7" t="str">
        <f>"274520201214223059526"</f>
        <v>274520201214223059526</v>
      </c>
      <c r="C257" s="7" t="s">
        <v>140</v>
      </c>
      <c r="D257" s="7" t="str">
        <f>"吴雅丽"</f>
        <v>吴雅丽</v>
      </c>
      <c r="E257" s="7" t="str">
        <f>"女"</f>
        <v>女</v>
      </c>
      <c r="F257" s="7" t="s">
        <v>263</v>
      </c>
    </row>
    <row r="258" spans="1:6" ht="30" customHeight="1">
      <c r="A258" s="6">
        <v>256</v>
      </c>
      <c r="B258" s="7" t="str">
        <f>"274520201214223659533"</f>
        <v>274520201214223659533</v>
      </c>
      <c r="C258" s="7" t="s">
        <v>140</v>
      </c>
      <c r="D258" s="7" t="str">
        <f>"王鹏飞"</f>
        <v>王鹏飞</v>
      </c>
      <c r="E258" s="7" t="str">
        <f>"男"</f>
        <v>男</v>
      </c>
      <c r="F258" s="7" t="s">
        <v>264</v>
      </c>
    </row>
    <row r="259" spans="1:6" ht="30" customHeight="1">
      <c r="A259" s="6">
        <v>257</v>
      </c>
      <c r="B259" s="7" t="str">
        <f>"274520201214223943537"</f>
        <v>274520201214223943537</v>
      </c>
      <c r="C259" s="7" t="s">
        <v>140</v>
      </c>
      <c r="D259" s="7" t="str">
        <f>"曾珊珊"</f>
        <v>曾珊珊</v>
      </c>
      <c r="E259" s="7" t="str">
        <f>"女"</f>
        <v>女</v>
      </c>
      <c r="F259" s="7" t="s">
        <v>265</v>
      </c>
    </row>
    <row r="260" spans="1:6" ht="30" customHeight="1">
      <c r="A260" s="6">
        <v>258</v>
      </c>
      <c r="B260" s="7" t="str">
        <f>"274520201214225818541"</f>
        <v>274520201214225818541</v>
      </c>
      <c r="C260" s="7" t="s">
        <v>140</v>
      </c>
      <c r="D260" s="7" t="str">
        <f>"沈炳兆"</f>
        <v>沈炳兆</v>
      </c>
      <c r="E260" s="7" t="str">
        <f>"男"</f>
        <v>男</v>
      </c>
      <c r="F260" s="7" t="s">
        <v>266</v>
      </c>
    </row>
    <row r="261" spans="1:6" ht="30" customHeight="1">
      <c r="A261" s="6">
        <v>259</v>
      </c>
      <c r="B261" s="7" t="str">
        <f>"274520201214232225549"</f>
        <v>274520201214232225549</v>
      </c>
      <c r="C261" s="7" t="s">
        <v>140</v>
      </c>
      <c r="D261" s="7" t="str">
        <f>"卓文君"</f>
        <v>卓文君</v>
      </c>
      <c r="E261" s="7" t="str">
        <f aca="true" t="shared" si="12" ref="E261:E266">"女"</f>
        <v>女</v>
      </c>
      <c r="F261" s="7" t="s">
        <v>267</v>
      </c>
    </row>
    <row r="262" spans="1:6" ht="30" customHeight="1">
      <c r="A262" s="6">
        <v>260</v>
      </c>
      <c r="B262" s="7" t="str">
        <f>"274520201214234954552"</f>
        <v>274520201214234954552</v>
      </c>
      <c r="C262" s="7" t="s">
        <v>140</v>
      </c>
      <c r="D262" s="7" t="str">
        <f>"陈冰"</f>
        <v>陈冰</v>
      </c>
      <c r="E262" s="7" t="str">
        <f t="shared" si="12"/>
        <v>女</v>
      </c>
      <c r="F262" s="7" t="s">
        <v>268</v>
      </c>
    </row>
    <row r="263" spans="1:6" ht="30" customHeight="1">
      <c r="A263" s="6">
        <v>261</v>
      </c>
      <c r="B263" s="7" t="str">
        <f>"274520201215002705558"</f>
        <v>274520201215002705558</v>
      </c>
      <c r="C263" s="7" t="s">
        <v>140</v>
      </c>
      <c r="D263" s="7" t="str">
        <f>"刘红怡"</f>
        <v>刘红怡</v>
      </c>
      <c r="E263" s="7" t="str">
        <f t="shared" si="12"/>
        <v>女</v>
      </c>
      <c r="F263" s="7" t="s">
        <v>269</v>
      </c>
    </row>
    <row r="264" spans="1:6" ht="30" customHeight="1">
      <c r="A264" s="6">
        <v>262</v>
      </c>
      <c r="B264" s="7" t="str">
        <f>"274520201215011145560"</f>
        <v>274520201215011145560</v>
      </c>
      <c r="C264" s="7" t="s">
        <v>140</v>
      </c>
      <c r="D264" s="7" t="str">
        <f>"陈静"</f>
        <v>陈静</v>
      </c>
      <c r="E264" s="7" t="str">
        <f t="shared" si="12"/>
        <v>女</v>
      </c>
      <c r="F264" s="7" t="s">
        <v>270</v>
      </c>
    </row>
    <row r="265" spans="1:6" ht="30" customHeight="1">
      <c r="A265" s="6">
        <v>263</v>
      </c>
      <c r="B265" s="7" t="str">
        <f>"274520201215084148570"</f>
        <v>274520201215084148570</v>
      </c>
      <c r="C265" s="7" t="s">
        <v>140</v>
      </c>
      <c r="D265" s="7" t="str">
        <f>"岑伟棉"</f>
        <v>岑伟棉</v>
      </c>
      <c r="E265" s="7" t="str">
        <f t="shared" si="12"/>
        <v>女</v>
      </c>
      <c r="F265" s="7" t="s">
        <v>271</v>
      </c>
    </row>
    <row r="266" spans="1:6" ht="30" customHeight="1">
      <c r="A266" s="6">
        <v>264</v>
      </c>
      <c r="B266" s="7" t="str">
        <f>"274520201215090156580"</f>
        <v>274520201215090156580</v>
      </c>
      <c r="C266" s="7" t="s">
        <v>140</v>
      </c>
      <c r="D266" s="7" t="str">
        <f>"姚金璎"</f>
        <v>姚金璎</v>
      </c>
      <c r="E266" s="7" t="str">
        <f t="shared" si="12"/>
        <v>女</v>
      </c>
      <c r="F266" s="7" t="s">
        <v>272</v>
      </c>
    </row>
    <row r="267" spans="1:6" ht="30" customHeight="1">
      <c r="A267" s="6">
        <v>265</v>
      </c>
      <c r="B267" s="7" t="str">
        <f>"274520201215092411594"</f>
        <v>274520201215092411594</v>
      </c>
      <c r="C267" s="7" t="s">
        <v>140</v>
      </c>
      <c r="D267" s="7" t="str">
        <f>"王斐"</f>
        <v>王斐</v>
      </c>
      <c r="E267" s="7" t="str">
        <f>"男"</f>
        <v>男</v>
      </c>
      <c r="F267" s="7" t="s">
        <v>273</v>
      </c>
    </row>
    <row r="268" spans="1:6" ht="30" customHeight="1">
      <c r="A268" s="6">
        <v>266</v>
      </c>
      <c r="B268" s="7" t="str">
        <f>"274520201215092447596"</f>
        <v>274520201215092447596</v>
      </c>
      <c r="C268" s="7" t="s">
        <v>140</v>
      </c>
      <c r="D268" s="7" t="str">
        <f>"纪芳"</f>
        <v>纪芳</v>
      </c>
      <c r="E268" s="7" t="str">
        <f aca="true" t="shared" si="13" ref="E268:E274">"女"</f>
        <v>女</v>
      </c>
      <c r="F268" s="7" t="s">
        <v>274</v>
      </c>
    </row>
    <row r="269" spans="1:6" ht="30" customHeight="1">
      <c r="A269" s="6">
        <v>267</v>
      </c>
      <c r="B269" s="7" t="str">
        <f>"274520201215093008599"</f>
        <v>274520201215093008599</v>
      </c>
      <c r="C269" s="7" t="s">
        <v>140</v>
      </c>
      <c r="D269" s="7" t="str">
        <f>"邓金雪"</f>
        <v>邓金雪</v>
      </c>
      <c r="E269" s="7" t="str">
        <f t="shared" si="13"/>
        <v>女</v>
      </c>
      <c r="F269" s="7" t="s">
        <v>275</v>
      </c>
    </row>
    <row r="270" spans="1:6" ht="30" customHeight="1">
      <c r="A270" s="6">
        <v>268</v>
      </c>
      <c r="B270" s="7" t="str">
        <f>"274520201215093141601"</f>
        <v>274520201215093141601</v>
      </c>
      <c r="C270" s="7" t="s">
        <v>140</v>
      </c>
      <c r="D270" s="7" t="str">
        <f>"高林鲜"</f>
        <v>高林鲜</v>
      </c>
      <c r="E270" s="7" t="str">
        <f t="shared" si="13"/>
        <v>女</v>
      </c>
      <c r="F270" s="7" t="s">
        <v>276</v>
      </c>
    </row>
    <row r="271" spans="1:6" ht="30" customHeight="1">
      <c r="A271" s="6">
        <v>269</v>
      </c>
      <c r="B271" s="7" t="str">
        <f>"274520201215093646605"</f>
        <v>274520201215093646605</v>
      </c>
      <c r="C271" s="7" t="s">
        <v>140</v>
      </c>
      <c r="D271" s="7" t="str">
        <f>"黄晓丽"</f>
        <v>黄晓丽</v>
      </c>
      <c r="E271" s="7" t="str">
        <f t="shared" si="13"/>
        <v>女</v>
      </c>
      <c r="F271" s="7" t="s">
        <v>277</v>
      </c>
    </row>
    <row r="272" spans="1:6" ht="30" customHeight="1">
      <c r="A272" s="6">
        <v>270</v>
      </c>
      <c r="B272" s="7" t="str">
        <f>"274520201215094341609"</f>
        <v>274520201215094341609</v>
      </c>
      <c r="C272" s="7" t="s">
        <v>140</v>
      </c>
      <c r="D272" s="7" t="str">
        <f>"梅春丽"</f>
        <v>梅春丽</v>
      </c>
      <c r="E272" s="7" t="str">
        <f t="shared" si="13"/>
        <v>女</v>
      </c>
      <c r="F272" s="7" t="s">
        <v>278</v>
      </c>
    </row>
    <row r="273" spans="1:6" ht="30" customHeight="1">
      <c r="A273" s="6">
        <v>271</v>
      </c>
      <c r="B273" s="7" t="str">
        <f>"274520201215095141614"</f>
        <v>274520201215095141614</v>
      </c>
      <c r="C273" s="7" t="s">
        <v>140</v>
      </c>
      <c r="D273" s="7" t="str">
        <f>"张叶倍"</f>
        <v>张叶倍</v>
      </c>
      <c r="E273" s="7" t="str">
        <f t="shared" si="13"/>
        <v>女</v>
      </c>
      <c r="F273" s="7" t="s">
        <v>279</v>
      </c>
    </row>
    <row r="274" spans="1:6" ht="30" customHeight="1">
      <c r="A274" s="6">
        <v>272</v>
      </c>
      <c r="B274" s="7" t="str">
        <f>"274520201215095146615"</f>
        <v>274520201215095146615</v>
      </c>
      <c r="C274" s="7" t="s">
        <v>140</v>
      </c>
      <c r="D274" s="7" t="str">
        <f>"李艳华"</f>
        <v>李艳华</v>
      </c>
      <c r="E274" s="7" t="str">
        <f t="shared" si="13"/>
        <v>女</v>
      </c>
      <c r="F274" s="7" t="s">
        <v>280</v>
      </c>
    </row>
    <row r="275" spans="1:6" ht="30" customHeight="1">
      <c r="A275" s="6">
        <v>273</v>
      </c>
      <c r="B275" s="7" t="str">
        <f>"274520201215100909631"</f>
        <v>274520201215100909631</v>
      </c>
      <c r="C275" s="7" t="s">
        <v>140</v>
      </c>
      <c r="D275" s="7" t="str">
        <f>"吴仁敏"</f>
        <v>吴仁敏</v>
      </c>
      <c r="E275" s="7" t="str">
        <f>"男"</f>
        <v>男</v>
      </c>
      <c r="F275" s="7" t="s">
        <v>281</v>
      </c>
    </row>
    <row r="276" spans="1:6" ht="30" customHeight="1">
      <c r="A276" s="6">
        <v>274</v>
      </c>
      <c r="B276" s="7" t="str">
        <f>"274520201215101512637"</f>
        <v>274520201215101512637</v>
      </c>
      <c r="C276" s="7" t="s">
        <v>140</v>
      </c>
      <c r="D276" s="7" t="str">
        <f>"薛丽丽"</f>
        <v>薛丽丽</v>
      </c>
      <c r="E276" s="7" t="str">
        <f>"女"</f>
        <v>女</v>
      </c>
      <c r="F276" s="7" t="s">
        <v>282</v>
      </c>
    </row>
    <row r="277" spans="1:6" ht="30" customHeight="1">
      <c r="A277" s="6">
        <v>275</v>
      </c>
      <c r="B277" s="7" t="str">
        <f>"274520201215103654655"</f>
        <v>274520201215103654655</v>
      </c>
      <c r="C277" s="7" t="s">
        <v>140</v>
      </c>
      <c r="D277" s="7" t="str">
        <f>"吴晓婷"</f>
        <v>吴晓婷</v>
      </c>
      <c r="E277" s="7" t="str">
        <f>"女"</f>
        <v>女</v>
      </c>
      <c r="F277" s="7" t="s">
        <v>283</v>
      </c>
    </row>
    <row r="278" spans="1:6" ht="30" customHeight="1">
      <c r="A278" s="6">
        <v>276</v>
      </c>
      <c r="B278" s="7" t="str">
        <f>"274520201215105751660"</f>
        <v>274520201215105751660</v>
      </c>
      <c r="C278" s="7" t="s">
        <v>140</v>
      </c>
      <c r="D278" s="7" t="str">
        <f>"凌宇洁"</f>
        <v>凌宇洁</v>
      </c>
      <c r="E278" s="7" t="str">
        <f>"女"</f>
        <v>女</v>
      </c>
      <c r="F278" s="7" t="s">
        <v>284</v>
      </c>
    </row>
    <row r="279" spans="1:6" ht="30" customHeight="1">
      <c r="A279" s="6">
        <v>277</v>
      </c>
      <c r="B279" s="7" t="str">
        <f>"274520201215110237661"</f>
        <v>274520201215110237661</v>
      </c>
      <c r="C279" s="7" t="s">
        <v>140</v>
      </c>
      <c r="D279" s="7" t="str">
        <f>"姬犇"</f>
        <v>姬犇</v>
      </c>
      <c r="E279" s="7" t="str">
        <f>"男"</f>
        <v>男</v>
      </c>
      <c r="F279" s="7" t="s">
        <v>285</v>
      </c>
    </row>
    <row r="280" spans="1:6" ht="30" customHeight="1">
      <c r="A280" s="6">
        <v>278</v>
      </c>
      <c r="B280" s="7" t="str">
        <f>"274520201215110741665"</f>
        <v>274520201215110741665</v>
      </c>
      <c r="C280" s="7" t="s">
        <v>140</v>
      </c>
      <c r="D280" s="7" t="str">
        <f>"李群立"</f>
        <v>李群立</v>
      </c>
      <c r="E280" s="7" t="str">
        <f aca="true" t="shared" si="14" ref="E280:E289">"女"</f>
        <v>女</v>
      </c>
      <c r="F280" s="7" t="s">
        <v>286</v>
      </c>
    </row>
    <row r="281" spans="1:6" ht="30" customHeight="1">
      <c r="A281" s="6">
        <v>279</v>
      </c>
      <c r="B281" s="7" t="str">
        <f>"274520201215111252667"</f>
        <v>274520201215111252667</v>
      </c>
      <c r="C281" s="7" t="s">
        <v>140</v>
      </c>
      <c r="D281" s="7" t="str">
        <f>"符卓慧"</f>
        <v>符卓慧</v>
      </c>
      <c r="E281" s="7" t="str">
        <f t="shared" si="14"/>
        <v>女</v>
      </c>
      <c r="F281" s="7" t="s">
        <v>287</v>
      </c>
    </row>
    <row r="282" spans="1:6" ht="30" customHeight="1">
      <c r="A282" s="6">
        <v>280</v>
      </c>
      <c r="B282" s="7" t="str">
        <f>"274520201215111638673"</f>
        <v>274520201215111638673</v>
      </c>
      <c r="C282" s="7" t="s">
        <v>140</v>
      </c>
      <c r="D282" s="7" t="str">
        <f>"钟小利"</f>
        <v>钟小利</v>
      </c>
      <c r="E282" s="7" t="str">
        <f t="shared" si="14"/>
        <v>女</v>
      </c>
      <c r="F282" s="7" t="s">
        <v>288</v>
      </c>
    </row>
    <row r="283" spans="1:6" ht="30" customHeight="1">
      <c r="A283" s="6">
        <v>281</v>
      </c>
      <c r="B283" s="7" t="str">
        <f>"274520201215111944676"</f>
        <v>274520201215111944676</v>
      </c>
      <c r="C283" s="7" t="s">
        <v>140</v>
      </c>
      <c r="D283" s="7" t="str">
        <f>"王理佳"</f>
        <v>王理佳</v>
      </c>
      <c r="E283" s="7" t="str">
        <f t="shared" si="14"/>
        <v>女</v>
      </c>
      <c r="F283" s="7" t="s">
        <v>289</v>
      </c>
    </row>
    <row r="284" spans="1:6" ht="30" customHeight="1">
      <c r="A284" s="6">
        <v>282</v>
      </c>
      <c r="B284" s="7" t="str">
        <f>"274520201215112846684"</f>
        <v>274520201215112846684</v>
      </c>
      <c r="C284" s="7" t="s">
        <v>140</v>
      </c>
      <c r="D284" s="7" t="str">
        <f>"蒋小美"</f>
        <v>蒋小美</v>
      </c>
      <c r="E284" s="7" t="str">
        <f t="shared" si="14"/>
        <v>女</v>
      </c>
      <c r="F284" s="7" t="s">
        <v>290</v>
      </c>
    </row>
    <row r="285" spans="1:6" ht="30" customHeight="1">
      <c r="A285" s="6">
        <v>283</v>
      </c>
      <c r="B285" s="7" t="str">
        <f>"274520201215115643698"</f>
        <v>274520201215115643698</v>
      </c>
      <c r="C285" s="7" t="s">
        <v>140</v>
      </c>
      <c r="D285" s="7" t="str">
        <f>"林立湲"</f>
        <v>林立湲</v>
      </c>
      <c r="E285" s="7" t="str">
        <f t="shared" si="14"/>
        <v>女</v>
      </c>
      <c r="F285" s="7" t="s">
        <v>291</v>
      </c>
    </row>
    <row r="286" spans="1:6" ht="30" customHeight="1">
      <c r="A286" s="6">
        <v>284</v>
      </c>
      <c r="B286" s="7" t="str">
        <f>"274520201215120719701"</f>
        <v>274520201215120719701</v>
      </c>
      <c r="C286" s="7" t="s">
        <v>140</v>
      </c>
      <c r="D286" s="7" t="str">
        <f>"卓小玥"</f>
        <v>卓小玥</v>
      </c>
      <c r="E286" s="7" t="str">
        <f t="shared" si="14"/>
        <v>女</v>
      </c>
      <c r="F286" s="7" t="s">
        <v>292</v>
      </c>
    </row>
    <row r="287" spans="1:6" ht="30" customHeight="1">
      <c r="A287" s="6">
        <v>285</v>
      </c>
      <c r="B287" s="7" t="str">
        <f>"274520201215123311705"</f>
        <v>274520201215123311705</v>
      </c>
      <c r="C287" s="7" t="s">
        <v>140</v>
      </c>
      <c r="D287" s="7" t="str">
        <f>"吴秋花"</f>
        <v>吴秋花</v>
      </c>
      <c r="E287" s="7" t="str">
        <f t="shared" si="14"/>
        <v>女</v>
      </c>
      <c r="F287" s="7" t="s">
        <v>293</v>
      </c>
    </row>
    <row r="288" spans="1:6" ht="30" customHeight="1">
      <c r="A288" s="6">
        <v>286</v>
      </c>
      <c r="B288" s="7" t="str">
        <f>"274520201215124158708"</f>
        <v>274520201215124158708</v>
      </c>
      <c r="C288" s="7" t="s">
        <v>140</v>
      </c>
      <c r="D288" s="7" t="str">
        <f>"钱彦君"</f>
        <v>钱彦君</v>
      </c>
      <c r="E288" s="7" t="str">
        <f t="shared" si="14"/>
        <v>女</v>
      </c>
      <c r="F288" s="7" t="s">
        <v>294</v>
      </c>
    </row>
    <row r="289" spans="1:6" ht="30" customHeight="1">
      <c r="A289" s="6">
        <v>287</v>
      </c>
      <c r="B289" s="7" t="str">
        <f>"274520201215124702709"</f>
        <v>274520201215124702709</v>
      </c>
      <c r="C289" s="7" t="s">
        <v>140</v>
      </c>
      <c r="D289" s="7" t="str">
        <f>"张丹萍"</f>
        <v>张丹萍</v>
      </c>
      <c r="E289" s="7" t="str">
        <f t="shared" si="14"/>
        <v>女</v>
      </c>
      <c r="F289" s="7" t="s">
        <v>295</v>
      </c>
    </row>
    <row r="290" spans="1:6" ht="30" customHeight="1">
      <c r="A290" s="6">
        <v>288</v>
      </c>
      <c r="B290" s="7" t="str">
        <f>"274520201215125202711"</f>
        <v>274520201215125202711</v>
      </c>
      <c r="C290" s="7" t="s">
        <v>140</v>
      </c>
      <c r="D290" s="7" t="str">
        <f>"洪光林"</f>
        <v>洪光林</v>
      </c>
      <c r="E290" s="7" t="str">
        <f>"男"</f>
        <v>男</v>
      </c>
      <c r="F290" s="7" t="s">
        <v>296</v>
      </c>
    </row>
    <row r="291" spans="1:6" ht="30" customHeight="1">
      <c r="A291" s="6">
        <v>289</v>
      </c>
      <c r="B291" s="7" t="str">
        <f>"274520201215135024730"</f>
        <v>274520201215135024730</v>
      </c>
      <c r="C291" s="7" t="s">
        <v>140</v>
      </c>
      <c r="D291" s="7" t="str">
        <f>"张琳"</f>
        <v>张琳</v>
      </c>
      <c r="E291" s="7" t="str">
        <f>"女"</f>
        <v>女</v>
      </c>
      <c r="F291" s="7" t="s">
        <v>297</v>
      </c>
    </row>
    <row r="292" spans="1:6" ht="30" customHeight="1">
      <c r="A292" s="6">
        <v>290</v>
      </c>
      <c r="B292" s="7" t="str">
        <f>"274520201215135905732"</f>
        <v>274520201215135905732</v>
      </c>
      <c r="C292" s="7" t="s">
        <v>140</v>
      </c>
      <c r="D292" s="7" t="str">
        <f>"吴其键"</f>
        <v>吴其键</v>
      </c>
      <c r="E292" s="7" t="str">
        <f>"男"</f>
        <v>男</v>
      </c>
      <c r="F292" s="7" t="s">
        <v>298</v>
      </c>
    </row>
    <row r="293" spans="1:6" ht="30" customHeight="1">
      <c r="A293" s="6">
        <v>291</v>
      </c>
      <c r="B293" s="7" t="str">
        <f>"274520201215143846739"</f>
        <v>274520201215143846739</v>
      </c>
      <c r="C293" s="7" t="s">
        <v>140</v>
      </c>
      <c r="D293" s="7" t="str">
        <f>"王桃蕊"</f>
        <v>王桃蕊</v>
      </c>
      <c r="E293" s="7" t="str">
        <f>"女"</f>
        <v>女</v>
      </c>
      <c r="F293" s="7" t="s">
        <v>299</v>
      </c>
    </row>
    <row r="294" spans="1:6" ht="30" customHeight="1">
      <c r="A294" s="6">
        <v>292</v>
      </c>
      <c r="B294" s="7" t="str">
        <f>"274520201215145703745"</f>
        <v>274520201215145703745</v>
      </c>
      <c r="C294" s="7" t="s">
        <v>140</v>
      </c>
      <c r="D294" s="7" t="str">
        <f>"孙思华"</f>
        <v>孙思华</v>
      </c>
      <c r="E294" s="7" t="str">
        <f>"女"</f>
        <v>女</v>
      </c>
      <c r="F294" s="7" t="s">
        <v>300</v>
      </c>
    </row>
    <row r="295" spans="1:6" ht="30" customHeight="1">
      <c r="A295" s="6">
        <v>293</v>
      </c>
      <c r="B295" s="7" t="str">
        <f>"274520201215145801746"</f>
        <v>274520201215145801746</v>
      </c>
      <c r="C295" s="7" t="s">
        <v>140</v>
      </c>
      <c r="D295" s="7" t="str">
        <f>"张小盼"</f>
        <v>张小盼</v>
      </c>
      <c r="E295" s="7" t="str">
        <f>"女"</f>
        <v>女</v>
      </c>
      <c r="F295" s="7" t="s">
        <v>301</v>
      </c>
    </row>
    <row r="296" spans="1:6" ht="30" customHeight="1">
      <c r="A296" s="6">
        <v>294</v>
      </c>
      <c r="B296" s="7" t="str">
        <f>"274520201215150711748"</f>
        <v>274520201215150711748</v>
      </c>
      <c r="C296" s="7" t="s">
        <v>140</v>
      </c>
      <c r="D296" s="7" t="str">
        <f>"林阿童"</f>
        <v>林阿童</v>
      </c>
      <c r="E296" s="7" t="str">
        <f>"男"</f>
        <v>男</v>
      </c>
      <c r="F296" s="7" t="s">
        <v>302</v>
      </c>
    </row>
    <row r="297" spans="1:6" ht="30" customHeight="1">
      <c r="A297" s="6">
        <v>295</v>
      </c>
      <c r="B297" s="7" t="str">
        <f>"274520201215151134750"</f>
        <v>274520201215151134750</v>
      </c>
      <c r="C297" s="7" t="s">
        <v>140</v>
      </c>
      <c r="D297" s="7" t="str">
        <f>"陈依萍"</f>
        <v>陈依萍</v>
      </c>
      <c r="E297" s="7" t="str">
        <f>"女"</f>
        <v>女</v>
      </c>
      <c r="F297" s="7" t="s">
        <v>303</v>
      </c>
    </row>
    <row r="298" spans="1:6" ht="30" customHeight="1">
      <c r="A298" s="6">
        <v>296</v>
      </c>
      <c r="B298" s="7" t="str">
        <f>"274520201215161445777"</f>
        <v>274520201215161445777</v>
      </c>
      <c r="C298" s="7" t="s">
        <v>140</v>
      </c>
      <c r="D298" s="7" t="str">
        <f>"麦艳梅"</f>
        <v>麦艳梅</v>
      </c>
      <c r="E298" s="7" t="str">
        <f>"女"</f>
        <v>女</v>
      </c>
      <c r="F298" s="7" t="s">
        <v>304</v>
      </c>
    </row>
    <row r="299" spans="1:6" ht="30" customHeight="1">
      <c r="A299" s="6">
        <v>297</v>
      </c>
      <c r="B299" s="7" t="str">
        <f>"274520201215163627785"</f>
        <v>274520201215163627785</v>
      </c>
      <c r="C299" s="7" t="s">
        <v>140</v>
      </c>
      <c r="D299" s="7" t="str">
        <f>"蔡汝圆"</f>
        <v>蔡汝圆</v>
      </c>
      <c r="E299" s="7" t="str">
        <f>"女"</f>
        <v>女</v>
      </c>
      <c r="F299" s="7" t="s">
        <v>305</v>
      </c>
    </row>
    <row r="300" spans="1:6" ht="30" customHeight="1">
      <c r="A300" s="6">
        <v>298</v>
      </c>
      <c r="B300" s="7" t="str">
        <f>"274520201215164220787"</f>
        <v>274520201215164220787</v>
      </c>
      <c r="C300" s="7" t="s">
        <v>140</v>
      </c>
      <c r="D300" s="7" t="str">
        <f>"徐邦宇"</f>
        <v>徐邦宇</v>
      </c>
      <c r="E300" s="7" t="str">
        <f>"男"</f>
        <v>男</v>
      </c>
      <c r="F300" s="7" t="s">
        <v>306</v>
      </c>
    </row>
    <row r="301" spans="1:6" ht="30" customHeight="1">
      <c r="A301" s="6">
        <v>299</v>
      </c>
      <c r="B301" s="7" t="str">
        <f>"274520201215164926793"</f>
        <v>274520201215164926793</v>
      </c>
      <c r="C301" s="7" t="s">
        <v>140</v>
      </c>
      <c r="D301" s="7" t="str">
        <f>"陈瑾"</f>
        <v>陈瑾</v>
      </c>
      <c r="E301" s="7" t="str">
        <f>"女"</f>
        <v>女</v>
      </c>
      <c r="F301" s="7" t="s">
        <v>307</v>
      </c>
    </row>
    <row r="302" spans="1:6" ht="30" customHeight="1">
      <c r="A302" s="6">
        <v>300</v>
      </c>
      <c r="B302" s="7" t="str">
        <f>"274520201215165040794"</f>
        <v>274520201215165040794</v>
      </c>
      <c r="C302" s="7" t="s">
        <v>140</v>
      </c>
      <c r="D302" s="7" t="str">
        <f>"张楠"</f>
        <v>张楠</v>
      </c>
      <c r="E302" s="7" t="str">
        <f>"女"</f>
        <v>女</v>
      </c>
      <c r="F302" s="7" t="s">
        <v>308</v>
      </c>
    </row>
    <row r="303" spans="1:6" ht="30" customHeight="1">
      <c r="A303" s="6">
        <v>301</v>
      </c>
      <c r="B303" s="7" t="str">
        <f>"274520201215165242795"</f>
        <v>274520201215165242795</v>
      </c>
      <c r="C303" s="7" t="s">
        <v>140</v>
      </c>
      <c r="D303" s="7" t="str">
        <f>"张慧莲"</f>
        <v>张慧莲</v>
      </c>
      <c r="E303" s="7" t="str">
        <f>"女"</f>
        <v>女</v>
      </c>
      <c r="F303" s="7" t="s">
        <v>309</v>
      </c>
    </row>
    <row r="304" spans="1:6" ht="30" customHeight="1">
      <c r="A304" s="6">
        <v>302</v>
      </c>
      <c r="B304" s="7" t="str">
        <f>"274520201215171146807"</f>
        <v>274520201215171146807</v>
      </c>
      <c r="C304" s="7" t="s">
        <v>140</v>
      </c>
      <c r="D304" s="7" t="str">
        <f>"向诗芮"</f>
        <v>向诗芮</v>
      </c>
      <c r="E304" s="7" t="str">
        <f>"女"</f>
        <v>女</v>
      </c>
      <c r="F304" s="7" t="s">
        <v>310</v>
      </c>
    </row>
    <row r="305" spans="1:6" ht="30" customHeight="1">
      <c r="A305" s="6">
        <v>303</v>
      </c>
      <c r="B305" s="7" t="str">
        <f>"274520201215171510809"</f>
        <v>274520201215171510809</v>
      </c>
      <c r="C305" s="7" t="s">
        <v>140</v>
      </c>
      <c r="D305" s="7" t="str">
        <f>"吴惠妃"</f>
        <v>吴惠妃</v>
      </c>
      <c r="E305" s="7" t="str">
        <f>"女"</f>
        <v>女</v>
      </c>
      <c r="F305" s="7" t="s">
        <v>311</v>
      </c>
    </row>
    <row r="306" spans="1:6" ht="30" customHeight="1">
      <c r="A306" s="6">
        <v>304</v>
      </c>
      <c r="B306" s="7" t="str">
        <f>"274520201215172945813"</f>
        <v>274520201215172945813</v>
      </c>
      <c r="C306" s="7" t="s">
        <v>140</v>
      </c>
      <c r="D306" s="7" t="str">
        <f>"杨武"</f>
        <v>杨武</v>
      </c>
      <c r="E306" s="7" t="str">
        <f>"男"</f>
        <v>男</v>
      </c>
      <c r="F306" s="7" t="s">
        <v>312</v>
      </c>
    </row>
    <row r="307" spans="1:6" ht="30" customHeight="1">
      <c r="A307" s="6">
        <v>305</v>
      </c>
      <c r="B307" s="7" t="str">
        <f>"274520201215174105820"</f>
        <v>274520201215174105820</v>
      </c>
      <c r="C307" s="7" t="s">
        <v>140</v>
      </c>
      <c r="D307" s="7" t="str">
        <f>"黄昌华"</f>
        <v>黄昌华</v>
      </c>
      <c r="E307" s="7" t="str">
        <f>"男"</f>
        <v>男</v>
      </c>
      <c r="F307" s="7" t="s">
        <v>313</v>
      </c>
    </row>
    <row r="308" spans="1:6" ht="30" customHeight="1">
      <c r="A308" s="6">
        <v>306</v>
      </c>
      <c r="B308" s="7" t="str">
        <f>"274520201215174141821"</f>
        <v>274520201215174141821</v>
      </c>
      <c r="C308" s="7" t="s">
        <v>140</v>
      </c>
      <c r="D308" s="7" t="str">
        <f>"文倩"</f>
        <v>文倩</v>
      </c>
      <c r="E308" s="7" t="str">
        <f>"女"</f>
        <v>女</v>
      </c>
      <c r="F308" s="7" t="s">
        <v>314</v>
      </c>
    </row>
    <row r="309" spans="1:6" ht="30" customHeight="1">
      <c r="A309" s="6">
        <v>307</v>
      </c>
      <c r="B309" s="7" t="str">
        <f>"274520201215192455843"</f>
        <v>274520201215192455843</v>
      </c>
      <c r="C309" s="7" t="s">
        <v>140</v>
      </c>
      <c r="D309" s="7" t="str">
        <f>"黄茜"</f>
        <v>黄茜</v>
      </c>
      <c r="E309" s="7" t="str">
        <f>"女"</f>
        <v>女</v>
      </c>
      <c r="F309" s="7" t="s">
        <v>315</v>
      </c>
    </row>
    <row r="310" spans="1:6" ht="30" customHeight="1">
      <c r="A310" s="6">
        <v>308</v>
      </c>
      <c r="B310" s="7" t="str">
        <f>"274520201215193629845"</f>
        <v>274520201215193629845</v>
      </c>
      <c r="C310" s="7" t="s">
        <v>140</v>
      </c>
      <c r="D310" s="7" t="str">
        <f>"潘娇曼"</f>
        <v>潘娇曼</v>
      </c>
      <c r="E310" s="7" t="str">
        <f>"女"</f>
        <v>女</v>
      </c>
      <c r="F310" s="7" t="s">
        <v>316</v>
      </c>
    </row>
    <row r="311" spans="1:6" ht="30" customHeight="1">
      <c r="A311" s="6">
        <v>309</v>
      </c>
      <c r="B311" s="7" t="str">
        <f>"274520201215193856846"</f>
        <v>274520201215193856846</v>
      </c>
      <c r="C311" s="7" t="s">
        <v>140</v>
      </c>
      <c r="D311" s="7" t="str">
        <f>"邓月"</f>
        <v>邓月</v>
      </c>
      <c r="E311" s="7" t="str">
        <f>"女"</f>
        <v>女</v>
      </c>
      <c r="F311" s="7" t="s">
        <v>317</v>
      </c>
    </row>
    <row r="312" spans="1:6" ht="30" customHeight="1">
      <c r="A312" s="6">
        <v>310</v>
      </c>
      <c r="B312" s="7" t="str">
        <f>"274520201215193922847"</f>
        <v>274520201215193922847</v>
      </c>
      <c r="C312" s="7" t="s">
        <v>140</v>
      </c>
      <c r="D312" s="7" t="str">
        <f>"林晖程"</f>
        <v>林晖程</v>
      </c>
      <c r="E312" s="7" t="str">
        <f>"男"</f>
        <v>男</v>
      </c>
      <c r="F312" s="7" t="s">
        <v>318</v>
      </c>
    </row>
    <row r="313" spans="1:6" ht="30" customHeight="1">
      <c r="A313" s="6">
        <v>311</v>
      </c>
      <c r="B313" s="7" t="str">
        <f>"274520201215200542855"</f>
        <v>274520201215200542855</v>
      </c>
      <c r="C313" s="7" t="s">
        <v>140</v>
      </c>
      <c r="D313" s="7" t="str">
        <f>"黄雅琪"</f>
        <v>黄雅琪</v>
      </c>
      <c r="E313" s="7" t="str">
        <f>"女"</f>
        <v>女</v>
      </c>
      <c r="F313" s="7" t="s">
        <v>319</v>
      </c>
    </row>
    <row r="314" spans="1:6" ht="30" customHeight="1">
      <c r="A314" s="6">
        <v>312</v>
      </c>
      <c r="B314" s="7" t="str">
        <f>"274520201215200721856"</f>
        <v>274520201215200721856</v>
      </c>
      <c r="C314" s="7" t="s">
        <v>140</v>
      </c>
      <c r="D314" s="7" t="str">
        <f>"刘云涛"</f>
        <v>刘云涛</v>
      </c>
      <c r="E314" s="7" t="str">
        <f>"男"</f>
        <v>男</v>
      </c>
      <c r="F314" s="7" t="s">
        <v>320</v>
      </c>
    </row>
    <row r="315" spans="1:6" ht="30" customHeight="1">
      <c r="A315" s="6">
        <v>313</v>
      </c>
      <c r="B315" s="7" t="str">
        <f>"274520201215204354868"</f>
        <v>274520201215204354868</v>
      </c>
      <c r="C315" s="7" t="s">
        <v>140</v>
      </c>
      <c r="D315" s="7" t="str">
        <f>"劳昌耀"</f>
        <v>劳昌耀</v>
      </c>
      <c r="E315" s="7" t="str">
        <f>"男"</f>
        <v>男</v>
      </c>
      <c r="F315" s="7" t="s">
        <v>321</v>
      </c>
    </row>
    <row r="316" spans="1:6" ht="30" customHeight="1">
      <c r="A316" s="6">
        <v>314</v>
      </c>
      <c r="B316" s="7" t="str">
        <f>"274520201215211544885"</f>
        <v>274520201215211544885</v>
      </c>
      <c r="C316" s="7" t="s">
        <v>140</v>
      </c>
      <c r="D316" s="7" t="str">
        <f>"蓝畅"</f>
        <v>蓝畅</v>
      </c>
      <c r="E316" s="7" t="str">
        <f>"女"</f>
        <v>女</v>
      </c>
      <c r="F316" s="7" t="s">
        <v>322</v>
      </c>
    </row>
    <row r="317" spans="1:6" ht="30" customHeight="1">
      <c r="A317" s="6">
        <v>315</v>
      </c>
      <c r="B317" s="7" t="str">
        <f>"274520201215212106888"</f>
        <v>274520201215212106888</v>
      </c>
      <c r="C317" s="7" t="s">
        <v>140</v>
      </c>
      <c r="D317" s="7" t="str">
        <f>"王兰珍"</f>
        <v>王兰珍</v>
      </c>
      <c r="E317" s="7" t="str">
        <f>"女"</f>
        <v>女</v>
      </c>
      <c r="F317" s="7" t="s">
        <v>323</v>
      </c>
    </row>
    <row r="318" spans="1:6" ht="30" customHeight="1">
      <c r="A318" s="6">
        <v>316</v>
      </c>
      <c r="B318" s="7" t="str">
        <f>"274520201215212729891"</f>
        <v>274520201215212729891</v>
      </c>
      <c r="C318" s="7" t="s">
        <v>140</v>
      </c>
      <c r="D318" s="7" t="str">
        <f>"吴翩翩"</f>
        <v>吴翩翩</v>
      </c>
      <c r="E318" s="7" t="str">
        <f>"女"</f>
        <v>女</v>
      </c>
      <c r="F318" s="7" t="s">
        <v>324</v>
      </c>
    </row>
    <row r="319" spans="1:6" ht="30" customHeight="1">
      <c r="A319" s="6">
        <v>317</v>
      </c>
      <c r="B319" s="7" t="str">
        <f>"274520201215213045892"</f>
        <v>274520201215213045892</v>
      </c>
      <c r="C319" s="7" t="s">
        <v>140</v>
      </c>
      <c r="D319" s="7" t="str">
        <f>"徐军军"</f>
        <v>徐军军</v>
      </c>
      <c r="E319" s="7" t="str">
        <f>"男"</f>
        <v>男</v>
      </c>
      <c r="F319" s="7" t="s">
        <v>325</v>
      </c>
    </row>
    <row r="320" spans="1:6" ht="30" customHeight="1">
      <c r="A320" s="6">
        <v>318</v>
      </c>
      <c r="B320" s="7" t="str">
        <f>"274520201215213651894"</f>
        <v>274520201215213651894</v>
      </c>
      <c r="C320" s="7" t="s">
        <v>140</v>
      </c>
      <c r="D320" s="7" t="str">
        <f>"林晓琪"</f>
        <v>林晓琪</v>
      </c>
      <c r="E320" s="7" t="str">
        <f>"女"</f>
        <v>女</v>
      </c>
      <c r="F320" s="7" t="s">
        <v>326</v>
      </c>
    </row>
    <row r="321" spans="1:6" ht="30" customHeight="1">
      <c r="A321" s="6">
        <v>319</v>
      </c>
      <c r="B321" s="7" t="str">
        <f>"274520201215214428896"</f>
        <v>274520201215214428896</v>
      </c>
      <c r="C321" s="7" t="s">
        <v>140</v>
      </c>
      <c r="D321" s="7" t="str">
        <f>"吴艾银"</f>
        <v>吴艾银</v>
      </c>
      <c r="E321" s="7" t="str">
        <f>"女"</f>
        <v>女</v>
      </c>
      <c r="F321" s="7" t="s">
        <v>327</v>
      </c>
    </row>
    <row r="322" spans="1:6" ht="30" customHeight="1">
      <c r="A322" s="6">
        <v>320</v>
      </c>
      <c r="B322" s="7" t="str">
        <f>"274520201215215020899"</f>
        <v>274520201215215020899</v>
      </c>
      <c r="C322" s="7" t="s">
        <v>140</v>
      </c>
      <c r="D322" s="7" t="str">
        <f>"吴挺毅"</f>
        <v>吴挺毅</v>
      </c>
      <c r="E322" s="7" t="str">
        <f>"男"</f>
        <v>男</v>
      </c>
      <c r="F322" s="7" t="s">
        <v>328</v>
      </c>
    </row>
    <row r="323" spans="1:6" ht="30" customHeight="1">
      <c r="A323" s="6">
        <v>321</v>
      </c>
      <c r="B323" s="7" t="str">
        <f>"274520201215215440902"</f>
        <v>274520201215215440902</v>
      </c>
      <c r="C323" s="7" t="s">
        <v>140</v>
      </c>
      <c r="D323" s="7" t="str">
        <f>"王玉银"</f>
        <v>王玉银</v>
      </c>
      <c r="E323" s="7" t="str">
        <f>"女"</f>
        <v>女</v>
      </c>
      <c r="F323" s="7" t="s">
        <v>329</v>
      </c>
    </row>
    <row r="324" spans="1:6" ht="30" customHeight="1">
      <c r="A324" s="6">
        <v>322</v>
      </c>
      <c r="B324" s="7" t="str">
        <f>"274520201215215701904"</f>
        <v>274520201215215701904</v>
      </c>
      <c r="C324" s="7" t="s">
        <v>140</v>
      </c>
      <c r="D324" s="7" t="str">
        <f>"谭惠文"</f>
        <v>谭惠文</v>
      </c>
      <c r="E324" s="7" t="str">
        <f>"女"</f>
        <v>女</v>
      </c>
      <c r="F324" s="7" t="s">
        <v>330</v>
      </c>
    </row>
    <row r="325" spans="1:6" ht="30" customHeight="1">
      <c r="A325" s="6">
        <v>323</v>
      </c>
      <c r="B325" s="7" t="str">
        <f>"274520201215221314910"</f>
        <v>274520201215221314910</v>
      </c>
      <c r="C325" s="7" t="s">
        <v>140</v>
      </c>
      <c r="D325" s="7" t="str">
        <f>"钟柳清"</f>
        <v>钟柳清</v>
      </c>
      <c r="E325" s="7" t="str">
        <f>"女"</f>
        <v>女</v>
      </c>
      <c r="F325" s="7" t="s">
        <v>331</v>
      </c>
    </row>
    <row r="326" spans="1:6" ht="30" customHeight="1">
      <c r="A326" s="6">
        <v>324</v>
      </c>
      <c r="B326" s="7" t="str">
        <f>"274520201215222457913"</f>
        <v>274520201215222457913</v>
      </c>
      <c r="C326" s="7" t="s">
        <v>140</v>
      </c>
      <c r="D326" s="7" t="str">
        <f>"陈铭蔚"</f>
        <v>陈铭蔚</v>
      </c>
      <c r="E326" s="7" t="str">
        <f>"女"</f>
        <v>女</v>
      </c>
      <c r="F326" s="7" t="s">
        <v>332</v>
      </c>
    </row>
    <row r="327" spans="1:6" ht="30" customHeight="1">
      <c r="A327" s="6">
        <v>325</v>
      </c>
      <c r="B327" s="7" t="str">
        <f>"274520201215232104925"</f>
        <v>274520201215232104925</v>
      </c>
      <c r="C327" s="7" t="s">
        <v>140</v>
      </c>
      <c r="D327" s="7" t="str">
        <f>"陈甜甜"</f>
        <v>陈甜甜</v>
      </c>
      <c r="E327" s="7" t="str">
        <f>"女"</f>
        <v>女</v>
      </c>
      <c r="F327" s="7" t="s">
        <v>333</v>
      </c>
    </row>
    <row r="328" spans="1:6" ht="30" customHeight="1">
      <c r="A328" s="6">
        <v>326</v>
      </c>
      <c r="B328" s="7" t="str">
        <f>"274520201216001504935"</f>
        <v>274520201216001504935</v>
      </c>
      <c r="C328" s="7" t="s">
        <v>140</v>
      </c>
      <c r="D328" s="7" t="str">
        <f>"符绵泮"</f>
        <v>符绵泮</v>
      </c>
      <c r="E328" s="7" t="str">
        <f>"男"</f>
        <v>男</v>
      </c>
      <c r="F328" s="7" t="s">
        <v>334</v>
      </c>
    </row>
    <row r="329" spans="1:6" ht="30" customHeight="1">
      <c r="A329" s="6">
        <v>327</v>
      </c>
      <c r="B329" s="7" t="str">
        <f>"274520201216083147941"</f>
        <v>274520201216083147941</v>
      </c>
      <c r="C329" s="7" t="s">
        <v>140</v>
      </c>
      <c r="D329" s="7" t="str">
        <f>"黎丁菲"</f>
        <v>黎丁菲</v>
      </c>
      <c r="E329" s="7" t="str">
        <f aca="true" t="shared" si="15" ref="E329:E335">"女"</f>
        <v>女</v>
      </c>
      <c r="F329" s="7" t="s">
        <v>335</v>
      </c>
    </row>
    <row r="330" spans="1:6" ht="30" customHeight="1">
      <c r="A330" s="6">
        <v>328</v>
      </c>
      <c r="B330" s="7" t="str">
        <f>"274520201216085320947"</f>
        <v>274520201216085320947</v>
      </c>
      <c r="C330" s="7" t="s">
        <v>140</v>
      </c>
      <c r="D330" s="7" t="str">
        <f>"蒲彦宇"</f>
        <v>蒲彦宇</v>
      </c>
      <c r="E330" s="7" t="str">
        <f t="shared" si="15"/>
        <v>女</v>
      </c>
      <c r="F330" s="7" t="s">
        <v>336</v>
      </c>
    </row>
    <row r="331" spans="1:6" ht="30" customHeight="1">
      <c r="A331" s="6">
        <v>329</v>
      </c>
      <c r="B331" s="7" t="str">
        <f>"274520201216085457948"</f>
        <v>274520201216085457948</v>
      </c>
      <c r="C331" s="7" t="s">
        <v>140</v>
      </c>
      <c r="D331" s="7" t="str">
        <f>"符谙潇"</f>
        <v>符谙潇</v>
      </c>
      <c r="E331" s="7" t="str">
        <f t="shared" si="15"/>
        <v>女</v>
      </c>
      <c r="F331" s="7" t="s">
        <v>337</v>
      </c>
    </row>
    <row r="332" spans="1:6" ht="30" customHeight="1">
      <c r="A332" s="6">
        <v>330</v>
      </c>
      <c r="B332" s="7" t="str">
        <f>"274520201216091234949"</f>
        <v>274520201216091234949</v>
      </c>
      <c r="C332" s="7" t="s">
        <v>140</v>
      </c>
      <c r="D332" s="7" t="str">
        <f>"刘乐曦"</f>
        <v>刘乐曦</v>
      </c>
      <c r="E332" s="7" t="str">
        <f t="shared" si="15"/>
        <v>女</v>
      </c>
      <c r="F332" s="7" t="s">
        <v>338</v>
      </c>
    </row>
    <row r="333" spans="1:6" ht="30" customHeight="1">
      <c r="A333" s="6">
        <v>331</v>
      </c>
      <c r="B333" s="7" t="str">
        <f>"274520201216100045961"</f>
        <v>274520201216100045961</v>
      </c>
      <c r="C333" s="7" t="s">
        <v>140</v>
      </c>
      <c r="D333" s="7" t="str">
        <f>"林春爱"</f>
        <v>林春爱</v>
      </c>
      <c r="E333" s="7" t="str">
        <f t="shared" si="15"/>
        <v>女</v>
      </c>
      <c r="F333" s="7" t="s">
        <v>339</v>
      </c>
    </row>
    <row r="334" spans="1:6" ht="30" customHeight="1">
      <c r="A334" s="6">
        <v>332</v>
      </c>
      <c r="B334" s="7" t="str">
        <f>"274520201216102348968"</f>
        <v>274520201216102348968</v>
      </c>
      <c r="C334" s="7" t="s">
        <v>140</v>
      </c>
      <c r="D334" s="7" t="str">
        <f>"郑建琼"</f>
        <v>郑建琼</v>
      </c>
      <c r="E334" s="7" t="str">
        <f t="shared" si="15"/>
        <v>女</v>
      </c>
      <c r="F334" s="7" t="s">
        <v>340</v>
      </c>
    </row>
    <row r="335" spans="1:6" ht="30" customHeight="1">
      <c r="A335" s="6">
        <v>333</v>
      </c>
      <c r="B335" s="7" t="str">
        <f>"274520201216103019971"</f>
        <v>274520201216103019971</v>
      </c>
      <c r="C335" s="7" t="s">
        <v>140</v>
      </c>
      <c r="D335" s="7" t="str">
        <f>"罗斌燕"</f>
        <v>罗斌燕</v>
      </c>
      <c r="E335" s="7" t="str">
        <f t="shared" si="15"/>
        <v>女</v>
      </c>
      <c r="F335" s="7" t="s">
        <v>341</v>
      </c>
    </row>
    <row r="336" spans="1:6" ht="30" customHeight="1">
      <c r="A336" s="6">
        <v>334</v>
      </c>
      <c r="B336" s="7" t="str">
        <f>"274520201216110619978"</f>
        <v>274520201216110619978</v>
      </c>
      <c r="C336" s="7" t="s">
        <v>140</v>
      </c>
      <c r="D336" s="7" t="str">
        <f>"许洛玮"</f>
        <v>许洛玮</v>
      </c>
      <c r="E336" s="7" t="str">
        <f>"男"</f>
        <v>男</v>
      </c>
      <c r="F336" s="7" t="s">
        <v>342</v>
      </c>
    </row>
    <row r="337" spans="1:6" ht="30" customHeight="1">
      <c r="A337" s="6">
        <v>335</v>
      </c>
      <c r="B337" s="7" t="str">
        <f>"274520201216110720979"</f>
        <v>274520201216110720979</v>
      </c>
      <c r="C337" s="7" t="s">
        <v>140</v>
      </c>
      <c r="D337" s="7" t="str">
        <f>"何佳怡"</f>
        <v>何佳怡</v>
      </c>
      <c r="E337" s="7" t="str">
        <f>"女"</f>
        <v>女</v>
      </c>
      <c r="F337" s="7" t="s">
        <v>343</v>
      </c>
    </row>
    <row r="338" spans="1:6" ht="30" customHeight="1">
      <c r="A338" s="6">
        <v>336</v>
      </c>
      <c r="B338" s="7" t="str">
        <f>"274520201216111011982"</f>
        <v>274520201216111011982</v>
      </c>
      <c r="C338" s="7" t="s">
        <v>140</v>
      </c>
      <c r="D338" s="7" t="str">
        <f>"符鹤玲"</f>
        <v>符鹤玲</v>
      </c>
      <c r="E338" s="7" t="str">
        <f>"女"</f>
        <v>女</v>
      </c>
      <c r="F338" s="7" t="s">
        <v>344</v>
      </c>
    </row>
    <row r="339" spans="1:6" ht="30" customHeight="1">
      <c r="A339" s="6">
        <v>337</v>
      </c>
      <c r="B339" s="7" t="str">
        <f>"274520201216113113983"</f>
        <v>274520201216113113983</v>
      </c>
      <c r="C339" s="7" t="s">
        <v>140</v>
      </c>
      <c r="D339" s="7" t="str">
        <f>"王茜"</f>
        <v>王茜</v>
      </c>
      <c r="E339" s="7" t="str">
        <f>"女"</f>
        <v>女</v>
      </c>
      <c r="F339" s="7" t="s">
        <v>345</v>
      </c>
    </row>
    <row r="340" spans="1:6" ht="30" customHeight="1">
      <c r="A340" s="6">
        <v>338</v>
      </c>
      <c r="B340" s="7" t="str">
        <f>"274520201216113238984"</f>
        <v>274520201216113238984</v>
      </c>
      <c r="C340" s="7" t="s">
        <v>140</v>
      </c>
      <c r="D340" s="7" t="str">
        <f>"陈娇"</f>
        <v>陈娇</v>
      </c>
      <c r="E340" s="7" t="str">
        <f>"女"</f>
        <v>女</v>
      </c>
      <c r="F340" s="7" t="s">
        <v>346</v>
      </c>
    </row>
    <row r="341" spans="1:6" ht="30" customHeight="1">
      <c r="A341" s="6">
        <v>339</v>
      </c>
      <c r="B341" s="7" t="str">
        <f>"274520201216123604996"</f>
        <v>274520201216123604996</v>
      </c>
      <c r="C341" s="7" t="s">
        <v>140</v>
      </c>
      <c r="D341" s="7" t="str">
        <f>"唐诗敏"</f>
        <v>唐诗敏</v>
      </c>
      <c r="E341" s="7" t="str">
        <f>"女"</f>
        <v>女</v>
      </c>
      <c r="F341" s="7" t="s">
        <v>347</v>
      </c>
    </row>
    <row r="342" spans="1:6" ht="30" customHeight="1">
      <c r="A342" s="6">
        <v>340</v>
      </c>
      <c r="B342" s="7" t="str">
        <f>"274520201216123716997"</f>
        <v>274520201216123716997</v>
      </c>
      <c r="C342" s="7" t="s">
        <v>140</v>
      </c>
      <c r="D342" s="7" t="str">
        <f>"杨煜乾"</f>
        <v>杨煜乾</v>
      </c>
      <c r="E342" s="7" t="str">
        <f>"男"</f>
        <v>男</v>
      </c>
      <c r="F342" s="7" t="s">
        <v>348</v>
      </c>
    </row>
    <row r="343" spans="1:6" ht="30" customHeight="1">
      <c r="A343" s="6">
        <v>341</v>
      </c>
      <c r="B343" s="7" t="str">
        <f>"274520201216124807998"</f>
        <v>274520201216124807998</v>
      </c>
      <c r="C343" s="7" t="s">
        <v>140</v>
      </c>
      <c r="D343" s="7" t="str">
        <f>"黄湃"</f>
        <v>黄湃</v>
      </c>
      <c r="E343" s="7" t="str">
        <f>"男"</f>
        <v>男</v>
      </c>
      <c r="F343" s="7" t="s">
        <v>349</v>
      </c>
    </row>
    <row r="344" spans="1:6" ht="30" customHeight="1">
      <c r="A344" s="6">
        <v>342</v>
      </c>
      <c r="B344" s="7" t="str">
        <f>"2745202012161313291001"</f>
        <v>2745202012161313291001</v>
      </c>
      <c r="C344" s="7" t="s">
        <v>140</v>
      </c>
      <c r="D344" s="7" t="str">
        <f>"李雅竹"</f>
        <v>李雅竹</v>
      </c>
      <c r="E344" s="7" t="str">
        <f>"女"</f>
        <v>女</v>
      </c>
      <c r="F344" s="7" t="s">
        <v>350</v>
      </c>
    </row>
    <row r="345" spans="1:6" ht="30" customHeight="1">
      <c r="A345" s="6">
        <v>343</v>
      </c>
      <c r="B345" s="7" t="str">
        <f>"2745202012161329341003"</f>
        <v>2745202012161329341003</v>
      </c>
      <c r="C345" s="7" t="s">
        <v>140</v>
      </c>
      <c r="D345" s="7" t="str">
        <f>"林鑫"</f>
        <v>林鑫</v>
      </c>
      <c r="E345" s="7" t="str">
        <f>"女"</f>
        <v>女</v>
      </c>
      <c r="F345" s="7" t="s">
        <v>351</v>
      </c>
    </row>
    <row r="346" spans="1:6" ht="30" customHeight="1">
      <c r="A346" s="6">
        <v>344</v>
      </c>
      <c r="B346" s="7" t="str">
        <f>"2745202012161331221005"</f>
        <v>2745202012161331221005</v>
      </c>
      <c r="C346" s="7" t="s">
        <v>140</v>
      </c>
      <c r="D346" s="7" t="str">
        <f>"赵毓炎"</f>
        <v>赵毓炎</v>
      </c>
      <c r="E346" s="7" t="str">
        <f>"女"</f>
        <v>女</v>
      </c>
      <c r="F346" s="7" t="s">
        <v>352</v>
      </c>
    </row>
    <row r="347" spans="1:6" ht="30" customHeight="1">
      <c r="A347" s="6">
        <v>345</v>
      </c>
      <c r="B347" s="7" t="str">
        <f>"2745202012161504551019"</f>
        <v>2745202012161504551019</v>
      </c>
      <c r="C347" s="7" t="s">
        <v>140</v>
      </c>
      <c r="D347" s="7" t="str">
        <f>"吴慧芳"</f>
        <v>吴慧芳</v>
      </c>
      <c r="E347" s="7" t="str">
        <f>"女"</f>
        <v>女</v>
      </c>
      <c r="F347" s="7" t="s">
        <v>353</v>
      </c>
    </row>
    <row r="348" spans="1:6" ht="30" customHeight="1">
      <c r="A348" s="6">
        <v>346</v>
      </c>
      <c r="B348" s="7" t="str">
        <f>"2745202012161518101021"</f>
        <v>2745202012161518101021</v>
      </c>
      <c r="C348" s="7" t="s">
        <v>140</v>
      </c>
      <c r="D348" s="7" t="str">
        <f>"符健"</f>
        <v>符健</v>
      </c>
      <c r="E348" s="7" t="str">
        <f>"男"</f>
        <v>男</v>
      </c>
      <c r="F348" s="7" t="s">
        <v>354</v>
      </c>
    </row>
    <row r="349" spans="1:6" ht="30" customHeight="1">
      <c r="A349" s="6">
        <v>347</v>
      </c>
      <c r="B349" s="7" t="str">
        <f>"2745202012161523251022"</f>
        <v>2745202012161523251022</v>
      </c>
      <c r="C349" s="7" t="s">
        <v>140</v>
      </c>
      <c r="D349" s="7" t="str">
        <f>"丁德志"</f>
        <v>丁德志</v>
      </c>
      <c r="E349" s="7" t="str">
        <f>"男"</f>
        <v>男</v>
      </c>
      <c r="F349" s="7" t="s">
        <v>355</v>
      </c>
    </row>
    <row r="350" spans="1:6" ht="30" customHeight="1">
      <c r="A350" s="6">
        <v>348</v>
      </c>
      <c r="B350" s="7" t="str">
        <f>"2745202012161530041023"</f>
        <v>2745202012161530041023</v>
      </c>
      <c r="C350" s="7" t="s">
        <v>140</v>
      </c>
      <c r="D350" s="7" t="str">
        <f>"冯匡崎"</f>
        <v>冯匡崎</v>
      </c>
      <c r="E350" s="7" t="str">
        <f>"男"</f>
        <v>男</v>
      </c>
      <c r="F350" s="7" t="s">
        <v>356</v>
      </c>
    </row>
    <row r="351" spans="1:6" ht="30" customHeight="1">
      <c r="A351" s="6">
        <v>349</v>
      </c>
      <c r="B351" s="7" t="str">
        <f>"2745202012161538171025"</f>
        <v>2745202012161538171025</v>
      </c>
      <c r="C351" s="7" t="s">
        <v>140</v>
      </c>
      <c r="D351" s="7" t="str">
        <f>"符晓敏"</f>
        <v>符晓敏</v>
      </c>
      <c r="E351" s="7" t="str">
        <f>"女"</f>
        <v>女</v>
      </c>
      <c r="F351" s="7" t="s">
        <v>357</v>
      </c>
    </row>
    <row r="352" spans="1:6" ht="30" customHeight="1">
      <c r="A352" s="6">
        <v>350</v>
      </c>
      <c r="B352" s="7" t="str">
        <f>"2745202012161543141028"</f>
        <v>2745202012161543141028</v>
      </c>
      <c r="C352" s="7" t="s">
        <v>140</v>
      </c>
      <c r="D352" s="7" t="str">
        <f>"黄和金"</f>
        <v>黄和金</v>
      </c>
      <c r="E352" s="7" t="str">
        <f>"女"</f>
        <v>女</v>
      </c>
      <c r="F352" s="7" t="s">
        <v>358</v>
      </c>
    </row>
    <row r="353" spans="1:6" ht="30" customHeight="1">
      <c r="A353" s="6">
        <v>351</v>
      </c>
      <c r="B353" s="7" t="str">
        <f>"2745202012161641291041"</f>
        <v>2745202012161641291041</v>
      </c>
      <c r="C353" s="7" t="s">
        <v>140</v>
      </c>
      <c r="D353" s="7" t="str">
        <f>"陈桂连"</f>
        <v>陈桂连</v>
      </c>
      <c r="E353" s="7" t="str">
        <f>"女"</f>
        <v>女</v>
      </c>
      <c r="F353" s="7" t="s">
        <v>359</v>
      </c>
    </row>
    <row r="354" spans="1:6" ht="30" customHeight="1">
      <c r="A354" s="6">
        <v>352</v>
      </c>
      <c r="B354" s="7" t="str">
        <f>"2745202012161658271047"</f>
        <v>2745202012161658271047</v>
      </c>
      <c r="C354" s="7" t="s">
        <v>140</v>
      </c>
      <c r="D354" s="7" t="str">
        <f>"王雨萍"</f>
        <v>王雨萍</v>
      </c>
      <c r="E354" s="7" t="str">
        <f>"女"</f>
        <v>女</v>
      </c>
      <c r="F354" s="7" t="s">
        <v>360</v>
      </c>
    </row>
    <row r="355" spans="1:6" ht="30" customHeight="1">
      <c r="A355" s="6">
        <v>353</v>
      </c>
      <c r="B355" s="7" t="str">
        <f>"2745202012161711301050"</f>
        <v>2745202012161711301050</v>
      </c>
      <c r="C355" s="7" t="s">
        <v>140</v>
      </c>
      <c r="D355" s="7" t="str">
        <f>"韩学衍"</f>
        <v>韩学衍</v>
      </c>
      <c r="E355" s="7" t="str">
        <f>"男"</f>
        <v>男</v>
      </c>
      <c r="F355" s="7" t="s">
        <v>361</v>
      </c>
    </row>
    <row r="356" spans="1:6" ht="30" customHeight="1">
      <c r="A356" s="6">
        <v>354</v>
      </c>
      <c r="B356" s="7" t="str">
        <f>"2745202012161735091055"</f>
        <v>2745202012161735091055</v>
      </c>
      <c r="C356" s="7" t="s">
        <v>140</v>
      </c>
      <c r="D356" s="7" t="str">
        <f>"李伊蕊"</f>
        <v>李伊蕊</v>
      </c>
      <c r="E356" s="7" t="str">
        <f aca="true" t="shared" si="16" ref="E356:E367">"女"</f>
        <v>女</v>
      </c>
      <c r="F356" s="7" t="s">
        <v>362</v>
      </c>
    </row>
    <row r="357" spans="1:6" ht="30" customHeight="1">
      <c r="A357" s="6">
        <v>355</v>
      </c>
      <c r="B357" s="7" t="str">
        <f>"2745202012161807001060"</f>
        <v>2745202012161807001060</v>
      </c>
      <c r="C357" s="7" t="s">
        <v>140</v>
      </c>
      <c r="D357" s="7" t="str">
        <f>"卢桐"</f>
        <v>卢桐</v>
      </c>
      <c r="E357" s="7" t="str">
        <f t="shared" si="16"/>
        <v>女</v>
      </c>
      <c r="F357" s="7" t="s">
        <v>363</v>
      </c>
    </row>
    <row r="358" spans="1:6" ht="30" customHeight="1">
      <c r="A358" s="6">
        <v>356</v>
      </c>
      <c r="B358" s="7" t="str">
        <f>"2745202012161817241061"</f>
        <v>2745202012161817241061</v>
      </c>
      <c r="C358" s="7" t="s">
        <v>140</v>
      </c>
      <c r="D358" s="7" t="str">
        <f>"田虹瑰"</f>
        <v>田虹瑰</v>
      </c>
      <c r="E358" s="7" t="str">
        <f t="shared" si="16"/>
        <v>女</v>
      </c>
      <c r="F358" s="7" t="s">
        <v>364</v>
      </c>
    </row>
    <row r="359" spans="1:6" ht="30" customHeight="1">
      <c r="A359" s="6">
        <v>357</v>
      </c>
      <c r="B359" s="7" t="str">
        <f>"2745202012161850541067"</f>
        <v>2745202012161850541067</v>
      </c>
      <c r="C359" s="7" t="s">
        <v>140</v>
      </c>
      <c r="D359" s="7" t="str">
        <f>"颜达红"</f>
        <v>颜达红</v>
      </c>
      <c r="E359" s="7" t="str">
        <f t="shared" si="16"/>
        <v>女</v>
      </c>
      <c r="F359" s="7" t="s">
        <v>365</v>
      </c>
    </row>
    <row r="360" spans="1:6" ht="30" customHeight="1">
      <c r="A360" s="6">
        <v>358</v>
      </c>
      <c r="B360" s="7" t="str">
        <f>"2745202012161946251071"</f>
        <v>2745202012161946251071</v>
      </c>
      <c r="C360" s="7" t="s">
        <v>140</v>
      </c>
      <c r="D360" s="7" t="str">
        <f>"符环丹"</f>
        <v>符环丹</v>
      </c>
      <c r="E360" s="7" t="str">
        <f t="shared" si="16"/>
        <v>女</v>
      </c>
      <c r="F360" s="7" t="s">
        <v>366</v>
      </c>
    </row>
    <row r="361" spans="1:6" ht="30" customHeight="1">
      <c r="A361" s="6">
        <v>359</v>
      </c>
      <c r="B361" s="7" t="str">
        <f>"2745202012161958461073"</f>
        <v>2745202012161958461073</v>
      </c>
      <c r="C361" s="7" t="s">
        <v>140</v>
      </c>
      <c r="D361" s="7" t="str">
        <f>"吴茵"</f>
        <v>吴茵</v>
      </c>
      <c r="E361" s="7" t="str">
        <f t="shared" si="16"/>
        <v>女</v>
      </c>
      <c r="F361" s="7" t="s">
        <v>367</v>
      </c>
    </row>
    <row r="362" spans="1:6" ht="30" customHeight="1">
      <c r="A362" s="6">
        <v>360</v>
      </c>
      <c r="B362" s="7" t="str">
        <f>"2745202012162000041074"</f>
        <v>2745202012162000041074</v>
      </c>
      <c r="C362" s="7" t="s">
        <v>140</v>
      </c>
      <c r="D362" s="7" t="str">
        <f>"林进弟"</f>
        <v>林进弟</v>
      </c>
      <c r="E362" s="7" t="str">
        <f t="shared" si="16"/>
        <v>女</v>
      </c>
      <c r="F362" s="7" t="s">
        <v>368</v>
      </c>
    </row>
    <row r="363" spans="1:6" ht="30" customHeight="1">
      <c r="A363" s="6">
        <v>361</v>
      </c>
      <c r="B363" s="7" t="str">
        <f>"2745202012162012271076"</f>
        <v>2745202012162012271076</v>
      </c>
      <c r="C363" s="7" t="s">
        <v>140</v>
      </c>
      <c r="D363" s="7" t="str">
        <f>"曾蔚玲"</f>
        <v>曾蔚玲</v>
      </c>
      <c r="E363" s="7" t="str">
        <f t="shared" si="16"/>
        <v>女</v>
      </c>
      <c r="F363" s="7" t="s">
        <v>369</v>
      </c>
    </row>
    <row r="364" spans="1:6" ht="30" customHeight="1">
      <c r="A364" s="6">
        <v>362</v>
      </c>
      <c r="B364" s="7" t="str">
        <f>"2745202012162020501080"</f>
        <v>2745202012162020501080</v>
      </c>
      <c r="C364" s="7" t="s">
        <v>140</v>
      </c>
      <c r="D364" s="7" t="str">
        <f>"蔡泽熙"</f>
        <v>蔡泽熙</v>
      </c>
      <c r="E364" s="7" t="str">
        <f t="shared" si="16"/>
        <v>女</v>
      </c>
      <c r="F364" s="7" t="s">
        <v>370</v>
      </c>
    </row>
    <row r="365" spans="1:6" ht="30" customHeight="1">
      <c r="A365" s="6">
        <v>363</v>
      </c>
      <c r="B365" s="7" t="str">
        <f>"2745202012162029201083"</f>
        <v>2745202012162029201083</v>
      </c>
      <c r="C365" s="7" t="s">
        <v>140</v>
      </c>
      <c r="D365" s="7" t="str">
        <f>"陈泺潼"</f>
        <v>陈泺潼</v>
      </c>
      <c r="E365" s="7" t="str">
        <f t="shared" si="16"/>
        <v>女</v>
      </c>
      <c r="F365" s="7" t="s">
        <v>371</v>
      </c>
    </row>
    <row r="366" spans="1:6" ht="30" customHeight="1">
      <c r="A366" s="6">
        <v>364</v>
      </c>
      <c r="B366" s="7" t="str">
        <f>"2745202012162057081089"</f>
        <v>2745202012162057081089</v>
      </c>
      <c r="C366" s="7" t="s">
        <v>140</v>
      </c>
      <c r="D366" s="7" t="str">
        <f>"庄惠岚"</f>
        <v>庄惠岚</v>
      </c>
      <c r="E366" s="7" t="str">
        <f t="shared" si="16"/>
        <v>女</v>
      </c>
      <c r="F366" s="7" t="s">
        <v>372</v>
      </c>
    </row>
    <row r="367" spans="1:6" ht="30" customHeight="1">
      <c r="A367" s="6">
        <v>365</v>
      </c>
      <c r="B367" s="7" t="str">
        <f>"2745202012162140251102"</f>
        <v>2745202012162140251102</v>
      </c>
      <c r="C367" s="7" t="s">
        <v>140</v>
      </c>
      <c r="D367" s="7" t="str">
        <f>"鲍景丽"</f>
        <v>鲍景丽</v>
      </c>
      <c r="E367" s="7" t="str">
        <f t="shared" si="16"/>
        <v>女</v>
      </c>
      <c r="F367" s="7" t="s">
        <v>373</v>
      </c>
    </row>
    <row r="368" spans="1:6" ht="30" customHeight="1">
      <c r="A368" s="6">
        <v>366</v>
      </c>
      <c r="B368" s="7" t="str">
        <f>"2745202012162141341103"</f>
        <v>2745202012162141341103</v>
      </c>
      <c r="C368" s="7" t="s">
        <v>140</v>
      </c>
      <c r="D368" s="7" t="str">
        <f>"陈兴英"</f>
        <v>陈兴英</v>
      </c>
      <c r="E368" s="7" t="str">
        <f>"男"</f>
        <v>男</v>
      </c>
      <c r="F368" s="7" t="s">
        <v>374</v>
      </c>
    </row>
    <row r="369" spans="1:6" ht="30" customHeight="1">
      <c r="A369" s="6">
        <v>367</v>
      </c>
      <c r="B369" s="7" t="str">
        <f>"2745202012162210051108"</f>
        <v>2745202012162210051108</v>
      </c>
      <c r="C369" s="7" t="s">
        <v>140</v>
      </c>
      <c r="D369" s="7" t="str">
        <f>"关子涵"</f>
        <v>关子涵</v>
      </c>
      <c r="E369" s="7" t="str">
        <f>"女"</f>
        <v>女</v>
      </c>
      <c r="F369" s="7" t="s">
        <v>375</v>
      </c>
    </row>
    <row r="370" spans="1:6" ht="30" customHeight="1">
      <c r="A370" s="6">
        <v>368</v>
      </c>
      <c r="B370" s="7" t="str">
        <f>"2745202012162224321111"</f>
        <v>2745202012162224321111</v>
      </c>
      <c r="C370" s="7" t="s">
        <v>140</v>
      </c>
      <c r="D370" s="7" t="str">
        <f>"黄翠蓉"</f>
        <v>黄翠蓉</v>
      </c>
      <c r="E370" s="7" t="str">
        <f>"女"</f>
        <v>女</v>
      </c>
      <c r="F370" s="7" t="s">
        <v>376</v>
      </c>
    </row>
    <row r="371" spans="1:6" ht="30" customHeight="1">
      <c r="A371" s="6">
        <v>369</v>
      </c>
      <c r="B371" s="7" t="str">
        <f>"2745202012162237541114"</f>
        <v>2745202012162237541114</v>
      </c>
      <c r="C371" s="7" t="s">
        <v>140</v>
      </c>
      <c r="D371" s="7" t="str">
        <f>"陈美琼"</f>
        <v>陈美琼</v>
      </c>
      <c r="E371" s="7" t="str">
        <f>"女"</f>
        <v>女</v>
      </c>
      <c r="F371" s="7" t="s">
        <v>377</v>
      </c>
    </row>
    <row r="372" spans="1:6" ht="30" customHeight="1">
      <c r="A372" s="6">
        <v>370</v>
      </c>
      <c r="B372" s="7" t="str">
        <f>"2745202012162258011117"</f>
        <v>2745202012162258011117</v>
      </c>
      <c r="C372" s="7" t="s">
        <v>140</v>
      </c>
      <c r="D372" s="7" t="str">
        <f>"邢馨之"</f>
        <v>邢馨之</v>
      </c>
      <c r="E372" s="7" t="str">
        <f>"女"</f>
        <v>女</v>
      </c>
      <c r="F372" s="7" t="s">
        <v>378</v>
      </c>
    </row>
    <row r="373" spans="1:6" ht="30" customHeight="1">
      <c r="A373" s="6">
        <v>371</v>
      </c>
      <c r="B373" s="7" t="str">
        <f>"2745202012162301051118"</f>
        <v>2745202012162301051118</v>
      </c>
      <c r="C373" s="7" t="s">
        <v>140</v>
      </c>
      <c r="D373" s="7" t="str">
        <f>"陈旭"</f>
        <v>陈旭</v>
      </c>
      <c r="E373" s="7" t="str">
        <f>"女"</f>
        <v>女</v>
      </c>
      <c r="F373" s="7" t="s">
        <v>379</v>
      </c>
    </row>
    <row r="374" spans="1:6" ht="30" customHeight="1">
      <c r="A374" s="6">
        <v>372</v>
      </c>
      <c r="B374" s="7" t="str">
        <f>"2745202012162312521121"</f>
        <v>2745202012162312521121</v>
      </c>
      <c r="C374" s="7" t="s">
        <v>140</v>
      </c>
      <c r="D374" s="7" t="str">
        <f>"李伟勇"</f>
        <v>李伟勇</v>
      </c>
      <c r="E374" s="7" t="str">
        <f>"男"</f>
        <v>男</v>
      </c>
      <c r="F374" s="7" t="s">
        <v>380</v>
      </c>
    </row>
    <row r="375" spans="1:6" ht="30" customHeight="1">
      <c r="A375" s="6">
        <v>373</v>
      </c>
      <c r="B375" s="7" t="str">
        <f>"2745202012162353501129"</f>
        <v>2745202012162353501129</v>
      </c>
      <c r="C375" s="7" t="s">
        <v>140</v>
      </c>
      <c r="D375" s="7" t="str">
        <f>"林梅"</f>
        <v>林梅</v>
      </c>
      <c r="E375" s="7" t="str">
        <f>"女"</f>
        <v>女</v>
      </c>
      <c r="F375" s="7" t="s">
        <v>381</v>
      </c>
    </row>
    <row r="376" spans="1:6" ht="30" customHeight="1">
      <c r="A376" s="6">
        <v>374</v>
      </c>
      <c r="B376" s="7" t="str">
        <f>"2745202012170740311132"</f>
        <v>2745202012170740311132</v>
      </c>
      <c r="C376" s="7" t="s">
        <v>140</v>
      </c>
      <c r="D376" s="7" t="str">
        <f>"单雪红"</f>
        <v>单雪红</v>
      </c>
      <c r="E376" s="7" t="str">
        <f>"女"</f>
        <v>女</v>
      </c>
      <c r="F376" s="7" t="s">
        <v>382</v>
      </c>
    </row>
    <row r="377" spans="1:6" ht="30" customHeight="1">
      <c r="A377" s="6">
        <v>375</v>
      </c>
      <c r="B377" s="7" t="str">
        <f>"2745202012170853401134"</f>
        <v>2745202012170853401134</v>
      </c>
      <c r="C377" s="7" t="s">
        <v>140</v>
      </c>
      <c r="D377" s="7" t="str">
        <f>"陈惠慧"</f>
        <v>陈惠慧</v>
      </c>
      <c r="E377" s="7" t="str">
        <f>"女"</f>
        <v>女</v>
      </c>
      <c r="F377" s="7" t="s">
        <v>383</v>
      </c>
    </row>
    <row r="378" spans="1:6" ht="30" customHeight="1">
      <c r="A378" s="6">
        <v>376</v>
      </c>
      <c r="B378" s="7" t="str">
        <f>"2745202012170855071135"</f>
        <v>2745202012170855071135</v>
      </c>
      <c r="C378" s="7" t="s">
        <v>140</v>
      </c>
      <c r="D378" s="7" t="str">
        <f>"符文婷"</f>
        <v>符文婷</v>
      </c>
      <c r="E378" s="7" t="str">
        <f>"女"</f>
        <v>女</v>
      </c>
      <c r="F378" s="7" t="s">
        <v>384</v>
      </c>
    </row>
    <row r="379" spans="1:6" ht="30" customHeight="1">
      <c r="A379" s="6">
        <v>377</v>
      </c>
      <c r="B379" s="7" t="str">
        <f>"2745202012170943491147"</f>
        <v>2745202012170943491147</v>
      </c>
      <c r="C379" s="7" t="s">
        <v>140</v>
      </c>
      <c r="D379" s="7" t="str">
        <f>"林圣智"</f>
        <v>林圣智</v>
      </c>
      <c r="E379" s="7" t="str">
        <f>"男"</f>
        <v>男</v>
      </c>
      <c r="F379" s="7" t="s">
        <v>385</v>
      </c>
    </row>
    <row r="380" spans="1:6" ht="30" customHeight="1">
      <c r="A380" s="6">
        <v>378</v>
      </c>
      <c r="B380" s="7" t="str">
        <f>"2745202012170945011148"</f>
        <v>2745202012170945011148</v>
      </c>
      <c r="C380" s="7" t="s">
        <v>140</v>
      </c>
      <c r="D380" s="7" t="str">
        <f>"吴美君"</f>
        <v>吴美君</v>
      </c>
      <c r="E380" s="7" t="str">
        <f>"女"</f>
        <v>女</v>
      </c>
      <c r="F380" s="7" t="s">
        <v>386</v>
      </c>
    </row>
    <row r="381" spans="1:6" ht="30" customHeight="1">
      <c r="A381" s="6">
        <v>379</v>
      </c>
      <c r="B381" s="7" t="str">
        <f>"2745202012170949081150"</f>
        <v>2745202012170949081150</v>
      </c>
      <c r="C381" s="7" t="s">
        <v>140</v>
      </c>
      <c r="D381" s="7" t="str">
        <f>"李喜兰"</f>
        <v>李喜兰</v>
      </c>
      <c r="E381" s="7" t="str">
        <f>"女"</f>
        <v>女</v>
      </c>
      <c r="F381" s="7" t="s">
        <v>387</v>
      </c>
    </row>
    <row r="382" spans="1:6" ht="30" customHeight="1">
      <c r="A382" s="6">
        <v>380</v>
      </c>
      <c r="B382" s="7" t="str">
        <f>"2745202012171034451163"</f>
        <v>2745202012171034451163</v>
      </c>
      <c r="C382" s="7" t="s">
        <v>140</v>
      </c>
      <c r="D382" s="7" t="str">
        <f>"石娟妹"</f>
        <v>石娟妹</v>
      </c>
      <c r="E382" s="7" t="str">
        <f>"女"</f>
        <v>女</v>
      </c>
      <c r="F382" s="7" t="s">
        <v>388</v>
      </c>
    </row>
    <row r="383" spans="1:6" ht="30" customHeight="1">
      <c r="A383" s="6">
        <v>381</v>
      </c>
      <c r="B383" s="7" t="str">
        <f>"2745202012171040531165"</f>
        <v>2745202012171040531165</v>
      </c>
      <c r="C383" s="7" t="s">
        <v>140</v>
      </c>
      <c r="D383" s="7" t="str">
        <f>"吴亚强"</f>
        <v>吴亚强</v>
      </c>
      <c r="E383" s="7" t="str">
        <f>"女"</f>
        <v>女</v>
      </c>
      <c r="F383" s="7" t="s">
        <v>389</v>
      </c>
    </row>
    <row r="384" spans="1:6" ht="30" customHeight="1">
      <c r="A384" s="6">
        <v>382</v>
      </c>
      <c r="B384" s="7" t="str">
        <f>"2745202012171042411167"</f>
        <v>2745202012171042411167</v>
      </c>
      <c r="C384" s="7" t="s">
        <v>140</v>
      </c>
      <c r="D384" s="7" t="str">
        <f>"黄扬恋"</f>
        <v>黄扬恋</v>
      </c>
      <c r="E384" s="7" t="str">
        <f>"女"</f>
        <v>女</v>
      </c>
      <c r="F384" s="7" t="s">
        <v>390</v>
      </c>
    </row>
    <row r="385" spans="1:6" ht="30" customHeight="1">
      <c r="A385" s="6">
        <v>383</v>
      </c>
      <c r="B385" s="7" t="str">
        <f>"2745202012171050271169"</f>
        <v>2745202012171050271169</v>
      </c>
      <c r="C385" s="7" t="s">
        <v>140</v>
      </c>
      <c r="D385" s="7" t="str">
        <f>"彭昌龙"</f>
        <v>彭昌龙</v>
      </c>
      <c r="E385" s="7" t="str">
        <f>"男"</f>
        <v>男</v>
      </c>
      <c r="F385" s="7" t="s">
        <v>391</v>
      </c>
    </row>
    <row r="386" spans="1:6" ht="30" customHeight="1">
      <c r="A386" s="6">
        <v>384</v>
      </c>
      <c r="B386" s="7" t="str">
        <f>"2745202012171052241171"</f>
        <v>2745202012171052241171</v>
      </c>
      <c r="C386" s="7" t="s">
        <v>140</v>
      </c>
      <c r="D386" s="7" t="str">
        <f>"林珍"</f>
        <v>林珍</v>
      </c>
      <c r="E386" s="7" t="str">
        <f>"女"</f>
        <v>女</v>
      </c>
      <c r="F386" s="7" t="s">
        <v>392</v>
      </c>
    </row>
    <row r="387" spans="1:6" ht="30" customHeight="1">
      <c r="A387" s="6">
        <v>385</v>
      </c>
      <c r="B387" s="7" t="str">
        <f>"2745202012171116171176"</f>
        <v>2745202012171116171176</v>
      </c>
      <c r="C387" s="7" t="s">
        <v>140</v>
      </c>
      <c r="D387" s="7" t="str">
        <f>"李小梅"</f>
        <v>李小梅</v>
      </c>
      <c r="E387" s="7" t="str">
        <f>"女"</f>
        <v>女</v>
      </c>
      <c r="F387" s="7" t="s">
        <v>393</v>
      </c>
    </row>
    <row r="388" spans="1:6" ht="30" customHeight="1">
      <c r="A388" s="6">
        <v>386</v>
      </c>
      <c r="B388" s="7" t="str">
        <f>"2745202012171130201177"</f>
        <v>2745202012171130201177</v>
      </c>
      <c r="C388" s="7" t="s">
        <v>140</v>
      </c>
      <c r="D388" s="7" t="str">
        <f>"郑妍"</f>
        <v>郑妍</v>
      </c>
      <c r="E388" s="7" t="str">
        <f>"女"</f>
        <v>女</v>
      </c>
      <c r="F388" s="7" t="s">
        <v>394</v>
      </c>
    </row>
    <row r="389" spans="1:6" ht="30" customHeight="1">
      <c r="A389" s="6">
        <v>387</v>
      </c>
      <c r="B389" s="7" t="str">
        <f>"2745202012171130211178"</f>
        <v>2745202012171130211178</v>
      </c>
      <c r="C389" s="7" t="s">
        <v>140</v>
      </c>
      <c r="D389" s="7" t="str">
        <f>"史俊杰"</f>
        <v>史俊杰</v>
      </c>
      <c r="E389" s="7" t="str">
        <f>"男"</f>
        <v>男</v>
      </c>
      <c r="F389" s="7" t="s">
        <v>395</v>
      </c>
    </row>
    <row r="390" spans="1:6" ht="30" customHeight="1">
      <c r="A390" s="6">
        <v>388</v>
      </c>
      <c r="B390" s="7" t="str">
        <f>"2745202012171203361185"</f>
        <v>2745202012171203361185</v>
      </c>
      <c r="C390" s="7" t="s">
        <v>140</v>
      </c>
      <c r="D390" s="7" t="str">
        <f>"郑渊洁"</f>
        <v>郑渊洁</v>
      </c>
      <c r="E390" s="7" t="str">
        <f>"女"</f>
        <v>女</v>
      </c>
      <c r="F390" s="7" t="s">
        <v>396</v>
      </c>
    </row>
    <row r="391" spans="1:6" ht="30" customHeight="1">
      <c r="A391" s="6">
        <v>389</v>
      </c>
      <c r="B391" s="7" t="str">
        <f>"2745202012171358041193"</f>
        <v>2745202012171358041193</v>
      </c>
      <c r="C391" s="7" t="s">
        <v>140</v>
      </c>
      <c r="D391" s="7" t="str">
        <f>"王德祥"</f>
        <v>王德祥</v>
      </c>
      <c r="E391" s="7" t="str">
        <f>"男"</f>
        <v>男</v>
      </c>
      <c r="F391" s="7" t="s">
        <v>397</v>
      </c>
    </row>
    <row r="392" spans="1:6" ht="30" customHeight="1">
      <c r="A392" s="6">
        <v>390</v>
      </c>
      <c r="B392" s="7" t="str">
        <f>"2745202012171435551196"</f>
        <v>2745202012171435551196</v>
      </c>
      <c r="C392" s="7" t="s">
        <v>140</v>
      </c>
      <c r="D392" s="7" t="str">
        <f>"李婷"</f>
        <v>李婷</v>
      </c>
      <c r="E392" s="7" t="str">
        <f>"女"</f>
        <v>女</v>
      </c>
      <c r="F392" s="7" t="s">
        <v>398</v>
      </c>
    </row>
    <row r="393" spans="1:6" ht="30" customHeight="1">
      <c r="A393" s="6">
        <v>391</v>
      </c>
      <c r="B393" s="7" t="str">
        <f>"2745202012171449101199"</f>
        <v>2745202012171449101199</v>
      </c>
      <c r="C393" s="7" t="s">
        <v>140</v>
      </c>
      <c r="D393" s="7" t="str">
        <f>"冯彦婷"</f>
        <v>冯彦婷</v>
      </c>
      <c r="E393" s="7" t="str">
        <f>"女"</f>
        <v>女</v>
      </c>
      <c r="F393" s="7" t="s">
        <v>399</v>
      </c>
    </row>
    <row r="394" spans="1:6" ht="30" customHeight="1">
      <c r="A394" s="6">
        <v>392</v>
      </c>
      <c r="B394" s="7" t="str">
        <f>"2745202012171516021203"</f>
        <v>2745202012171516021203</v>
      </c>
      <c r="C394" s="7" t="s">
        <v>140</v>
      </c>
      <c r="D394" s="7" t="str">
        <f>"王开立"</f>
        <v>王开立</v>
      </c>
      <c r="E394" s="7" t="str">
        <f>"男"</f>
        <v>男</v>
      </c>
      <c r="F394" s="7" t="s">
        <v>400</v>
      </c>
    </row>
    <row r="395" spans="1:6" ht="30" customHeight="1">
      <c r="A395" s="6">
        <v>393</v>
      </c>
      <c r="B395" s="7" t="str">
        <f>"2745202012171526111207"</f>
        <v>2745202012171526111207</v>
      </c>
      <c r="C395" s="7" t="s">
        <v>140</v>
      </c>
      <c r="D395" s="7" t="str">
        <f>"彭浩欢"</f>
        <v>彭浩欢</v>
      </c>
      <c r="E395" s="7" t="str">
        <f aca="true" t="shared" si="17" ref="E395:E409">"女"</f>
        <v>女</v>
      </c>
      <c r="F395" s="7" t="s">
        <v>401</v>
      </c>
    </row>
    <row r="396" spans="1:6" ht="30" customHeight="1">
      <c r="A396" s="6">
        <v>394</v>
      </c>
      <c r="B396" s="7" t="str">
        <f>"2745202012171540211210"</f>
        <v>2745202012171540211210</v>
      </c>
      <c r="C396" s="7" t="s">
        <v>140</v>
      </c>
      <c r="D396" s="7" t="str">
        <f>"郑倩钰"</f>
        <v>郑倩钰</v>
      </c>
      <c r="E396" s="7" t="str">
        <f t="shared" si="17"/>
        <v>女</v>
      </c>
      <c r="F396" s="7" t="s">
        <v>402</v>
      </c>
    </row>
    <row r="397" spans="1:6" ht="30" customHeight="1">
      <c r="A397" s="6">
        <v>395</v>
      </c>
      <c r="B397" s="7" t="str">
        <f>"2745202012171552541215"</f>
        <v>2745202012171552541215</v>
      </c>
      <c r="C397" s="7" t="s">
        <v>140</v>
      </c>
      <c r="D397" s="7" t="str">
        <f>"连小婕"</f>
        <v>连小婕</v>
      </c>
      <c r="E397" s="7" t="str">
        <f t="shared" si="17"/>
        <v>女</v>
      </c>
      <c r="F397" s="7" t="s">
        <v>403</v>
      </c>
    </row>
    <row r="398" spans="1:6" ht="30" customHeight="1">
      <c r="A398" s="6">
        <v>396</v>
      </c>
      <c r="B398" s="7" t="str">
        <f>"2745202012171601121217"</f>
        <v>2745202012171601121217</v>
      </c>
      <c r="C398" s="7" t="s">
        <v>140</v>
      </c>
      <c r="D398" s="7" t="str">
        <f>"陈美林"</f>
        <v>陈美林</v>
      </c>
      <c r="E398" s="7" t="str">
        <f t="shared" si="17"/>
        <v>女</v>
      </c>
      <c r="F398" s="7" t="s">
        <v>404</v>
      </c>
    </row>
    <row r="399" spans="1:6" ht="30" customHeight="1">
      <c r="A399" s="6">
        <v>397</v>
      </c>
      <c r="B399" s="7" t="str">
        <f>"2745202012171603231220"</f>
        <v>2745202012171603231220</v>
      </c>
      <c r="C399" s="7" t="s">
        <v>140</v>
      </c>
      <c r="D399" s="7" t="str">
        <f>"杜慧娃"</f>
        <v>杜慧娃</v>
      </c>
      <c r="E399" s="7" t="str">
        <f t="shared" si="17"/>
        <v>女</v>
      </c>
      <c r="F399" s="7" t="s">
        <v>405</v>
      </c>
    </row>
    <row r="400" spans="1:6" ht="30" customHeight="1">
      <c r="A400" s="6">
        <v>398</v>
      </c>
      <c r="B400" s="7" t="str">
        <f>"2745202012171611031223"</f>
        <v>2745202012171611031223</v>
      </c>
      <c r="C400" s="7" t="s">
        <v>140</v>
      </c>
      <c r="D400" s="7" t="str">
        <f>"邢玉婷"</f>
        <v>邢玉婷</v>
      </c>
      <c r="E400" s="7" t="str">
        <f t="shared" si="17"/>
        <v>女</v>
      </c>
      <c r="F400" s="7" t="s">
        <v>406</v>
      </c>
    </row>
    <row r="401" spans="1:6" ht="30" customHeight="1">
      <c r="A401" s="6">
        <v>399</v>
      </c>
      <c r="B401" s="7" t="str">
        <f>"2745202012171638341229"</f>
        <v>2745202012171638341229</v>
      </c>
      <c r="C401" s="7" t="s">
        <v>140</v>
      </c>
      <c r="D401" s="7" t="str">
        <f>"李林烨"</f>
        <v>李林烨</v>
      </c>
      <c r="E401" s="7" t="str">
        <f t="shared" si="17"/>
        <v>女</v>
      </c>
      <c r="F401" s="7" t="s">
        <v>407</v>
      </c>
    </row>
    <row r="402" spans="1:6" ht="30" customHeight="1">
      <c r="A402" s="6">
        <v>400</v>
      </c>
      <c r="B402" s="7" t="str">
        <f>"2745202012171703341236"</f>
        <v>2745202012171703341236</v>
      </c>
      <c r="C402" s="7" t="s">
        <v>140</v>
      </c>
      <c r="D402" s="7" t="str">
        <f>"曹幸"</f>
        <v>曹幸</v>
      </c>
      <c r="E402" s="7" t="str">
        <f t="shared" si="17"/>
        <v>女</v>
      </c>
      <c r="F402" s="7" t="s">
        <v>408</v>
      </c>
    </row>
    <row r="403" spans="1:6" ht="30" customHeight="1">
      <c r="A403" s="6">
        <v>401</v>
      </c>
      <c r="B403" s="7" t="str">
        <f>"2745202012171728121239"</f>
        <v>2745202012171728121239</v>
      </c>
      <c r="C403" s="7" t="s">
        <v>140</v>
      </c>
      <c r="D403" s="7" t="str">
        <f>"黄莹"</f>
        <v>黄莹</v>
      </c>
      <c r="E403" s="7" t="str">
        <f t="shared" si="17"/>
        <v>女</v>
      </c>
      <c r="F403" s="7" t="s">
        <v>409</v>
      </c>
    </row>
    <row r="404" spans="1:6" ht="30" customHeight="1">
      <c r="A404" s="6">
        <v>402</v>
      </c>
      <c r="B404" s="7" t="str">
        <f>"2745202012171853201250"</f>
        <v>2745202012171853201250</v>
      </c>
      <c r="C404" s="7" t="s">
        <v>140</v>
      </c>
      <c r="D404" s="7" t="str">
        <f>"史越羊"</f>
        <v>史越羊</v>
      </c>
      <c r="E404" s="7" t="str">
        <f t="shared" si="17"/>
        <v>女</v>
      </c>
      <c r="F404" s="7" t="s">
        <v>410</v>
      </c>
    </row>
    <row r="405" spans="1:6" ht="30" customHeight="1">
      <c r="A405" s="6">
        <v>403</v>
      </c>
      <c r="B405" s="7" t="str">
        <f>"2745202012171854461251"</f>
        <v>2745202012171854461251</v>
      </c>
      <c r="C405" s="7" t="s">
        <v>140</v>
      </c>
      <c r="D405" s="7" t="str">
        <f>"陈燕飞"</f>
        <v>陈燕飞</v>
      </c>
      <c r="E405" s="7" t="str">
        <f t="shared" si="17"/>
        <v>女</v>
      </c>
      <c r="F405" s="7" t="s">
        <v>411</v>
      </c>
    </row>
    <row r="406" spans="1:6" ht="30" customHeight="1">
      <c r="A406" s="6">
        <v>404</v>
      </c>
      <c r="B406" s="7" t="str">
        <f>"2745202012171937391253"</f>
        <v>2745202012171937391253</v>
      </c>
      <c r="C406" s="7" t="s">
        <v>140</v>
      </c>
      <c r="D406" s="7" t="str">
        <f>"吴海丁"</f>
        <v>吴海丁</v>
      </c>
      <c r="E406" s="7" t="str">
        <f t="shared" si="17"/>
        <v>女</v>
      </c>
      <c r="F406" s="7" t="s">
        <v>412</v>
      </c>
    </row>
    <row r="407" spans="1:6" ht="30" customHeight="1">
      <c r="A407" s="6">
        <v>405</v>
      </c>
      <c r="B407" s="7" t="str">
        <f>"2745202012171951461256"</f>
        <v>2745202012171951461256</v>
      </c>
      <c r="C407" s="7" t="s">
        <v>140</v>
      </c>
      <c r="D407" s="7" t="str">
        <f>"黄新惠"</f>
        <v>黄新惠</v>
      </c>
      <c r="E407" s="7" t="str">
        <f t="shared" si="17"/>
        <v>女</v>
      </c>
      <c r="F407" s="7" t="s">
        <v>413</v>
      </c>
    </row>
    <row r="408" spans="1:6" ht="30" customHeight="1">
      <c r="A408" s="6">
        <v>406</v>
      </c>
      <c r="B408" s="7" t="str">
        <f>"2745202012171952551257"</f>
        <v>2745202012171952551257</v>
      </c>
      <c r="C408" s="7" t="s">
        <v>140</v>
      </c>
      <c r="D408" s="7" t="str">
        <f>"王一清"</f>
        <v>王一清</v>
      </c>
      <c r="E408" s="7" t="str">
        <f t="shared" si="17"/>
        <v>女</v>
      </c>
      <c r="F408" s="7" t="s">
        <v>414</v>
      </c>
    </row>
    <row r="409" spans="1:6" ht="30" customHeight="1">
      <c r="A409" s="6">
        <v>407</v>
      </c>
      <c r="B409" s="7" t="str">
        <f>"2745202012172023421262"</f>
        <v>2745202012172023421262</v>
      </c>
      <c r="C409" s="7" t="s">
        <v>140</v>
      </c>
      <c r="D409" s="7" t="str">
        <f>"王一棉"</f>
        <v>王一棉</v>
      </c>
      <c r="E409" s="7" t="str">
        <f t="shared" si="17"/>
        <v>女</v>
      </c>
      <c r="F409" s="7" t="s">
        <v>415</v>
      </c>
    </row>
    <row r="410" spans="1:6" ht="30" customHeight="1">
      <c r="A410" s="6">
        <v>408</v>
      </c>
      <c r="B410" s="7" t="str">
        <f>"2745202012172204351279"</f>
        <v>2745202012172204351279</v>
      </c>
      <c r="C410" s="7" t="s">
        <v>140</v>
      </c>
      <c r="D410" s="7" t="str">
        <f>"李铭栋"</f>
        <v>李铭栋</v>
      </c>
      <c r="E410" s="7" t="str">
        <f>"男"</f>
        <v>男</v>
      </c>
      <c r="F410" s="7" t="s">
        <v>416</v>
      </c>
    </row>
    <row r="411" spans="1:6" ht="30" customHeight="1">
      <c r="A411" s="6">
        <v>409</v>
      </c>
      <c r="B411" s="7" t="str">
        <f>"2745202012172231381283"</f>
        <v>2745202012172231381283</v>
      </c>
      <c r="C411" s="7" t="s">
        <v>140</v>
      </c>
      <c r="D411" s="7" t="str">
        <f>"史辉南"</f>
        <v>史辉南</v>
      </c>
      <c r="E411" s="7" t="str">
        <f>"男"</f>
        <v>男</v>
      </c>
      <c r="F411" s="7" t="s">
        <v>417</v>
      </c>
    </row>
    <row r="412" spans="1:6" ht="30" customHeight="1">
      <c r="A412" s="6">
        <v>410</v>
      </c>
      <c r="B412" s="7" t="str">
        <f>"2745202012172322061290"</f>
        <v>2745202012172322061290</v>
      </c>
      <c r="C412" s="7" t="s">
        <v>140</v>
      </c>
      <c r="D412" s="7" t="str">
        <f>"陈邦彦"</f>
        <v>陈邦彦</v>
      </c>
      <c r="E412" s="7" t="str">
        <f>"男"</f>
        <v>男</v>
      </c>
      <c r="F412" s="7" t="s">
        <v>418</v>
      </c>
    </row>
    <row r="413" spans="1:6" ht="30" customHeight="1">
      <c r="A413" s="6">
        <v>411</v>
      </c>
      <c r="B413" s="7" t="str">
        <f>"2745202012172348371292"</f>
        <v>2745202012172348371292</v>
      </c>
      <c r="C413" s="7" t="s">
        <v>140</v>
      </c>
      <c r="D413" s="7" t="str">
        <f>"李俊"</f>
        <v>李俊</v>
      </c>
      <c r="E413" s="7" t="str">
        <f>"男"</f>
        <v>男</v>
      </c>
      <c r="F413" s="7" t="s">
        <v>419</v>
      </c>
    </row>
    <row r="414" spans="1:6" ht="30" customHeight="1">
      <c r="A414" s="6">
        <v>412</v>
      </c>
      <c r="B414" s="7" t="str">
        <f>"2745202012180056341296"</f>
        <v>2745202012180056341296</v>
      </c>
      <c r="C414" s="7" t="s">
        <v>140</v>
      </c>
      <c r="D414" s="7" t="str">
        <f>"金万恩"</f>
        <v>金万恩</v>
      </c>
      <c r="E414" s="7" t="str">
        <f>"男"</f>
        <v>男</v>
      </c>
      <c r="F414" s="7" t="s">
        <v>420</v>
      </c>
    </row>
    <row r="415" spans="1:6" ht="30" customHeight="1">
      <c r="A415" s="6">
        <v>413</v>
      </c>
      <c r="B415" s="7" t="str">
        <f>"2745202012180128441297"</f>
        <v>2745202012180128441297</v>
      </c>
      <c r="C415" s="7" t="s">
        <v>140</v>
      </c>
      <c r="D415" s="7" t="str">
        <f>"潘佼佼"</f>
        <v>潘佼佼</v>
      </c>
      <c r="E415" s="7" t="str">
        <f>"女"</f>
        <v>女</v>
      </c>
      <c r="F415" s="7" t="s">
        <v>335</v>
      </c>
    </row>
    <row r="416" spans="1:6" ht="30" customHeight="1">
      <c r="A416" s="6">
        <v>414</v>
      </c>
      <c r="B416" s="7" t="str">
        <f>"2745202012181021131317"</f>
        <v>2745202012181021131317</v>
      </c>
      <c r="C416" s="7" t="s">
        <v>140</v>
      </c>
      <c r="D416" s="7" t="str">
        <f>"张少艳"</f>
        <v>张少艳</v>
      </c>
      <c r="E416" s="7" t="str">
        <f>"女"</f>
        <v>女</v>
      </c>
      <c r="F416" s="7" t="s">
        <v>421</v>
      </c>
    </row>
    <row r="417" spans="1:6" ht="30" customHeight="1">
      <c r="A417" s="6">
        <v>415</v>
      </c>
      <c r="B417" s="7" t="str">
        <f>"2745202012181125131328"</f>
        <v>2745202012181125131328</v>
      </c>
      <c r="C417" s="7" t="s">
        <v>140</v>
      </c>
      <c r="D417" s="7" t="str">
        <f>"吉秋妍"</f>
        <v>吉秋妍</v>
      </c>
      <c r="E417" s="7" t="str">
        <f>"女"</f>
        <v>女</v>
      </c>
      <c r="F417" s="7" t="s">
        <v>422</v>
      </c>
    </row>
    <row r="418" spans="1:6" ht="30" customHeight="1">
      <c r="A418" s="6">
        <v>416</v>
      </c>
      <c r="B418" s="7" t="str">
        <f>"2745202012181137131329"</f>
        <v>2745202012181137131329</v>
      </c>
      <c r="C418" s="7" t="s">
        <v>140</v>
      </c>
      <c r="D418" s="7" t="str">
        <f>"何芬珠"</f>
        <v>何芬珠</v>
      </c>
      <c r="E418" s="7" t="str">
        <f>"女"</f>
        <v>女</v>
      </c>
      <c r="F418" s="7" t="s">
        <v>423</v>
      </c>
    </row>
    <row r="419" spans="1:6" ht="30" customHeight="1">
      <c r="A419" s="6">
        <v>417</v>
      </c>
      <c r="B419" s="7" t="str">
        <f>"2745202012181143521332"</f>
        <v>2745202012181143521332</v>
      </c>
      <c r="C419" s="7" t="s">
        <v>140</v>
      </c>
      <c r="D419" s="7" t="str">
        <f>"陈金宁"</f>
        <v>陈金宁</v>
      </c>
      <c r="E419" s="7" t="str">
        <f>"男"</f>
        <v>男</v>
      </c>
      <c r="F419" s="7" t="s">
        <v>424</v>
      </c>
    </row>
    <row r="420" spans="1:6" ht="30" customHeight="1">
      <c r="A420" s="6">
        <v>418</v>
      </c>
      <c r="B420" s="7" t="str">
        <f>"2745202012181409071341"</f>
        <v>2745202012181409071341</v>
      </c>
      <c r="C420" s="7" t="s">
        <v>140</v>
      </c>
      <c r="D420" s="7" t="str">
        <f>"谢文津"</f>
        <v>谢文津</v>
      </c>
      <c r="E420" s="7" t="str">
        <f>"女"</f>
        <v>女</v>
      </c>
      <c r="F420" s="7" t="s">
        <v>425</v>
      </c>
    </row>
    <row r="421" spans="1:6" ht="30" customHeight="1">
      <c r="A421" s="6">
        <v>419</v>
      </c>
      <c r="B421" s="7" t="str">
        <f>"2745202012181525271350"</f>
        <v>2745202012181525271350</v>
      </c>
      <c r="C421" s="7" t="s">
        <v>140</v>
      </c>
      <c r="D421" s="7" t="str">
        <f>"李坤育"</f>
        <v>李坤育</v>
      </c>
      <c r="E421" s="7" t="str">
        <f>"男"</f>
        <v>男</v>
      </c>
      <c r="F421" s="7" t="s">
        <v>426</v>
      </c>
    </row>
    <row r="422" spans="1:6" ht="30" customHeight="1">
      <c r="A422" s="6">
        <v>420</v>
      </c>
      <c r="B422" s="7" t="str">
        <f>"2745202012181525501351"</f>
        <v>2745202012181525501351</v>
      </c>
      <c r="C422" s="7" t="s">
        <v>140</v>
      </c>
      <c r="D422" s="7" t="str">
        <f>"丁紫欣"</f>
        <v>丁紫欣</v>
      </c>
      <c r="E422" s="7" t="str">
        <f aca="true" t="shared" si="18" ref="E422:E428">"女"</f>
        <v>女</v>
      </c>
      <c r="F422" s="7" t="s">
        <v>427</v>
      </c>
    </row>
    <row r="423" spans="1:6" ht="30" customHeight="1">
      <c r="A423" s="6">
        <v>421</v>
      </c>
      <c r="B423" s="7" t="str">
        <f>"2745202012181549001354"</f>
        <v>2745202012181549001354</v>
      </c>
      <c r="C423" s="7" t="s">
        <v>140</v>
      </c>
      <c r="D423" s="7" t="str">
        <f>"朱琪"</f>
        <v>朱琪</v>
      </c>
      <c r="E423" s="7" t="str">
        <f t="shared" si="18"/>
        <v>女</v>
      </c>
      <c r="F423" s="7" t="s">
        <v>428</v>
      </c>
    </row>
    <row r="424" spans="1:6" ht="30" customHeight="1">
      <c r="A424" s="6">
        <v>422</v>
      </c>
      <c r="B424" s="7" t="str">
        <f>"2745202012181608571356"</f>
        <v>2745202012181608571356</v>
      </c>
      <c r="C424" s="7" t="s">
        <v>140</v>
      </c>
      <c r="D424" s="7" t="str">
        <f>"郑天钰"</f>
        <v>郑天钰</v>
      </c>
      <c r="E424" s="7" t="str">
        <f t="shared" si="18"/>
        <v>女</v>
      </c>
      <c r="F424" s="7" t="s">
        <v>429</v>
      </c>
    </row>
    <row r="425" spans="1:6" ht="30" customHeight="1">
      <c r="A425" s="6">
        <v>423</v>
      </c>
      <c r="B425" s="7" t="str">
        <f>"2745202012181617321358"</f>
        <v>2745202012181617321358</v>
      </c>
      <c r="C425" s="7" t="s">
        <v>140</v>
      </c>
      <c r="D425" s="7" t="str">
        <f>"刘斯"</f>
        <v>刘斯</v>
      </c>
      <c r="E425" s="7" t="str">
        <f t="shared" si="18"/>
        <v>女</v>
      </c>
      <c r="F425" s="7" t="s">
        <v>430</v>
      </c>
    </row>
    <row r="426" spans="1:6" ht="30" customHeight="1">
      <c r="A426" s="6">
        <v>424</v>
      </c>
      <c r="B426" s="7" t="str">
        <f>"2745202012181629501361"</f>
        <v>2745202012181629501361</v>
      </c>
      <c r="C426" s="7" t="s">
        <v>140</v>
      </c>
      <c r="D426" s="7" t="str">
        <f>"丁君慧"</f>
        <v>丁君慧</v>
      </c>
      <c r="E426" s="7" t="str">
        <f t="shared" si="18"/>
        <v>女</v>
      </c>
      <c r="F426" s="7" t="s">
        <v>431</v>
      </c>
    </row>
    <row r="427" spans="1:6" ht="30" customHeight="1">
      <c r="A427" s="6">
        <v>425</v>
      </c>
      <c r="B427" s="7" t="str">
        <f>"2745202012181634571364"</f>
        <v>2745202012181634571364</v>
      </c>
      <c r="C427" s="7" t="s">
        <v>140</v>
      </c>
      <c r="D427" s="7" t="str">
        <f>"冯晓芬"</f>
        <v>冯晓芬</v>
      </c>
      <c r="E427" s="7" t="str">
        <f t="shared" si="18"/>
        <v>女</v>
      </c>
      <c r="F427" s="7" t="s">
        <v>432</v>
      </c>
    </row>
    <row r="428" spans="1:6" ht="30" customHeight="1">
      <c r="A428" s="6">
        <v>426</v>
      </c>
      <c r="B428" s="7" t="str">
        <f>"2745202012181642291366"</f>
        <v>2745202012181642291366</v>
      </c>
      <c r="C428" s="7" t="s">
        <v>140</v>
      </c>
      <c r="D428" s="7" t="str">
        <f>"严冬"</f>
        <v>严冬</v>
      </c>
      <c r="E428" s="7" t="str">
        <f t="shared" si="18"/>
        <v>女</v>
      </c>
      <c r="F428" s="7" t="s">
        <v>433</v>
      </c>
    </row>
    <row r="429" spans="1:6" ht="30" customHeight="1">
      <c r="A429" s="6">
        <v>427</v>
      </c>
      <c r="B429" s="7" t="str">
        <f>"2745202012181710571371"</f>
        <v>2745202012181710571371</v>
      </c>
      <c r="C429" s="7" t="s">
        <v>140</v>
      </c>
      <c r="D429" s="7" t="str">
        <f>"苏昶源"</f>
        <v>苏昶源</v>
      </c>
      <c r="E429" s="7" t="str">
        <f>"男"</f>
        <v>男</v>
      </c>
      <c r="F429" s="7" t="s">
        <v>434</v>
      </c>
    </row>
    <row r="430" spans="1:6" ht="30" customHeight="1">
      <c r="A430" s="6">
        <v>428</v>
      </c>
      <c r="B430" s="7" t="str">
        <f>"2745202012181848591381"</f>
        <v>2745202012181848591381</v>
      </c>
      <c r="C430" s="7" t="s">
        <v>140</v>
      </c>
      <c r="D430" s="7" t="str">
        <f>"周悦盈"</f>
        <v>周悦盈</v>
      </c>
      <c r="E430" s="7" t="str">
        <f>"女"</f>
        <v>女</v>
      </c>
      <c r="F430" s="7" t="s">
        <v>435</v>
      </c>
    </row>
    <row r="431" spans="1:6" ht="30" customHeight="1">
      <c r="A431" s="6">
        <v>429</v>
      </c>
      <c r="B431" s="7" t="str">
        <f>"2745202012182030111387"</f>
        <v>2745202012182030111387</v>
      </c>
      <c r="C431" s="7" t="s">
        <v>140</v>
      </c>
      <c r="D431" s="7" t="str">
        <f>"朱骏"</f>
        <v>朱骏</v>
      </c>
      <c r="E431" s="7" t="str">
        <f>"男"</f>
        <v>男</v>
      </c>
      <c r="F431" s="7" t="s">
        <v>436</v>
      </c>
    </row>
    <row r="432" spans="1:6" ht="30" customHeight="1">
      <c r="A432" s="6">
        <v>430</v>
      </c>
      <c r="B432" s="7" t="str">
        <f>"2745202012182122301390"</f>
        <v>2745202012182122301390</v>
      </c>
      <c r="C432" s="7" t="s">
        <v>140</v>
      </c>
      <c r="D432" s="7" t="str">
        <f>"童柳五"</f>
        <v>童柳五</v>
      </c>
      <c r="E432" s="7" t="str">
        <f>"女"</f>
        <v>女</v>
      </c>
      <c r="F432" s="7" t="s">
        <v>437</v>
      </c>
    </row>
    <row r="433" spans="1:6" ht="30" customHeight="1">
      <c r="A433" s="6">
        <v>431</v>
      </c>
      <c r="B433" s="7" t="str">
        <f>"2745202012190946411402"</f>
        <v>2745202012190946411402</v>
      </c>
      <c r="C433" s="7" t="s">
        <v>140</v>
      </c>
      <c r="D433" s="7" t="str">
        <f>"王林彩"</f>
        <v>王林彩</v>
      </c>
      <c r="E433" s="7" t="str">
        <f>"女"</f>
        <v>女</v>
      </c>
      <c r="F433" s="7" t="s">
        <v>438</v>
      </c>
    </row>
    <row r="434" spans="1:6" ht="30" customHeight="1">
      <c r="A434" s="6">
        <v>432</v>
      </c>
      <c r="B434" s="7" t="str">
        <f>"2745202012191009041405"</f>
        <v>2745202012191009041405</v>
      </c>
      <c r="C434" s="7" t="s">
        <v>140</v>
      </c>
      <c r="D434" s="7" t="str">
        <f>"冯文译"</f>
        <v>冯文译</v>
      </c>
      <c r="E434" s="7" t="str">
        <f>"女"</f>
        <v>女</v>
      </c>
      <c r="F434" s="7" t="s">
        <v>439</v>
      </c>
    </row>
    <row r="435" spans="1:6" ht="30" customHeight="1">
      <c r="A435" s="6">
        <v>433</v>
      </c>
      <c r="B435" s="7" t="str">
        <f>"2745202012191102321409"</f>
        <v>2745202012191102321409</v>
      </c>
      <c r="C435" s="7" t="s">
        <v>140</v>
      </c>
      <c r="D435" s="7" t="str">
        <f>"王海陇"</f>
        <v>王海陇</v>
      </c>
      <c r="E435" s="7" t="str">
        <f>"男"</f>
        <v>男</v>
      </c>
      <c r="F435" s="7" t="s">
        <v>440</v>
      </c>
    </row>
    <row r="436" spans="1:6" ht="30" customHeight="1">
      <c r="A436" s="6">
        <v>434</v>
      </c>
      <c r="B436" s="7" t="str">
        <f>"2745202012191128431411"</f>
        <v>2745202012191128431411</v>
      </c>
      <c r="C436" s="7" t="s">
        <v>140</v>
      </c>
      <c r="D436" s="7" t="str">
        <f>"王韵惠"</f>
        <v>王韵惠</v>
      </c>
      <c r="E436" s="7" t="str">
        <f aca="true" t="shared" si="19" ref="E436:E442">"女"</f>
        <v>女</v>
      </c>
      <c r="F436" s="7" t="s">
        <v>441</v>
      </c>
    </row>
    <row r="437" spans="1:6" ht="30" customHeight="1">
      <c r="A437" s="6">
        <v>435</v>
      </c>
      <c r="B437" s="7" t="str">
        <f>"2745202012191251491415"</f>
        <v>2745202012191251491415</v>
      </c>
      <c r="C437" s="7" t="s">
        <v>140</v>
      </c>
      <c r="D437" s="7" t="str">
        <f>"羊娟娟"</f>
        <v>羊娟娟</v>
      </c>
      <c r="E437" s="7" t="str">
        <f t="shared" si="19"/>
        <v>女</v>
      </c>
      <c r="F437" s="7" t="s">
        <v>442</v>
      </c>
    </row>
    <row r="438" spans="1:6" ht="30" customHeight="1">
      <c r="A438" s="6">
        <v>436</v>
      </c>
      <c r="B438" s="7" t="str">
        <f>"2745202012191411441420"</f>
        <v>2745202012191411441420</v>
      </c>
      <c r="C438" s="7" t="s">
        <v>140</v>
      </c>
      <c r="D438" s="7" t="str">
        <f>"钟馨"</f>
        <v>钟馨</v>
      </c>
      <c r="E438" s="7" t="str">
        <f t="shared" si="19"/>
        <v>女</v>
      </c>
      <c r="F438" s="7" t="s">
        <v>443</v>
      </c>
    </row>
    <row r="439" spans="1:6" ht="30" customHeight="1">
      <c r="A439" s="6">
        <v>437</v>
      </c>
      <c r="B439" s="7" t="str">
        <f>"2745202012191548331428"</f>
        <v>2745202012191548331428</v>
      </c>
      <c r="C439" s="7" t="s">
        <v>140</v>
      </c>
      <c r="D439" s="7" t="str">
        <f>"鞠莹莹"</f>
        <v>鞠莹莹</v>
      </c>
      <c r="E439" s="7" t="str">
        <f t="shared" si="19"/>
        <v>女</v>
      </c>
      <c r="F439" s="7" t="s">
        <v>444</v>
      </c>
    </row>
    <row r="440" spans="1:6" ht="30" customHeight="1">
      <c r="A440" s="6">
        <v>438</v>
      </c>
      <c r="B440" s="7" t="str">
        <f>"2745202012191704341437"</f>
        <v>2745202012191704341437</v>
      </c>
      <c r="C440" s="7" t="s">
        <v>140</v>
      </c>
      <c r="D440" s="7" t="str">
        <f>"刘欣"</f>
        <v>刘欣</v>
      </c>
      <c r="E440" s="7" t="str">
        <f t="shared" si="19"/>
        <v>女</v>
      </c>
      <c r="F440" s="7" t="s">
        <v>445</v>
      </c>
    </row>
    <row r="441" spans="1:6" ht="30" customHeight="1">
      <c r="A441" s="6">
        <v>439</v>
      </c>
      <c r="B441" s="7" t="str">
        <f>"2745202012191802451442"</f>
        <v>2745202012191802451442</v>
      </c>
      <c r="C441" s="7" t="s">
        <v>140</v>
      </c>
      <c r="D441" s="7" t="str">
        <f>"陈昱兵"</f>
        <v>陈昱兵</v>
      </c>
      <c r="E441" s="7" t="str">
        <f t="shared" si="19"/>
        <v>女</v>
      </c>
      <c r="F441" s="7" t="s">
        <v>446</v>
      </c>
    </row>
    <row r="442" spans="1:6" ht="30" customHeight="1">
      <c r="A442" s="6">
        <v>440</v>
      </c>
      <c r="B442" s="7" t="str">
        <f>"2745202012191847231449"</f>
        <v>2745202012191847231449</v>
      </c>
      <c r="C442" s="7" t="s">
        <v>140</v>
      </c>
      <c r="D442" s="7" t="str">
        <f>"梅文雪"</f>
        <v>梅文雪</v>
      </c>
      <c r="E442" s="7" t="str">
        <f t="shared" si="19"/>
        <v>女</v>
      </c>
      <c r="F442" s="7" t="s">
        <v>447</v>
      </c>
    </row>
    <row r="443" spans="1:6" ht="30" customHeight="1">
      <c r="A443" s="6">
        <v>441</v>
      </c>
      <c r="B443" s="7" t="str">
        <f>"2745202012191858221450"</f>
        <v>2745202012191858221450</v>
      </c>
      <c r="C443" s="7" t="s">
        <v>140</v>
      </c>
      <c r="D443" s="7" t="str">
        <f>"蔡於良"</f>
        <v>蔡於良</v>
      </c>
      <c r="E443" s="7" t="str">
        <f>"男"</f>
        <v>男</v>
      </c>
      <c r="F443" s="7" t="s">
        <v>448</v>
      </c>
    </row>
    <row r="444" spans="1:6" ht="30" customHeight="1">
      <c r="A444" s="6">
        <v>442</v>
      </c>
      <c r="B444" s="7" t="str">
        <f>"2745202012192010431455"</f>
        <v>2745202012192010431455</v>
      </c>
      <c r="C444" s="7" t="s">
        <v>140</v>
      </c>
      <c r="D444" s="7" t="str">
        <f>"邢燕"</f>
        <v>邢燕</v>
      </c>
      <c r="E444" s="7" t="str">
        <f>"女"</f>
        <v>女</v>
      </c>
      <c r="F444" s="7" t="s">
        <v>449</v>
      </c>
    </row>
    <row r="445" spans="1:6" ht="30" customHeight="1">
      <c r="A445" s="6">
        <v>443</v>
      </c>
      <c r="B445" s="7" t="str">
        <f>"2745202012192107321465"</f>
        <v>2745202012192107321465</v>
      </c>
      <c r="C445" s="7" t="s">
        <v>140</v>
      </c>
      <c r="D445" s="7" t="str">
        <f>"林亚少"</f>
        <v>林亚少</v>
      </c>
      <c r="E445" s="7" t="str">
        <f>"女"</f>
        <v>女</v>
      </c>
      <c r="F445" s="7" t="s">
        <v>450</v>
      </c>
    </row>
    <row r="446" spans="1:6" ht="30" customHeight="1">
      <c r="A446" s="6">
        <v>444</v>
      </c>
      <c r="B446" s="7" t="str">
        <f>"2745202012192143301471"</f>
        <v>2745202012192143301471</v>
      </c>
      <c r="C446" s="7" t="s">
        <v>140</v>
      </c>
      <c r="D446" s="7" t="str">
        <f>"陈文婧"</f>
        <v>陈文婧</v>
      </c>
      <c r="E446" s="7" t="str">
        <f>"女"</f>
        <v>女</v>
      </c>
      <c r="F446" s="7" t="s">
        <v>451</v>
      </c>
    </row>
    <row r="447" spans="1:6" ht="30" customHeight="1">
      <c r="A447" s="6">
        <v>445</v>
      </c>
      <c r="B447" s="7" t="str">
        <f>"2745202012192322201481"</f>
        <v>2745202012192322201481</v>
      </c>
      <c r="C447" s="7" t="s">
        <v>140</v>
      </c>
      <c r="D447" s="7" t="str">
        <f>"陈礼顺"</f>
        <v>陈礼顺</v>
      </c>
      <c r="E447" s="7" t="str">
        <f>"男"</f>
        <v>男</v>
      </c>
      <c r="F447" s="7" t="s">
        <v>452</v>
      </c>
    </row>
    <row r="448" spans="1:6" ht="30" customHeight="1">
      <c r="A448" s="6">
        <v>446</v>
      </c>
      <c r="B448" s="7" t="str">
        <f>"2745202012200921381495"</f>
        <v>2745202012200921381495</v>
      </c>
      <c r="C448" s="7" t="s">
        <v>140</v>
      </c>
      <c r="D448" s="7" t="str">
        <f>"林冰"</f>
        <v>林冰</v>
      </c>
      <c r="E448" s="7" t="str">
        <f>"女"</f>
        <v>女</v>
      </c>
      <c r="F448" s="7" t="s">
        <v>453</v>
      </c>
    </row>
    <row r="449" spans="1:6" ht="30" customHeight="1">
      <c r="A449" s="6">
        <v>447</v>
      </c>
      <c r="B449" s="7" t="str">
        <f>"2745202012201012551499"</f>
        <v>2745202012201012551499</v>
      </c>
      <c r="C449" s="7" t="s">
        <v>140</v>
      </c>
      <c r="D449" s="7" t="str">
        <f>"李明慧"</f>
        <v>李明慧</v>
      </c>
      <c r="E449" s="7" t="str">
        <f>"女"</f>
        <v>女</v>
      </c>
      <c r="F449" s="7" t="s">
        <v>454</v>
      </c>
    </row>
    <row r="450" spans="1:6" ht="30" customHeight="1">
      <c r="A450" s="6">
        <v>448</v>
      </c>
      <c r="B450" s="7" t="str">
        <f>"2745202012201117121507"</f>
        <v>2745202012201117121507</v>
      </c>
      <c r="C450" s="7" t="s">
        <v>140</v>
      </c>
      <c r="D450" s="7" t="str">
        <f>"汪光辉"</f>
        <v>汪光辉</v>
      </c>
      <c r="E450" s="7" t="str">
        <f>"男"</f>
        <v>男</v>
      </c>
      <c r="F450" s="7" t="s">
        <v>455</v>
      </c>
    </row>
    <row r="451" spans="1:6" ht="30" customHeight="1">
      <c r="A451" s="6">
        <v>449</v>
      </c>
      <c r="B451" s="7" t="str">
        <f>"2745202012201149371512"</f>
        <v>2745202012201149371512</v>
      </c>
      <c r="C451" s="7" t="s">
        <v>140</v>
      </c>
      <c r="D451" s="7" t="str">
        <f>"邓亚虹"</f>
        <v>邓亚虹</v>
      </c>
      <c r="E451" s="7" t="str">
        <f aca="true" t="shared" si="20" ref="E451:E457">"女"</f>
        <v>女</v>
      </c>
      <c r="F451" s="7" t="s">
        <v>456</v>
      </c>
    </row>
    <row r="452" spans="1:6" ht="30" customHeight="1">
      <c r="A452" s="6">
        <v>450</v>
      </c>
      <c r="B452" s="7" t="str">
        <f>"2745202012201233481524"</f>
        <v>2745202012201233481524</v>
      </c>
      <c r="C452" s="7" t="s">
        <v>140</v>
      </c>
      <c r="D452" s="7" t="str">
        <f>"陈英娜"</f>
        <v>陈英娜</v>
      </c>
      <c r="E452" s="7" t="str">
        <f t="shared" si="20"/>
        <v>女</v>
      </c>
      <c r="F452" s="7" t="s">
        <v>457</v>
      </c>
    </row>
    <row r="453" spans="1:6" ht="30" customHeight="1">
      <c r="A453" s="6">
        <v>451</v>
      </c>
      <c r="B453" s="7" t="str">
        <f>"2745202012201240221525"</f>
        <v>2745202012201240221525</v>
      </c>
      <c r="C453" s="7" t="s">
        <v>140</v>
      </c>
      <c r="D453" s="7" t="str">
        <f>"黄小芳"</f>
        <v>黄小芳</v>
      </c>
      <c r="E453" s="7" t="str">
        <f t="shared" si="20"/>
        <v>女</v>
      </c>
      <c r="F453" s="7" t="s">
        <v>458</v>
      </c>
    </row>
    <row r="454" spans="1:6" ht="30" customHeight="1">
      <c r="A454" s="6">
        <v>452</v>
      </c>
      <c r="B454" s="7" t="str">
        <f>"2745202012201310331528"</f>
        <v>2745202012201310331528</v>
      </c>
      <c r="C454" s="7" t="s">
        <v>140</v>
      </c>
      <c r="D454" s="7" t="str">
        <f>"庞三妹"</f>
        <v>庞三妹</v>
      </c>
      <c r="E454" s="7" t="str">
        <f t="shared" si="20"/>
        <v>女</v>
      </c>
      <c r="F454" s="7" t="s">
        <v>459</v>
      </c>
    </row>
    <row r="455" spans="1:6" ht="30" customHeight="1">
      <c r="A455" s="6">
        <v>453</v>
      </c>
      <c r="B455" s="7" t="str">
        <f>"2745202012201323331529"</f>
        <v>2745202012201323331529</v>
      </c>
      <c r="C455" s="7" t="s">
        <v>140</v>
      </c>
      <c r="D455" s="7" t="str">
        <f>"游雪纯"</f>
        <v>游雪纯</v>
      </c>
      <c r="E455" s="7" t="str">
        <f t="shared" si="20"/>
        <v>女</v>
      </c>
      <c r="F455" s="7" t="s">
        <v>460</v>
      </c>
    </row>
    <row r="456" spans="1:6" ht="30" customHeight="1">
      <c r="A456" s="6">
        <v>454</v>
      </c>
      <c r="B456" s="7" t="str">
        <f>"2745202012201358451534"</f>
        <v>2745202012201358451534</v>
      </c>
      <c r="C456" s="7" t="s">
        <v>140</v>
      </c>
      <c r="D456" s="7" t="str">
        <f>"鲜晓"</f>
        <v>鲜晓</v>
      </c>
      <c r="E456" s="7" t="str">
        <f t="shared" si="20"/>
        <v>女</v>
      </c>
      <c r="F456" s="7" t="s">
        <v>461</v>
      </c>
    </row>
    <row r="457" spans="1:6" ht="30" customHeight="1">
      <c r="A457" s="6">
        <v>455</v>
      </c>
      <c r="B457" s="7" t="str">
        <f>"2745202012201457441540"</f>
        <v>2745202012201457441540</v>
      </c>
      <c r="C457" s="7" t="s">
        <v>140</v>
      </c>
      <c r="D457" s="7" t="str">
        <f>"冯学妃"</f>
        <v>冯学妃</v>
      </c>
      <c r="E457" s="7" t="str">
        <f t="shared" si="20"/>
        <v>女</v>
      </c>
      <c r="F457" s="7" t="s">
        <v>462</v>
      </c>
    </row>
    <row r="458" spans="1:6" ht="30" customHeight="1">
      <c r="A458" s="6">
        <v>456</v>
      </c>
      <c r="B458" s="7" t="str">
        <f>"2745202012201547061545"</f>
        <v>2745202012201547061545</v>
      </c>
      <c r="C458" s="7" t="s">
        <v>140</v>
      </c>
      <c r="D458" s="7" t="str">
        <f>"张继清"</f>
        <v>张继清</v>
      </c>
      <c r="E458" s="7" t="str">
        <f>"男"</f>
        <v>男</v>
      </c>
      <c r="F458" s="7" t="s">
        <v>463</v>
      </c>
    </row>
    <row r="459" spans="1:6" ht="30" customHeight="1">
      <c r="A459" s="6">
        <v>457</v>
      </c>
      <c r="B459" s="7" t="str">
        <f>"2745202012201550291546"</f>
        <v>2745202012201550291546</v>
      </c>
      <c r="C459" s="7" t="s">
        <v>140</v>
      </c>
      <c r="D459" s="7" t="str">
        <f>"王贺增"</f>
        <v>王贺增</v>
      </c>
      <c r="E459" s="7" t="str">
        <f>"男"</f>
        <v>男</v>
      </c>
      <c r="F459" s="7" t="s">
        <v>464</v>
      </c>
    </row>
    <row r="460" spans="1:6" ht="30" customHeight="1">
      <c r="A460" s="6">
        <v>458</v>
      </c>
      <c r="B460" s="7" t="str">
        <f>"2745202012201553081547"</f>
        <v>2745202012201553081547</v>
      </c>
      <c r="C460" s="7" t="s">
        <v>140</v>
      </c>
      <c r="D460" s="7" t="str">
        <f>"王江"</f>
        <v>王江</v>
      </c>
      <c r="E460" s="7" t="str">
        <f>"男"</f>
        <v>男</v>
      </c>
      <c r="F460" s="7" t="s">
        <v>465</v>
      </c>
    </row>
    <row r="461" spans="1:6" ht="30" customHeight="1">
      <c r="A461" s="6">
        <v>459</v>
      </c>
      <c r="B461" s="7" t="str">
        <f>"2745202012201642581557"</f>
        <v>2745202012201642581557</v>
      </c>
      <c r="C461" s="7" t="s">
        <v>140</v>
      </c>
      <c r="D461" s="7" t="str">
        <f>"朱秋瑾"</f>
        <v>朱秋瑾</v>
      </c>
      <c r="E461" s="7" t="str">
        <f>"女"</f>
        <v>女</v>
      </c>
      <c r="F461" s="7" t="s">
        <v>466</v>
      </c>
    </row>
    <row r="462" spans="1:6" ht="30" customHeight="1">
      <c r="A462" s="6">
        <v>460</v>
      </c>
      <c r="B462" s="7" t="str">
        <f>"2745202012201643341558"</f>
        <v>2745202012201643341558</v>
      </c>
      <c r="C462" s="7" t="s">
        <v>140</v>
      </c>
      <c r="D462" s="7" t="str">
        <f>"周冠良"</f>
        <v>周冠良</v>
      </c>
      <c r="E462" s="7" t="str">
        <f>"男"</f>
        <v>男</v>
      </c>
      <c r="F462" s="7" t="s">
        <v>467</v>
      </c>
    </row>
    <row r="463" spans="1:6" ht="30" customHeight="1">
      <c r="A463" s="6">
        <v>461</v>
      </c>
      <c r="B463" s="7" t="str">
        <f>"2745202012201651241560"</f>
        <v>2745202012201651241560</v>
      </c>
      <c r="C463" s="7" t="s">
        <v>140</v>
      </c>
      <c r="D463" s="7" t="str">
        <f>"王铭福"</f>
        <v>王铭福</v>
      </c>
      <c r="E463" s="7" t="str">
        <f>"男"</f>
        <v>男</v>
      </c>
      <c r="F463" s="7" t="s">
        <v>468</v>
      </c>
    </row>
    <row r="464" spans="1:6" ht="30" customHeight="1">
      <c r="A464" s="6">
        <v>462</v>
      </c>
      <c r="B464" s="7" t="str">
        <f>"2745202012201741271568"</f>
        <v>2745202012201741271568</v>
      </c>
      <c r="C464" s="7" t="s">
        <v>140</v>
      </c>
      <c r="D464" s="7" t="str">
        <f>"王和亿"</f>
        <v>王和亿</v>
      </c>
      <c r="E464" s="7" t="str">
        <f>"男"</f>
        <v>男</v>
      </c>
      <c r="F464" s="7" t="s">
        <v>469</v>
      </c>
    </row>
    <row r="465" spans="1:6" ht="30" customHeight="1">
      <c r="A465" s="6">
        <v>463</v>
      </c>
      <c r="B465" s="7" t="str">
        <f>"2745202012201751091571"</f>
        <v>2745202012201751091571</v>
      </c>
      <c r="C465" s="7" t="s">
        <v>140</v>
      </c>
      <c r="D465" s="7" t="str">
        <f>"罗井助"</f>
        <v>罗井助</v>
      </c>
      <c r="E465" s="7" t="str">
        <f>"女"</f>
        <v>女</v>
      </c>
      <c r="F465" s="7" t="s">
        <v>470</v>
      </c>
    </row>
    <row r="466" spans="1:6" ht="30" customHeight="1">
      <c r="A466" s="6">
        <v>464</v>
      </c>
      <c r="B466" s="7" t="str">
        <f>"2745202012201936201586"</f>
        <v>2745202012201936201586</v>
      </c>
      <c r="C466" s="7" t="s">
        <v>140</v>
      </c>
      <c r="D466" s="7" t="str">
        <f>"何万圣"</f>
        <v>何万圣</v>
      </c>
      <c r="E466" s="7" t="str">
        <f>"男"</f>
        <v>男</v>
      </c>
      <c r="F466" s="7" t="s">
        <v>471</v>
      </c>
    </row>
    <row r="467" spans="1:6" ht="30" customHeight="1">
      <c r="A467" s="6">
        <v>465</v>
      </c>
      <c r="B467" s="7" t="str">
        <f>"2745202012202013401592"</f>
        <v>2745202012202013401592</v>
      </c>
      <c r="C467" s="7" t="s">
        <v>140</v>
      </c>
      <c r="D467" s="7" t="str">
        <f>"赵婷"</f>
        <v>赵婷</v>
      </c>
      <c r="E467" s="7" t="str">
        <f>"女"</f>
        <v>女</v>
      </c>
      <c r="F467" s="7" t="s">
        <v>472</v>
      </c>
    </row>
    <row r="468" spans="1:6" ht="30" customHeight="1">
      <c r="A468" s="6">
        <v>466</v>
      </c>
      <c r="B468" s="7" t="str">
        <f>"2745202012202022551595"</f>
        <v>2745202012202022551595</v>
      </c>
      <c r="C468" s="7" t="s">
        <v>140</v>
      </c>
      <c r="D468" s="7" t="str">
        <f>"陈彩凤"</f>
        <v>陈彩凤</v>
      </c>
      <c r="E468" s="7" t="str">
        <f>"女"</f>
        <v>女</v>
      </c>
      <c r="F468" s="7" t="s">
        <v>473</v>
      </c>
    </row>
    <row r="469" spans="1:6" ht="30" customHeight="1">
      <c r="A469" s="6">
        <v>467</v>
      </c>
      <c r="B469" s="7" t="str">
        <f>"2745202012202043371599"</f>
        <v>2745202012202043371599</v>
      </c>
      <c r="C469" s="7" t="s">
        <v>140</v>
      </c>
      <c r="D469" s="7" t="str">
        <f>"吴典融"</f>
        <v>吴典融</v>
      </c>
      <c r="E469" s="7" t="str">
        <f>"男"</f>
        <v>男</v>
      </c>
      <c r="F469" s="7" t="s">
        <v>474</v>
      </c>
    </row>
    <row r="470" spans="1:6" ht="30" customHeight="1">
      <c r="A470" s="6">
        <v>468</v>
      </c>
      <c r="B470" s="7" t="str">
        <f>"2745202012202044301600"</f>
        <v>2745202012202044301600</v>
      </c>
      <c r="C470" s="7" t="s">
        <v>140</v>
      </c>
      <c r="D470" s="7" t="str">
        <f>"林菁雯"</f>
        <v>林菁雯</v>
      </c>
      <c r="E470" s="7" t="str">
        <f>"女"</f>
        <v>女</v>
      </c>
      <c r="F470" s="7" t="s">
        <v>475</v>
      </c>
    </row>
    <row r="471" spans="1:6" ht="30" customHeight="1">
      <c r="A471" s="6">
        <v>469</v>
      </c>
      <c r="B471" s="7" t="str">
        <f>"2745202012202051021602"</f>
        <v>2745202012202051021602</v>
      </c>
      <c r="C471" s="7" t="s">
        <v>140</v>
      </c>
      <c r="D471" s="7" t="str">
        <f>"邓荣"</f>
        <v>邓荣</v>
      </c>
      <c r="E471" s="7" t="str">
        <f>"女"</f>
        <v>女</v>
      </c>
      <c r="F471" s="7" t="s">
        <v>476</v>
      </c>
    </row>
    <row r="472" spans="1:6" ht="30" customHeight="1">
      <c r="A472" s="6">
        <v>470</v>
      </c>
      <c r="B472" s="7" t="str">
        <f>"2745202012202100561604"</f>
        <v>2745202012202100561604</v>
      </c>
      <c r="C472" s="7" t="s">
        <v>140</v>
      </c>
      <c r="D472" s="7" t="str">
        <f>"张彤"</f>
        <v>张彤</v>
      </c>
      <c r="E472" s="7" t="str">
        <f>"女"</f>
        <v>女</v>
      </c>
      <c r="F472" s="7" t="s">
        <v>477</v>
      </c>
    </row>
    <row r="473" spans="1:6" ht="30" customHeight="1">
      <c r="A473" s="6">
        <v>471</v>
      </c>
      <c r="B473" s="7" t="str">
        <f>"2745202012202127061610"</f>
        <v>2745202012202127061610</v>
      </c>
      <c r="C473" s="7" t="s">
        <v>140</v>
      </c>
      <c r="D473" s="7" t="str">
        <f>"郭冉冉"</f>
        <v>郭冉冉</v>
      </c>
      <c r="E473" s="7" t="str">
        <f>"女"</f>
        <v>女</v>
      </c>
      <c r="F473" s="7" t="s">
        <v>478</v>
      </c>
    </row>
    <row r="474" spans="1:6" ht="30" customHeight="1">
      <c r="A474" s="6">
        <v>472</v>
      </c>
      <c r="B474" s="7" t="str">
        <f>"2745202012202139171613"</f>
        <v>2745202012202139171613</v>
      </c>
      <c r="C474" s="7" t="s">
        <v>140</v>
      </c>
      <c r="D474" s="7" t="str">
        <f>"姚腾英"</f>
        <v>姚腾英</v>
      </c>
      <c r="E474" s="7" t="str">
        <f>"男"</f>
        <v>男</v>
      </c>
      <c r="F474" s="7" t="s">
        <v>479</v>
      </c>
    </row>
    <row r="475" spans="1:6" ht="30" customHeight="1">
      <c r="A475" s="6">
        <v>473</v>
      </c>
      <c r="B475" s="7" t="str">
        <f>"2745202012202143431614"</f>
        <v>2745202012202143431614</v>
      </c>
      <c r="C475" s="7" t="s">
        <v>140</v>
      </c>
      <c r="D475" s="7" t="str">
        <f>"陈明渊"</f>
        <v>陈明渊</v>
      </c>
      <c r="E475" s="7" t="str">
        <f>"男"</f>
        <v>男</v>
      </c>
      <c r="F475" s="7" t="s">
        <v>480</v>
      </c>
    </row>
    <row r="476" spans="1:6" ht="30" customHeight="1">
      <c r="A476" s="6">
        <v>474</v>
      </c>
      <c r="B476" s="7" t="str">
        <f>"2745202012202146221615"</f>
        <v>2745202012202146221615</v>
      </c>
      <c r="C476" s="7" t="s">
        <v>140</v>
      </c>
      <c r="D476" s="7" t="str">
        <f>"符传俊"</f>
        <v>符传俊</v>
      </c>
      <c r="E476" s="7" t="str">
        <f>"男"</f>
        <v>男</v>
      </c>
      <c r="F476" s="7" t="s">
        <v>481</v>
      </c>
    </row>
    <row r="477" spans="1:6" ht="30" customHeight="1">
      <c r="A477" s="6">
        <v>475</v>
      </c>
      <c r="B477" s="7" t="str">
        <f>"2745202012202209401618"</f>
        <v>2745202012202209401618</v>
      </c>
      <c r="C477" s="7" t="s">
        <v>140</v>
      </c>
      <c r="D477" s="7" t="str">
        <f>"陈鸿志"</f>
        <v>陈鸿志</v>
      </c>
      <c r="E477" s="7" t="str">
        <f>"男"</f>
        <v>男</v>
      </c>
      <c r="F477" s="7" t="s">
        <v>482</v>
      </c>
    </row>
    <row r="478" spans="1:6" ht="30" customHeight="1">
      <c r="A478" s="6">
        <v>476</v>
      </c>
      <c r="B478" s="7" t="str">
        <f>"2745202012202219251620"</f>
        <v>2745202012202219251620</v>
      </c>
      <c r="C478" s="7" t="s">
        <v>140</v>
      </c>
      <c r="D478" s="7" t="str">
        <f>"杨全鸿"</f>
        <v>杨全鸿</v>
      </c>
      <c r="E478" s="7" t="str">
        <f>"男"</f>
        <v>男</v>
      </c>
      <c r="F478" s="7" t="s">
        <v>483</v>
      </c>
    </row>
    <row r="479" spans="1:6" ht="30" customHeight="1">
      <c r="A479" s="6">
        <v>477</v>
      </c>
      <c r="B479" s="7" t="str">
        <f>"2745202012202257451630"</f>
        <v>2745202012202257451630</v>
      </c>
      <c r="C479" s="7" t="s">
        <v>140</v>
      </c>
      <c r="D479" s="7" t="str">
        <f>"邢欣"</f>
        <v>邢欣</v>
      </c>
      <c r="E479" s="7" t="str">
        <f aca="true" t="shared" si="21" ref="E479:E489">"女"</f>
        <v>女</v>
      </c>
      <c r="F479" s="7" t="s">
        <v>295</v>
      </c>
    </row>
    <row r="480" spans="1:6" ht="30" customHeight="1">
      <c r="A480" s="6">
        <v>478</v>
      </c>
      <c r="B480" s="7" t="str">
        <f>"2745202012202259421631"</f>
        <v>2745202012202259421631</v>
      </c>
      <c r="C480" s="7" t="s">
        <v>140</v>
      </c>
      <c r="D480" s="7" t="str">
        <f>"李跃平"</f>
        <v>李跃平</v>
      </c>
      <c r="E480" s="7" t="str">
        <f t="shared" si="21"/>
        <v>女</v>
      </c>
      <c r="F480" s="7" t="s">
        <v>484</v>
      </c>
    </row>
    <row r="481" spans="1:6" ht="30" customHeight="1">
      <c r="A481" s="6">
        <v>479</v>
      </c>
      <c r="B481" s="7" t="str">
        <f>"2745202012202316041633"</f>
        <v>2745202012202316041633</v>
      </c>
      <c r="C481" s="7" t="s">
        <v>140</v>
      </c>
      <c r="D481" s="7" t="str">
        <f>"吴太琴"</f>
        <v>吴太琴</v>
      </c>
      <c r="E481" s="7" t="str">
        <f t="shared" si="21"/>
        <v>女</v>
      </c>
      <c r="F481" s="7" t="s">
        <v>485</v>
      </c>
    </row>
    <row r="482" spans="1:6" ht="30" customHeight="1">
      <c r="A482" s="6">
        <v>480</v>
      </c>
      <c r="B482" s="7" t="str">
        <f>"2745202012202317541634"</f>
        <v>2745202012202317541634</v>
      </c>
      <c r="C482" s="7" t="s">
        <v>140</v>
      </c>
      <c r="D482" s="7" t="str">
        <f>"林圆好"</f>
        <v>林圆好</v>
      </c>
      <c r="E482" s="7" t="str">
        <f t="shared" si="21"/>
        <v>女</v>
      </c>
      <c r="F482" s="7" t="s">
        <v>486</v>
      </c>
    </row>
    <row r="483" spans="1:6" ht="30" customHeight="1">
      <c r="A483" s="6">
        <v>481</v>
      </c>
      <c r="B483" s="7" t="str">
        <f>"2745202012202320201636"</f>
        <v>2745202012202320201636</v>
      </c>
      <c r="C483" s="7" t="s">
        <v>140</v>
      </c>
      <c r="D483" s="7" t="str">
        <f>"贺怡然"</f>
        <v>贺怡然</v>
      </c>
      <c r="E483" s="7" t="str">
        <f t="shared" si="21"/>
        <v>女</v>
      </c>
      <c r="F483" s="7" t="s">
        <v>487</v>
      </c>
    </row>
    <row r="484" spans="1:6" ht="30" customHeight="1">
      <c r="A484" s="6">
        <v>482</v>
      </c>
      <c r="B484" s="7" t="str">
        <f>"2745202012202330391641"</f>
        <v>2745202012202330391641</v>
      </c>
      <c r="C484" s="7" t="s">
        <v>140</v>
      </c>
      <c r="D484" s="7" t="str">
        <f>"陈媛菲"</f>
        <v>陈媛菲</v>
      </c>
      <c r="E484" s="7" t="str">
        <f t="shared" si="21"/>
        <v>女</v>
      </c>
      <c r="F484" s="7" t="s">
        <v>488</v>
      </c>
    </row>
    <row r="485" spans="1:6" ht="30" customHeight="1">
      <c r="A485" s="6">
        <v>483</v>
      </c>
      <c r="B485" s="7" t="str">
        <f>"2745202012210153151648"</f>
        <v>2745202012210153151648</v>
      </c>
      <c r="C485" s="7" t="s">
        <v>140</v>
      </c>
      <c r="D485" s="7" t="str">
        <f>"李佳馨"</f>
        <v>李佳馨</v>
      </c>
      <c r="E485" s="7" t="str">
        <f t="shared" si="21"/>
        <v>女</v>
      </c>
      <c r="F485" s="7" t="s">
        <v>489</v>
      </c>
    </row>
    <row r="486" spans="1:6" ht="30" customHeight="1">
      <c r="A486" s="6">
        <v>484</v>
      </c>
      <c r="B486" s="7" t="str">
        <f>"2745202012210845111655"</f>
        <v>2745202012210845111655</v>
      </c>
      <c r="C486" s="7" t="s">
        <v>140</v>
      </c>
      <c r="D486" s="7" t="str">
        <f>"曾繁菲"</f>
        <v>曾繁菲</v>
      </c>
      <c r="E486" s="7" t="str">
        <f t="shared" si="21"/>
        <v>女</v>
      </c>
      <c r="F486" s="7" t="s">
        <v>490</v>
      </c>
    </row>
    <row r="487" spans="1:6" ht="30" customHeight="1">
      <c r="A487" s="6">
        <v>485</v>
      </c>
      <c r="B487" s="7" t="str">
        <f>"2745202012210859361661"</f>
        <v>2745202012210859361661</v>
      </c>
      <c r="C487" s="7" t="s">
        <v>140</v>
      </c>
      <c r="D487" s="7" t="str">
        <f>"梁烨"</f>
        <v>梁烨</v>
      </c>
      <c r="E487" s="7" t="str">
        <f t="shared" si="21"/>
        <v>女</v>
      </c>
      <c r="F487" s="7" t="s">
        <v>491</v>
      </c>
    </row>
    <row r="488" spans="1:6" ht="30" customHeight="1">
      <c r="A488" s="6">
        <v>486</v>
      </c>
      <c r="B488" s="7" t="str">
        <f>"2745202012210911501663"</f>
        <v>2745202012210911501663</v>
      </c>
      <c r="C488" s="7" t="s">
        <v>140</v>
      </c>
      <c r="D488" s="7" t="str">
        <f>"叶秋美"</f>
        <v>叶秋美</v>
      </c>
      <c r="E488" s="7" t="str">
        <f t="shared" si="21"/>
        <v>女</v>
      </c>
      <c r="F488" s="7" t="s">
        <v>492</v>
      </c>
    </row>
    <row r="489" spans="1:6" ht="30" customHeight="1">
      <c r="A489" s="6">
        <v>487</v>
      </c>
      <c r="B489" s="7" t="str">
        <f>"2745202012210919291667"</f>
        <v>2745202012210919291667</v>
      </c>
      <c r="C489" s="7" t="s">
        <v>140</v>
      </c>
      <c r="D489" s="7" t="str">
        <f>"杨秋燕"</f>
        <v>杨秋燕</v>
      </c>
      <c r="E489" s="7" t="str">
        <f t="shared" si="21"/>
        <v>女</v>
      </c>
      <c r="F489" s="7" t="s">
        <v>493</v>
      </c>
    </row>
    <row r="490" spans="1:6" ht="30" customHeight="1">
      <c r="A490" s="6">
        <v>488</v>
      </c>
      <c r="B490" s="7" t="str">
        <f>"2745202012210923211669"</f>
        <v>2745202012210923211669</v>
      </c>
      <c r="C490" s="7" t="s">
        <v>140</v>
      </c>
      <c r="D490" s="7" t="str">
        <f>"黎太华"</f>
        <v>黎太华</v>
      </c>
      <c r="E490" s="7" t="str">
        <f>"男"</f>
        <v>男</v>
      </c>
      <c r="F490" s="7" t="s">
        <v>494</v>
      </c>
    </row>
    <row r="491" spans="1:6" ht="30" customHeight="1">
      <c r="A491" s="6">
        <v>489</v>
      </c>
      <c r="B491" s="7" t="str">
        <f>"2745202012210925211670"</f>
        <v>2745202012210925211670</v>
      </c>
      <c r="C491" s="7" t="s">
        <v>140</v>
      </c>
      <c r="D491" s="7" t="str">
        <f>"孙梦媛"</f>
        <v>孙梦媛</v>
      </c>
      <c r="E491" s="7" t="str">
        <f aca="true" t="shared" si="22" ref="E491:E496">"女"</f>
        <v>女</v>
      </c>
      <c r="F491" s="7" t="s">
        <v>495</v>
      </c>
    </row>
    <row r="492" spans="1:6" ht="30" customHeight="1">
      <c r="A492" s="6">
        <v>490</v>
      </c>
      <c r="B492" s="7" t="str">
        <f>"2745202012210941581675"</f>
        <v>2745202012210941581675</v>
      </c>
      <c r="C492" s="7" t="s">
        <v>140</v>
      </c>
      <c r="D492" s="7" t="str">
        <f>"王庆爱"</f>
        <v>王庆爱</v>
      </c>
      <c r="E492" s="7" t="str">
        <f t="shared" si="22"/>
        <v>女</v>
      </c>
      <c r="F492" s="7" t="s">
        <v>496</v>
      </c>
    </row>
    <row r="493" spans="1:6" ht="30" customHeight="1">
      <c r="A493" s="6">
        <v>491</v>
      </c>
      <c r="B493" s="7" t="str">
        <f>"2745202012210954361680"</f>
        <v>2745202012210954361680</v>
      </c>
      <c r="C493" s="7" t="s">
        <v>140</v>
      </c>
      <c r="D493" s="7" t="str">
        <f>"黄巧巧"</f>
        <v>黄巧巧</v>
      </c>
      <c r="E493" s="7" t="str">
        <f t="shared" si="22"/>
        <v>女</v>
      </c>
      <c r="F493" s="7" t="s">
        <v>497</v>
      </c>
    </row>
    <row r="494" spans="1:6" ht="30" customHeight="1">
      <c r="A494" s="6">
        <v>492</v>
      </c>
      <c r="B494" s="7" t="str">
        <f>"2745202012210955211681"</f>
        <v>2745202012210955211681</v>
      </c>
      <c r="C494" s="7" t="s">
        <v>140</v>
      </c>
      <c r="D494" s="7" t="str">
        <f>"林小霞"</f>
        <v>林小霞</v>
      </c>
      <c r="E494" s="7" t="str">
        <f t="shared" si="22"/>
        <v>女</v>
      </c>
      <c r="F494" s="7" t="s">
        <v>498</v>
      </c>
    </row>
    <row r="495" spans="1:6" ht="30" customHeight="1">
      <c r="A495" s="6">
        <v>493</v>
      </c>
      <c r="B495" s="7" t="str">
        <f>"2745202012210955531682"</f>
        <v>2745202012210955531682</v>
      </c>
      <c r="C495" s="7" t="s">
        <v>140</v>
      </c>
      <c r="D495" s="7" t="str">
        <f>"梁嘉倩"</f>
        <v>梁嘉倩</v>
      </c>
      <c r="E495" s="7" t="str">
        <f t="shared" si="22"/>
        <v>女</v>
      </c>
      <c r="F495" s="7" t="s">
        <v>336</v>
      </c>
    </row>
    <row r="496" spans="1:6" ht="30" customHeight="1">
      <c r="A496" s="6">
        <v>494</v>
      </c>
      <c r="B496" s="7" t="str">
        <f>"2745202012210957261683"</f>
        <v>2745202012210957261683</v>
      </c>
      <c r="C496" s="7" t="s">
        <v>140</v>
      </c>
      <c r="D496" s="7" t="str">
        <f>"吴梦芸"</f>
        <v>吴梦芸</v>
      </c>
      <c r="E496" s="7" t="str">
        <f t="shared" si="22"/>
        <v>女</v>
      </c>
      <c r="F496" s="7" t="s">
        <v>499</v>
      </c>
    </row>
    <row r="497" spans="1:6" ht="30" customHeight="1">
      <c r="A497" s="6">
        <v>495</v>
      </c>
      <c r="B497" s="7" t="str">
        <f>"2745202012211044511695"</f>
        <v>2745202012211044511695</v>
      </c>
      <c r="C497" s="7" t="s">
        <v>140</v>
      </c>
      <c r="D497" s="7" t="str">
        <f>"陈荟机"</f>
        <v>陈荟机</v>
      </c>
      <c r="E497" s="7" t="str">
        <f>"男"</f>
        <v>男</v>
      </c>
      <c r="F497" s="7" t="s">
        <v>500</v>
      </c>
    </row>
    <row r="498" spans="1:6" ht="30" customHeight="1">
      <c r="A498" s="6">
        <v>496</v>
      </c>
      <c r="B498" s="7" t="str">
        <f>"2745202012211109301699"</f>
        <v>2745202012211109301699</v>
      </c>
      <c r="C498" s="7" t="s">
        <v>140</v>
      </c>
      <c r="D498" s="7" t="str">
        <f>"王海燕"</f>
        <v>王海燕</v>
      </c>
      <c r="E498" s="7" t="str">
        <f aca="true" t="shared" si="23" ref="E498:E508">"女"</f>
        <v>女</v>
      </c>
      <c r="F498" s="7" t="s">
        <v>501</v>
      </c>
    </row>
    <row r="499" spans="1:6" ht="30" customHeight="1">
      <c r="A499" s="6">
        <v>497</v>
      </c>
      <c r="B499" s="7" t="str">
        <f>"2745202012211117431703"</f>
        <v>2745202012211117431703</v>
      </c>
      <c r="C499" s="7" t="s">
        <v>140</v>
      </c>
      <c r="D499" s="7" t="str">
        <f>"符小梅"</f>
        <v>符小梅</v>
      </c>
      <c r="E499" s="7" t="str">
        <f t="shared" si="23"/>
        <v>女</v>
      </c>
      <c r="F499" s="7" t="s">
        <v>502</v>
      </c>
    </row>
    <row r="500" spans="1:6" ht="30" customHeight="1">
      <c r="A500" s="6">
        <v>498</v>
      </c>
      <c r="B500" s="7" t="str">
        <f>"2745202012211122101706"</f>
        <v>2745202012211122101706</v>
      </c>
      <c r="C500" s="7" t="s">
        <v>140</v>
      </c>
      <c r="D500" s="7" t="str">
        <f>"张正"</f>
        <v>张正</v>
      </c>
      <c r="E500" s="7" t="str">
        <f t="shared" si="23"/>
        <v>女</v>
      </c>
      <c r="F500" s="7" t="s">
        <v>503</v>
      </c>
    </row>
    <row r="501" spans="1:6" ht="30" customHeight="1">
      <c r="A501" s="6">
        <v>499</v>
      </c>
      <c r="B501" s="7" t="str">
        <f>"2745202012211147431716"</f>
        <v>2745202012211147431716</v>
      </c>
      <c r="C501" s="7" t="s">
        <v>140</v>
      </c>
      <c r="D501" s="7" t="str">
        <f>"张巧灵"</f>
        <v>张巧灵</v>
      </c>
      <c r="E501" s="7" t="str">
        <f t="shared" si="23"/>
        <v>女</v>
      </c>
      <c r="F501" s="7" t="s">
        <v>504</v>
      </c>
    </row>
    <row r="502" spans="1:6" ht="30" customHeight="1">
      <c r="A502" s="6">
        <v>500</v>
      </c>
      <c r="B502" s="7" t="str">
        <f>"2745202012211203201718"</f>
        <v>2745202012211203201718</v>
      </c>
      <c r="C502" s="7" t="s">
        <v>140</v>
      </c>
      <c r="D502" s="7" t="str">
        <f>"符露云"</f>
        <v>符露云</v>
      </c>
      <c r="E502" s="7" t="str">
        <f t="shared" si="23"/>
        <v>女</v>
      </c>
      <c r="F502" s="7" t="s">
        <v>505</v>
      </c>
    </row>
    <row r="503" spans="1:6" ht="30" customHeight="1">
      <c r="A503" s="6">
        <v>501</v>
      </c>
      <c r="B503" s="7" t="str">
        <f>"2745202012211219571720"</f>
        <v>2745202012211219571720</v>
      </c>
      <c r="C503" s="7" t="s">
        <v>140</v>
      </c>
      <c r="D503" s="7" t="str">
        <f>"周美希"</f>
        <v>周美希</v>
      </c>
      <c r="E503" s="7" t="str">
        <f t="shared" si="23"/>
        <v>女</v>
      </c>
      <c r="F503" s="7" t="s">
        <v>506</v>
      </c>
    </row>
    <row r="504" spans="1:6" ht="30" customHeight="1">
      <c r="A504" s="6">
        <v>502</v>
      </c>
      <c r="B504" s="7" t="str">
        <f>"2745202012211252371724"</f>
        <v>2745202012211252371724</v>
      </c>
      <c r="C504" s="7" t="s">
        <v>140</v>
      </c>
      <c r="D504" s="7" t="str">
        <f>"卢莉莎"</f>
        <v>卢莉莎</v>
      </c>
      <c r="E504" s="7" t="str">
        <f t="shared" si="23"/>
        <v>女</v>
      </c>
      <c r="F504" s="7" t="s">
        <v>507</v>
      </c>
    </row>
    <row r="505" spans="1:6" ht="30" customHeight="1">
      <c r="A505" s="6">
        <v>503</v>
      </c>
      <c r="B505" s="7" t="str">
        <f>"2745202012211330551735"</f>
        <v>2745202012211330551735</v>
      </c>
      <c r="C505" s="7" t="s">
        <v>140</v>
      </c>
      <c r="D505" s="7" t="str">
        <f>"王晓薇"</f>
        <v>王晓薇</v>
      </c>
      <c r="E505" s="7" t="str">
        <f t="shared" si="23"/>
        <v>女</v>
      </c>
      <c r="F505" s="7" t="s">
        <v>508</v>
      </c>
    </row>
    <row r="506" spans="1:6" ht="30" customHeight="1">
      <c r="A506" s="6">
        <v>504</v>
      </c>
      <c r="B506" s="7" t="str">
        <f>"2745202012211353491740"</f>
        <v>2745202012211353491740</v>
      </c>
      <c r="C506" s="7" t="s">
        <v>140</v>
      </c>
      <c r="D506" s="7" t="str">
        <f>"陈永吉"</f>
        <v>陈永吉</v>
      </c>
      <c r="E506" s="7" t="str">
        <f t="shared" si="23"/>
        <v>女</v>
      </c>
      <c r="F506" s="7" t="s">
        <v>509</v>
      </c>
    </row>
    <row r="507" spans="1:6" ht="30" customHeight="1">
      <c r="A507" s="6">
        <v>505</v>
      </c>
      <c r="B507" s="7" t="str">
        <f>"2745202012211355041741"</f>
        <v>2745202012211355041741</v>
      </c>
      <c r="C507" s="7" t="s">
        <v>140</v>
      </c>
      <c r="D507" s="7" t="str">
        <f>"许诗盟"</f>
        <v>许诗盟</v>
      </c>
      <c r="E507" s="7" t="str">
        <f t="shared" si="23"/>
        <v>女</v>
      </c>
      <c r="F507" s="7" t="s">
        <v>510</v>
      </c>
    </row>
    <row r="508" spans="1:6" ht="30" customHeight="1">
      <c r="A508" s="6">
        <v>506</v>
      </c>
      <c r="B508" s="7" t="str">
        <f>"2745202012211404071745"</f>
        <v>2745202012211404071745</v>
      </c>
      <c r="C508" s="7" t="s">
        <v>140</v>
      </c>
      <c r="D508" s="7" t="str">
        <f>"熊玉冲"</f>
        <v>熊玉冲</v>
      </c>
      <c r="E508" s="7" t="str">
        <f t="shared" si="23"/>
        <v>女</v>
      </c>
      <c r="F508" s="7" t="s">
        <v>511</v>
      </c>
    </row>
    <row r="509" spans="1:6" ht="30" customHeight="1">
      <c r="A509" s="6">
        <v>507</v>
      </c>
      <c r="B509" s="7" t="str">
        <f>"2745202012211406481746"</f>
        <v>2745202012211406481746</v>
      </c>
      <c r="C509" s="7" t="s">
        <v>140</v>
      </c>
      <c r="D509" s="7" t="str">
        <f>"田宇"</f>
        <v>田宇</v>
      </c>
      <c r="E509" s="7" t="str">
        <f>"男"</f>
        <v>男</v>
      </c>
      <c r="F509" s="7" t="s">
        <v>512</v>
      </c>
    </row>
    <row r="510" spans="1:6" ht="30" customHeight="1">
      <c r="A510" s="6">
        <v>508</v>
      </c>
      <c r="B510" s="7" t="str">
        <f>"2745202012211408021747"</f>
        <v>2745202012211408021747</v>
      </c>
      <c r="C510" s="7" t="s">
        <v>140</v>
      </c>
      <c r="D510" s="7" t="str">
        <f>"吴罕"</f>
        <v>吴罕</v>
      </c>
      <c r="E510" s="7" t="str">
        <f>"男"</f>
        <v>男</v>
      </c>
      <c r="F510" s="7" t="s">
        <v>513</v>
      </c>
    </row>
    <row r="511" spans="1:6" ht="30" customHeight="1">
      <c r="A511" s="6">
        <v>509</v>
      </c>
      <c r="B511" s="7" t="str">
        <f>"2745202012211422531749"</f>
        <v>2745202012211422531749</v>
      </c>
      <c r="C511" s="7" t="s">
        <v>140</v>
      </c>
      <c r="D511" s="7" t="str">
        <f>"王璐莹"</f>
        <v>王璐莹</v>
      </c>
      <c r="E511" s="7" t="str">
        <f>"女"</f>
        <v>女</v>
      </c>
      <c r="F511" s="7" t="s">
        <v>470</v>
      </c>
    </row>
    <row r="512" spans="1:6" ht="30" customHeight="1">
      <c r="A512" s="6">
        <v>510</v>
      </c>
      <c r="B512" s="7" t="str">
        <f>"2745202012211433261757"</f>
        <v>2745202012211433261757</v>
      </c>
      <c r="C512" s="7" t="s">
        <v>140</v>
      </c>
      <c r="D512" s="7" t="str">
        <f>"许应青"</f>
        <v>许应青</v>
      </c>
      <c r="E512" s="7" t="str">
        <f>"男"</f>
        <v>男</v>
      </c>
      <c r="F512" s="7" t="s">
        <v>514</v>
      </c>
    </row>
    <row r="513" spans="1:6" ht="30" customHeight="1">
      <c r="A513" s="6">
        <v>511</v>
      </c>
      <c r="B513" s="7" t="str">
        <f>"2745202012211457371768"</f>
        <v>2745202012211457371768</v>
      </c>
      <c r="C513" s="7" t="s">
        <v>140</v>
      </c>
      <c r="D513" s="7" t="str">
        <f>"曹旭"</f>
        <v>曹旭</v>
      </c>
      <c r="E513" s="7" t="str">
        <f>"男"</f>
        <v>男</v>
      </c>
      <c r="F513" s="7" t="s">
        <v>515</v>
      </c>
    </row>
    <row r="514" spans="1:6" ht="30" customHeight="1">
      <c r="A514" s="6">
        <v>512</v>
      </c>
      <c r="B514" s="7" t="str">
        <f>"2745202012211512571775"</f>
        <v>2745202012211512571775</v>
      </c>
      <c r="C514" s="7" t="s">
        <v>140</v>
      </c>
      <c r="D514" s="7" t="str">
        <f>"吴宇森"</f>
        <v>吴宇森</v>
      </c>
      <c r="E514" s="7" t="str">
        <f>"男"</f>
        <v>男</v>
      </c>
      <c r="F514" s="7" t="s">
        <v>516</v>
      </c>
    </row>
    <row r="515" spans="1:6" ht="30" customHeight="1">
      <c r="A515" s="6">
        <v>513</v>
      </c>
      <c r="B515" s="7" t="str">
        <f>"2745202012211521491782"</f>
        <v>2745202012211521491782</v>
      </c>
      <c r="C515" s="7" t="s">
        <v>140</v>
      </c>
      <c r="D515" s="7" t="str">
        <f>"黄丽娜"</f>
        <v>黄丽娜</v>
      </c>
      <c r="E515" s="7" t="str">
        <f aca="true" t="shared" si="24" ref="E515:E525">"女"</f>
        <v>女</v>
      </c>
      <c r="F515" s="7" t="s">
        <v>517</v>
      </c>
    </row>
    <row r="516" spans="1:6" ht="30" customHeight="1">
      <c r="A516" s="6">
        <v>514</v>
      </c>
      <c r="B516" s="7" t="str">
        <f>"2745202012211626541811"</f>
        <v>2745202012211626541811</v>
      </c>
      <c r="C516" s="7" t="s">
        <v>140</v>
      </c>
      <c r="D516" s="7" t="str">
        <f>"杨懿"</f>
        <v>杨懿</v>
      </c>
      <c r="E516" s="7" t="str">
        <f t="shared" si="24"/>
        <v>女</v>
      </c>
      <c r="F516" s="7" t="s">
        <v>518</v>
      </c>
    </row>
    <row r="517" spans="1:6" ht="30" customHeight="1">
      <c r="A517" s="6">
        <v>515</v>
      </c>
      <c r="B517" s="7" t="str">
        <f>"2745202012211630161813"</f>
        <v>2745202012211630161813</v>
      </c>
      <c r="C517" s="7" t="s">
        <v>140</v>
      </c>
      <c r="D517" s="7" t="str">
        <f>"陈星星"</f>
        <v>陈星星</v>
      </c>
      <c r="E517" s="7" t="str">
        <f t="shared" si="24"/>
        <v>女</v>
      </c>
      <c r="F517" s="7" t="s">
        <v>519</v>
      </c>
    </row>
    <row r="518" spans="1:6" ht="30" customHeight="1">
      <c r="A518" s="6">
        <v>516</v>
      </c>
      <c r="B518" s="7" t="str">
        <f>"2745202012140901263"</f>
        <v>2745202012140901263</v>
      </c>
      <c r="C518" s="7" t="s">
        <v>520</v>
      </c>
      <c r="D518" s="7" t="str">
        <f>"李莉莉"</f>
        <v>李莉莉</v>
      </c>
      <c r="E518" s="7" t="str">
        <f t="shared" si="24"/>
        <v>女</v>
      </c>
      <c r="F518" s="7" t="s">
        <v>521</v>
      </c>
    </row>
    <row r="519" spans="1:6" ht="30" customHeight="1">
      <c r="A519" s="6">
        <v>517</v>
      </c>
      <c r="B519" s="7" t="str">
        <f>"2745202012140904197"</f>
        <v>2745202012140904197</v>
      </c>
      <c r="C519" s="7" t="s">
        <v>520</v>
      </c>
      <c r="D519" s="7" t="str">
        <f>"李思晓"</f>
        <v>李思晓</v>
      </c>
      <c r="E519" s="7" t="str">
        <f t="shared" si="24"/>
        <v>女</v>
      </c>
      <c r="F519" s="7" t="s">
        <v>522</v>
      </c>
    </row>
    <row r="520" spans="1:6" ht="30" customHeight="1">
      <c r="A520" s="6">
        <v>518</v>
      </c>
      <c r="B520" s="7" t="str">
        <f>"27452020121409081315"</f>
        <v>27452020121409081315</v>
      </c>
      <c r="C520" s="7" t="s">
        <v>520</v>
      </c>
      <c r="D520" s="7" t="str">
        <f>"张馨月"</f>
        <v>张馨月</v>
      </c>
      <c r="E520" s="7" t="str">
        <f t="shared" si="24"/>
        <v>女</v>
      </c>
      <c r="F520" s="7" t="s">
        <v>523</v>
      </c>
    </row>
    <row r="521" spans="1:6" ht="30" customHeight="1">
      <c r="A521" s="6">
        <v>519</v>
      </c>
      <c r="B521" s="7" t="str">
        <f>"27452020121409091318"</f>
        <v>27452020121409091318</v>
      </c>
      <c r="C521" s="7" t="s">
        <v>520</v>
      </c>
      <c r="D521" s="7" t="str">
        <f>"高芳英"</f>
        <v>高芳英</v>
      </c>
      <c r="E521" s="7" t="str">
        <f t="shared" si="24"/>
        <v>女</v>
      </c>
      <c r="F521" s="7" t="s">
        <v>524</v>
      </c>
    </row>
    <row r="522" spans="1:6" ht="30" customHeight="1">
      <c r="A522" s="6">
        <v>520</v>
      </c>
      <c r="B522" s="7" t="str">
        <f>"27452020121409142322"</f>
        <v>27452020121409142322</v>
      </c>
      <c r="C522" s="7" t="s">
        <v>520</v>
      </c>
      <c r="D522" s="7" t="str">
        <f>"陈娟"</f>
        <v>陈娟</v>
      </c>
      <c r="E522" s="7" t="str">
        <f t="shared" si="24"/>
        <v>女</v>
      </c>
      <c r="F522" s="7" t="s">
        <v>525</v>
      </c>
    </row>
    <row r="523" spans="1:6" ht="30" customHeight="1">
      <c r="A523" s="6">
        <v>521</v>
      </c>
      <c r="B523" s="7" t="str">
        <f>"27452020121409185826"</f>
        <v>27452020121409185826</v>
      </c>
      <c r="C523" s="7" t="s">
        <v>520</v>
      </c>
      <c r="D523" s="7" t="str">
        <f>"常田田"</f>
        <v>常田田</v>
      </c>
      <c r="E523" s="7" t="str">
        <f t="shared" si="24"/>
        <v>女</v>
      </c>
      <c r="F523" s="7" t="s">
        <v>526</v>
      </c>
    </row>
    <row r="524" spans="1:6" ht="30" customHeight="1">
      <c r="A524" s="6">
        <v>522</v>
      </c>
      <c r="B524" s="7" t="str">
        <f>"27452020121409195828"</f>
        <v>27452020121409195828</v>
      </c>
      <c r="C524" s="7" t="s">
        <v>520</v>
      </c>
      <c r="D524" s="7" t="str">
        <f>"李露"</f>
        <v>李露</v>
      </c>
      <c r="E524" s="7" t="str">
        <f t="shared" si="24"/>
        <v>女</v>
      </c>
      <c r="F524" s="7" t="s">
        <v>527</v>
      </c>
    </row>
    <row r="525" spans="1:6" ht="30" customHeight="1">
      <c r="A525" s="6">
        <v>523</v>
      </c>
      <c r="B525" s="7" t="str">
        <f>"27452020121409204530"</f>
        <v>27452020121409204530</v>
      </c>
      <c r="C525" s="7" t="s">
        <v>520</v>
      </c>
      <c r="D525" s="7" t="str">
        <f>"潘蓓"</f>
        <v>潘蓓</v>
      </c>
      <c r="E525" s="7" t="str">
        <f t="shared" si="24"/>
        <v>女</v>
      </c>
      <c r="F525" s="7" t="s">
        <v>528</v>
      </c>
    </row>
    <row r="526" spans="1:6" ht="30" customHeight="1">
      <c r="A526" s="6">
        <v>524</v>
      </c>
      <c r="B526" s="7" t="str">
        <f>"27452020121409215332"</f>
        <v>27452020121409215332</v>
      </c>
      <c r="C526" s="7" t="s">
        <v>520</v>
      </c>
      <c r="D526" s="7" t="str">
        <f>"邱相儒"</f>
        <v>邱相儒</v>
      </c>
      <c r="E526" s="7" t="str">
        <f>"男"</f>
        <v>男</v>
      </c>
      <c r="F526" s="7" t="s">
        <v>529</v>
      </c>
    </row>
    <row r="527" spans="1:6" ht="30" customHeight="1">
      <c r="A527" s="6">
        <v>525</v>
      </c>
      <c r="B527" s="7" t="str">
        <f>"27452020121409234634"</f>
        <v>27452020121409234634</v>
      </c>
      <c r="C527" s="7" t="s">
        <v>520</v>
      </c>
      <c r="D527" s="7" t="str">
        <f>"温婷婷"</f>
        <v>温婷婷</v>
      </c>
      <c r="E527" s="7" t="str">
        <f aca="true" t="shared" si="25" ref="E527:E535">"女"</f>
        <v>女</v>
      </c>
      <c r="F527" s="7" t="s">
        <v>530</v>
      </c>
    </row>
    <row r="528" spans="1:6" ht="30" customHeight="1">
      <c r="A528" s="6">
        <v>526</v>
      </c>
      <c r="B528" s="7" t="str">
        <f>"27452020121409245336"</f>
        <v>27452020121409245336</v>
      </c>
      <c r="C528" s="7" t="s">
        <v>520</v>
      </c>
      <c r="D528" s="7" t="str">
        <f>"钟兴婉"</f>
        <v>钟兴婉</v>
      </c>
      <c r="E528" s="7" t="str">
        <f t="shared" si="25"/>
        <v>女</v>
      </c>
      <c r="F528" s="7" t="s">
        <v>531</v>
      </c>
    </row>
    <row r="529" spans="1:6" ht="30" customHeight="1">
      <c r="A529" s="6">
        <v>527</v>
      </c>
      <c r="B529" s="7" t="str">
        <f>"27452020121409325643"</f>
        <v>27452020121409325643</v>
      </c>
      <c r="C529" s="7" t="s">
        <v>520</v>
      </c>
      <c r="D529" s="7" t="str">
        <f>"陈春桃"</f>
        <v>陈春桃</v>
      </c>
      <c r="E529" s="7" t="str">
        <f t="shared" si="25"/>
        <v>女</v>
      </c>
      <c r="F529" s="7" t="s">
        <v>532</v>
      </c>
    </row>
    <row r="530" spans="1:6" ht="30" customHeight="1">
      <c r="A530" s="6">
        <v>528</v>
      </c>
      <c r="B530" s="7" t="str">
        <f>"27452020121409334944"</f>
        <v>27452020121409334944</v>
      </c>
      <c r="C530" s="7" t="s">
        <v>520</v>
      </c>
      <c r="D530" s="7" t="str">
        <f>"林夏妃"</f>
        <v>林夏妃</v>
      </c>
      <c r="E530" s="7" t="str">
        <f t="shared" si="25"/>
        <v>女</v>
      </c>
      <c r="F530" s="7" t="s">
        <v>533</v>
      </c>
    </row>
    <row r="531" spans="1:6" ht="30" customHeight="1">
      <c r="A531" s="6">
        <v>529</v>
      </c>
      <c r="B531" s="7" t="str">
        <f>"27452020121409424150"</f>
        <v>27452020121409424150</v>
      </c>
      <c r="C531" s="7" t="s">
        <v>520</v>
      </c>
      <c r="D531" s="7" t="str">
        <f>"刘小凤"</f>
        <v>刘小凤</v>
      </c>
      <c r="E531" s="7" t="str">
        <f t="shared" si="25"/>
        <v>女</v>
      </c>
      <c r="F531" s="7" t="s">
        <v>534</v>
      </c>
    </row>
    <row r="532" spans="1:6" ht="30" customHeight="1">
      <c r="A532" s="6">
        <v>530</v>
      </c>
      <c r="B532" s="7" t="str">
        <f>"27452020121409435051"</f>
        <v>27452020121409435051</v>
      </c>
      <c r="C532" s="7" t="s">
        <v>520</v>
      </c>
      <c r="D532" s="7" t="str">
        <f>"王春霞"</f>
        <v>王春霞</v>
      </c>
      <c r="E532" s="7" t="str">
        <f t="shared" si="25"/>
        <v>女</v>
      </c>
      <c r="F532" s="7" t="s">
        <v>535</v>
      </c>
    </row>
    <row r="533" spans="1:6" ht="30" customHeight="1">
      <c r="A533" s="6">
        <v>531</v>
      </c>
      <c r="B533" s="7" t="str">
        <f>"27452020121409574762"</f>
        <v>27452020121409574762</v>
      </c>
      <c r="C533" s="7" t="s">
        <v>520</v>
      </c>
      <c r="D533" s="7" t="str">
        <f>"曹雪寒"</f>
        <v>曹雪寒</v>
      </c>
      <c r="E533" s="7" t="str">
        <f t="shared" si="25"/>
        <v>女</v>
      </c>
      <c r="F533" s="7" t="s">
        <v>536</v>
      </c>
    </row>
    <row r="534" spans="1:6" ht="30" customHeight="1">
      <c r="A534" s="6">
        <v>532</v>
      </c>
      <c r="B534" s="7" t="str">
        <f>"27452020121409591064"</f>
        <v>27452020121409591064</v>
      </c>
      <c r="C534" s="7" t="s">
        <v>520</v>
      </c>
      <c r="D534" s="7" t="str">
        <f>"施洋"</f>
        <v>施洋</v>
      </c>
      <c r="E534" s="7" t="str">
        <f t="shared" si="25"/>
        <v>女</v>
      </c>
      <c r="F534" s="7" t="s">
        <v>537</v>
      </c>
    </row>
    <row r="535" spans="1:6" ht="30" customHeight="1">
      <c r="A535" s="6">
        <v>533</v>
      </c>
      <c r="B535" s="7" t="str">
        <f>"27452020121410024171"</f>
        <v>27452020121410024171</v>
      </c>
      <c r="C535" s="7" t="s">
        <v>520</v>
      </c>
      <c r="D535" s="7" t="str">
        <f>"陈柳伶"</f>
        <v>陈柳伶</v>
      </c>
      <c r="E535" s="7" t="str">
        <f t="shared" si="25"/>
        <v>女</v>
      </c>
      <c r="F535" s="7" t="s">
        <v>538</v>
      </c>
    </row>
    <row r="536" spans="1:6" ht="30" customHeight="1">
      <c r="A536" s="6">
        <v>534</v>
      </c>
      <c r="B536" s="7" t="str">
        <f>"27452020121410093579"</f>
        <v>27452020121410093579</v>
      </c>
      <c r="C536" s="7" t="s">
        <v>520</v>
      </c>
      <c r="D536" s="7" t="str">
        <f>"叶丰恺"</f>
        <v>叶丰恺</v>
      </c>
      <c r="E536" s="7" t="str">
        <f>"男"</f>
        <v>男</v>
      </c>
      <c r="F536" s="7" t="s">
        <v>539</v>
      </c>
    </row>
    <row r="537" spans="1:6" ht="30" customHeight="1">
      <c r="A537" s="6">
        <v>535</v>
      </c>
      <c r="B537" s="7" t="str">
        <f>"27452020121410100780"</f>
        <v>27452020121410100780</v>
      </c>
      <c r="C537" s="7" t="s">
        <v>520</v>
      </c>
      <c r="D537" s="7" t="str">
        <f>"郑贞莹"</f>
        <v>郑贞莹</v>
      </c>
      <c r="E537" s="7" t="str">
        <f>"女"</f>
        <v>女</v>
      </c>
      <c r="F537" s="7" t="s">
        <v>540</v>
      </c>
    </row>
    <row r="538" spans="1:6" ht="30" customHeight="1">
      <c r="A538" s="6">
        <v>536</v>
      </c>
      <c r="B538" s="7" t="str">
        <f>"27452020121410122881"</f>
        <v>27452020121410122881</v>
      </c>
      <c r="C538" s="7" t="s">
        <v>520</v>
      </c>
      <c r="D538" s="7" t="str">
        <f>"洪二妹"</f>
        <v>洪二妹</v>
      </c>
      <c r="E538" s="7" t="str">
        <f>"女"</f>
        <v>女</v>
      </c>
      <c r="F538" s="7" t="s">
        <v>541</v>
      </c>
    </row>
    <row r="539" spans="1:6" ht="30" customHeight="1">
      <c r="A539" s="6">
        <v>537</v>
      </c>
      <c r="B539" s="7" t="str">
        <f>"27452020121410130883"</f>
        <v>27452020121410130883</v>
      </c>
      <c r="C539" s="7" t="s">
        <v>520</v>
      </c>
      <c r="D539" s="7" t="str">
        <f>"刘小娜"</f>
        <v>刘小娜</v>
      </c>
      <c r="E539" s="7" t="str">
        <f>"女"</f>
        <v>女</v>
      </c>
      <c r="F539" s="7" t="s">
        <v>542</v>
      </c>
    </row>
    <row r="540" spans="1:6" ht="30" customHeight="1">
      <c r="A540" s="6">
        <v>538</v>
      </c>
      <c r="B540" s="7" t="str">
        <f>"27452020121410162086"</f>
        <v>27452020121410162086</v>
      </c>
      <c r="C540" s="7" t="s">
        <v>520</v>
      </c>
      <c r="D540" s="7" t="str">
        <f>"李世杰"</f>
        <v>李世杰</v>
      </c>
      <c r="E540" s="7" t="str">
        <f>"男"</f>
        <v>男</v>
      </c>
      <c r="F540" s="7" t="s">
        <v>543</v>
      </c>
    </row>
    <row r="541" spans="1:6" ht="30" customHeight="1">
      <c r="A541" s="6">
        <v>539</v>
      </c>
      <c r="B541" s="7" t="str">
        <f>"27452020121410180192"</f>
        <v>27452020121410180192</v>
      </c>
      <c r="C541" s="7" t="s">
        <v>520</v>
      </c>
      <c r="D541" s="7" t="str">
        <f>"朱安妮"</f>
        <v>朱安妮</v>
      </c>
      <c r="E541" s="7" t="str">
        <f>"女"</f>
        <v>女</v>
      </c>
      <c r="F541" s="7" t="s">
        <v>544</v>
      </c>
    </row>
    <row r="542" spans="1:6" ht="30" customHeight="1">
      <c r="A542" s="6">
        <v>540</v>
      </c>
      <c r="B542" s="7" t="str">
        <f>"27452020121410190794"</f>
        <v>27452020121410190794</v>
      </c>
      <c r="C542" s="7" t="s">
        <v>520</v>
      </c>
      <c r="D542" s="7" t="str">
        <f>"蔡柠羽"</f>
        <v>蔡柠羽</v>
      </c>
      <c r="E542" s="7" t="str">
        <f>"女"</f>
        <v>女</v>
      </c>
      <c r="F542" s="7" t="s">
        <v>545</v>
      </c>
    </row>
    <row r="543" spans="1:6" ht="30" customHeight="1">
      <c r="A543" s="6">
        <v>541</v>
      </c>
      <c r="B543" s="7" t="str">
        <f>"27452020121410223498"</f>
        <v>27452020121410223498</v>
      </c>
      <c r="C543" s="7" t="s">
        <v>520</v>
      </c>
      <c r="D543" s="7" t="str">
        <f>"潘明志"</f>
        <v>潘明志</v>
      </c>
      <c r="E543" s="7" t="str">
        <f>"男"</f>
        <v>男</v>
      </c>
      <c r="F543" s="7" t="s">
        <v>546</v>
      </c>
    </row>
    <row r="544" spans="1:6" ht="30" customHeight="1">
      <c r="A544" s="6">
        <v>542</v>
      </c>
      <c r="B544" s="7" t="str">
        <f>"274520201214102418100"</f>
        <v>274520201214102418100</v>
      </c>
      <c r="C544" s="7" t="s">
        <v>520</v>
      </c>
      <c r="D544" s="7" t="str">
        <f>"宋兆茹"</f>
        <v>宋兆茹</v>
      </c>
      <c r="E544" s="7" t="str">
        <f>"女"</f>
        <v>女</v>
      </c>
      <c r="F544" s="7" t="s">
        <v>547</v>
      </c>
    </row>
    <row r="545" spans="1:6" ht="30" customHeight="1">
      <c r="A545" s="6">
        <v>543</v>
      </c>
      <c r="B545" s="7" t="str">
        <f>"274520201214102527102"</f>
        <v>274520201214102527102</v>
      </c>
      <c r="C545" s="7" t="s">
        <v>520</v>
      </c>
      <c r="D545" s="7" t="str">
        <f>"王春丽"</f>
        <v>王春丽</v>
      </c>
      <c r="E545" s="7" t="str">
        <f>"女"</f>
        <v>女</v>
      </c>
      <c r="F545" s="7" t="s">
        <v>548</v>
      </c>
    </row>
    <row r="546" spans="1:6" ht="30" customHeight="1">
      <c r="A546" s="6">
        <v>544</v>
      </c>
      <c r="B546" s="7" t="str">
        <f>"274520201214102938108"</f>
        <v>274520201214102938108</v>
      </c>
      <c r="C546" s="7" t="s">
        <v>520</v>
      </c>
      <c r="D546" s="7" t="str">
        <f>"黄梦"</f>
        <v>黄梦</v>
      </c>
      <c r="E546" s="7" t="str">
        <f>"女"</f>
        <v>女</v>
      </c>
      <c r="F546" s="7" t="s">
        <v>549</v>
      </c>
    </row>
    <row r="547" spans="1:6" ht="30" customHeight="1">
      <c r="A547" s="6">
        <v>545</v>
      </c>
      <c r="B547" s="7" t="str">
        <f>"274520201214103436112"</f>
        <v>274520201214103436112</v>
      </c>
      <c r="C547" s="7" t="s">
        <v>520</v>
      </c>
      <c r="D547" s="7" t="str">
        <f>"胡芬红"</f>
        <v>胡芬红</v>
      </c>
      <c r="E547" s="7" t="str">
        <f>"女"</f>
        <v>女</v>
      </c>
      <c r="F547" s="7" t="s">
        <v>550</v>
      </c>
    </row>
    <row r="548" spans="1:6" ht="30" customHeight="1">
      <c r="A548" s="6">
        <v>546</v>
      </c>
      <c r="B548" s="7" t="str">
        <f>"274520201214103850115"</f>
        <v>274520201214103850115</v>
      </c>
      <c r="C548" s="7" t="s">
        <v>520</v>
      </c>
      <c r="D548" s="7" t="str">
        <f>"孔祥丽"</f>
        <v>孔祥丽</v>
      </c>
      <c r="E548" s="7" t="str">
        <f>"女"</f>
        <v>女</v>
      </c>
      <c r="F548" s="7" t="s">
        <v>551</v>
      </c>
    </row>
    <row r="549" spans="1:6" ht="30" customHeight="1">
      <c r="A549" s="6">
        <v>547</v>
      </c>
      <c r="B549" s="7" t="str">
        <f>"274520201214104731121"</f>
        <v>274520201214104731121</v>
      </c>
      <c r="C549" s="7" t="s">
        <v>520</v>
      </c>
      <c r="D549" s="7" t="str">
        <f>"王延和"</f>
        <v>王延和</v>
      </c>
      <c r="E549" s="7" t="str">
        <f>"男"</f>
        <v>男</v>
      </c>
      <c r="F549" s="7" t="s">
        <v>552</v>
      </c>
    </row>
    <row r="550" spans="1:6" ht="30" customHeight="1">
      <c r="A550" s="6">
        <v>548</v>
      </c>
      <c r="B550" s="7" t="str">
        <f>"274520201214104818123"</f>
        <v>274520201214104818123</v>
      </c>
      <c r="C550" s="7" t="s">
        <v>520</v>
      </c>
      <c r="D550" s="7" t="str">
        <f>"曾婉"</f>
        <v>曾婉</v>
      </c>
      <c r="E550" s="7" t="str">
        <f>"女"</f>
        <v>女</v>
      </c>
      <c r="F550" s="7" t="s">
        <v>553</v>
      </c>
    </row>
    <row r="551" spans="1:6" ht="30" customHeight="1">
      <c r="A551" s="6">
        <v>549</v>
      </c>
      <c r="B551" s="7" t="str">
        <f>"274520201214104856125"</f>
        <v>274520201214104856125</v>
      </c>
      <c r="C551" s="7" t="s">
        <v>520</v>
      </c>
      <c r="D551" s="7" t="str">
        <f>"钟婷"</f>
        <v>钟婷</v>
      </c>
      <c r="E551" s="7" t="str">
        <f>"女"</f>
        <v>女</v>
      </c>
      <c r="F551" s="7" t="s">
        <v>554</v>
      </c>
    </row>
    <row r="552" spans="1:6" ht="30" customHeight="1">
      <c r="A552" s="6">
        <v>550</v>
      </c>
      <c r="B552" s="7" t="str">
        <f>"274520201214105208130"</f>
        <v>274520201214105208130</v>
      </c>
      <c r="C552" s="7" t="s">
        <v>520</v>
      </c>
      <c r="D552" s="7" t="str">
        <f>"谢廷健"</f>
        <v>谢廷健</v>
      </c>
      <c r="E552" s="7" t="str">
        <f>"男"</f>
        <v>男</v>
      </c>
      <c r="F552" s="7" t="s">
        <v>555</v>
      </c>
    </row>
    <row r="553" spans="1:6" ht="30" customHeight="1">
      <c r="A553" s="6">
        <v>551</v>
      </c>
      <c r="B553" s="7" t="str">
        <f>"274520201214110145139"</f>
        <v>274520201214110145139</v>
      </c>
      <c r="C553" s="7" t="s">
        <v>520</v>
      </c>
      <c r="D553" s="7" t="str">
        <f>"王霜"</f>
        <v>王霜</v>
      </c>
      <c r="E553" s="7" t="str">
        <f aca="true" t="shared" si="26" ref="E553:E562">"女"</f>
        <v>女</v>
      </c>
      <c r="F553" s="7" t="s">
        <v>556</v>
      </c>
    </row>
    <row r="554" spans="1:6" ht="30" customHeight="1">
      <c r="A554" s="6">
        <v>552</v>
      </c>
      <c r="B554" s="7" t="str">
        <f>"274520201214110323141"</f>
        <v>274520201214110323141</v>
      </c>
      <c r="C554" s="7" t="s">
        <v>520</v>
      </c>
      <c r="D554" s="7" t="str">
        <f>"徐木交"</f>
        <v>徐木交</v>
      </c>
      <c r="E554" s="7" t="str">
        <f t="shared" si="26"/>
        <v>女</v>
      </c>
      <c r="F554" s="7" t="s">
        <v>557</v>
      </c>
    </row>
    <row r="555" spans="1:6" ht="30" customHeight="1">
      <c r="A555" s="6">
        <v>553</v>
      </c>
      <c r="B555" s="7" t="str">
        <f>"274520201214110652143"</f>
        <v>274520201214110652143</v>
      </c>
      <c r="C555" s="7" t="s">
        <v>520</v>
      </c>
      <c r="D555" s="7" t="str">
        <f>"苏恩萍"</f>
        <v>苏恩萍</v>
      </c>
      <c r="E555" s="7" t="str">
        <f t="shared" si="26"/>
        <v>女</v>
      </c>
      <c r="F555" s="7" t="s">
        <v>558</v>
      </c>
    </row>
    <row r="556" spans="1:6" ht="30" customHeight="1">
      <c r="A556" s="6">
        <v>554</v>
      </c>
      <c r="B556" s="7" t="str">
        <f>"274520201214111031148"</f>
        <v>274520201214111031148</v>
      </c>
      <c r="C556" s="7" t="s">
        <v>520</v>
      </c>
      <c r="D556" s="7" t="str">
        <f>"丁小慧"</f>
        <v>丁小慧</v>
      </c>
      <c r="E556" s="7" t="str">
        <f t="shared" si="26"/>
        <v>女</v>
      </c>
      <c r="F556" s="7" t="s">
        <v>559</v>
      </c>
    </row>
    <row r="557" spans="1:6" ht="30" customHeight="1">
      <c r="A557" s="6">
        <v>555</v>
      </c>
      <c r="B557" s="7" t="str">
        <f>"274520201214111553155"</f>
        <v>274520201214111553155</v>
      </c>
      <c r="C557" s="7" t="s">
        <v>520</v>
      </c>
      <c r="D557" s="7" t="str">
        <f>"梁代玉"</f>
        <v>梁代玉</v>
      </c>
      <c r="E557" s="7" t="str">
        <f t="shared" si="26"/>
        <v>女</v>
      </c>
      <c r="F557" s="7" t="s">
        <v>560</v>
      </c>
    </row>
    <row r="558" spans="1:6" ht="30" customHeight="1">
      <c r="A558" s="6">
        <v>556</v>
      </c>
      <c r="B558" s="7" t="str">
        <f>"274520201214111641156"</f>
        <v>274520201214111641156</v>
      </c>
      <c r="C558" s="7" t="s">
        <v>520</v>
      </c>
      <c r="D558" s="7" t="str">
        <f>"王仁芬"</f>
        <v>王仁芬</v>
      </c>
      <c r="E558" s="7" t="str">
        <f t="shared" si="26"/>
        <v>女</v>
      </c>
      <c r="F558" s="7" t="s">
        <v>561</v>
      </c>
    </row>
    <row r="559" spans="1:6" ht="30" customHeight="1">
      <c r="A559" s="6">
        <v>557</v>
      </c>
      <c r="B559" s="7" t="str">
        <f>"274520201214111836159"</f>
        <v>274520201214111836159</v>
      </c>
      <c r="C559" s="7" t="s">
        <v>520</v>
      </c>
      <c r="D559" s="7" t="str">
        <f>"谢美云"</f>
        <v>谢美云</v>
      </c>
      <c r="E559" s="7" t="str">
        <f t="shared" si="26"/>
        <v>女</v>
      </c>
      <c r="F559" s="7" t="s">
        <v>562</v>
      </c>
    </row>
    <row r="560" spans="1:6" ht="30" customHeight="1">
      <c r="A560" s="6">
        <v>558</v>
      </c>
      <c r="B560" s="7" t="str">
        <f>"274520201214112322163"</f>
        <v>274520201214112322163</v>
      </c>
      <c r="C560" s="7" t="s">
        <v>520</v>
      </c>
      <c r="D560" s="7" t="str">
        <f>"符兰贇"</f>
        <v>符兰贇</v>
      </c>
      <c r="E560" s="7" t="str">
        <f t="shared" si="26"/>
        <v>女</v>
      </c>
      <c r="F560" s="7" t="s">
        <v>563</v>
      </c>
    </row>
    <row r="561" spans="1:6" ht="30" customHeight="1">
      <c r="A561" s="6">
        <v>559</v>
      </c>
      <c r="B561" s="7" t="str">
        <f>"274520201214112546164"</f>
        <v>274520201214112546164</v>
      </c>
      <c r="C561" s="7" t="s">
        <v>520</v>
      </c>
      <c r="D561" s="7" t="str">
        <f>"吴雪花"</f>
        <v>吴雪花</v>
      </c>
      <c r="E561" s="7" t="str">
        <f t="shared" si="26"/>
        <v>女</v>
      </c>
      <c r="F561" s="7" t="s">
        <v>564</v>
      </c>
    </row>
    <row r="562" spans="1:6" ht="30" customHeight="1">
      <c r="A562" s="6">
        <v>560</v>
      </c>
      <c r="B562" s="7" t="str">
        <f>"274520201214112648167"</f>
        <v>274520201214112648167</v>
      </c>
      <c r="C562" s="7" t="s">
        <v>520</v>
      </c>
      <c r="D562" s="7" t="str">
        <f>"谢周转"</f>
        <v>谢周转</v>
      </c>
      <c r="E562" s="7" t="str">
        <f t="shared" si="26"/>
        <v>女</v>
      </c>
      <c r="F562" s="7" t="s">
        <v>565</v>
      </c>
    </row>
    <row r="563" spans="1:6" ht="30" customHeight="1">
      <c r="A563" s="6">
        <v>561</v>
      </c>
      <c r="B563" s="7" t="str">
        <f>"274520201214112906168"</f>
        <v>274520201214112906168</v>
      </c>
      <c r="C563" s="7" t="s">
        <v>520</v>
      </c>
      <c r="D563" s="7" t="str">
        <f>"吉晶晶"</f>
        <v>吉晶晶</v>
      </c>
      <c r="E563" s="7" t="str">
        <f>"男"</f>
        <v>男</v>
      </c>
      <c r="F563" s="7" t="s">
        <v>566</v>
      </c>
    </row>
    <row r="564" spans="1:6" ht="30" customHeight="1">
      <c r="A564" s="6">
        <v>562</v>
      </c>
      <c r="B564" s="7" t="str">
        <f>"274520201214113617175"</f>
        <v>274520201214113617175</v>
      </c>
      <c r="C564" s="7" t="s">
        <v>520</v>
      </c>
      <c r="D564" s="7" t="str">
        <f>"孙灏"</f>
        <v>孙灏</v>
      </c>
      <c r="E564" s="7" t="str">
        <f>"男"</f>
        <v>男</v>
      </c>
      <c r="F564" s="7" t="s">
        <v>567</v>
      </c>
    </row>
    <row r="565" spans="1:6" ht="30" customHeight="1">
      <c r="A565" s="6">
        <v>563</v>
      </c>
      <c r="B565" s="7" t="str">
        <f>"274520201214113747178"</f>
        <v>274520201214113747178</v>
      </c>
      <c r="C565" s="7" t="s">
        <v>520</v>
      </c>
      <c r="D565" s="7" t="str">
        <f>"刘琦"</f>
        <v>刘琦</v>
      </c>
      <c r="E565" s="7" t="str">
        <f>"女"</f>
        <v>女</v>
      </c>
      <c r="F565" s="7" t="s">
        <v>568</v>
      </c>
    </row>
    <row r="566" spans="1:6" ht="30" customHeight="1">
      <c r="A566" s="6">
        <v>564</v>
      </c>
      <c r="B566" s="7" t="str">
        <f>"274520201214114352184"</f>
        <v>274520201214114352184</v>
      </c>
      <c r="C566" s="7" t="s">
        <v>520</v>
      </c>
      <c r="D566" s="7" t="str">
        <f>"林师鹏"</f>
        <v>林师鹏</v>
      </c>
      <c r="E566" s="7" t="str">
        <f>"男"</f>
        <v>男</v>
      </c>
      <c r="F566" s="7" t="s">
        <v>569</v>
      </c>
    </row>
    <row r="567" spans="1:6" ht="30" customHeight="1">
      <c r="A567" s="6">
        <v>565</v>
      </c>
      <c r="B567" s="7" t="str">
        <f>"274520201214120345194"</f>
        <v>274520201214120345194</v>
      </c>
      <c r="C567" s="7" t="s">
        <v>520</v>
      </c>
      <c r="D567" s="7" t="str">
        <f>"李文婷"</f>
        <v>李文婷</v>
      </c>
      <c r="E567" s="7" t="str">
        <f>"女"</f>
        <v>女</v>
      </c>
      <c r="F567" s="7" t="s">
        <v>570</v>
      </c>
    </row>
    <row r="568" spans="1:6" ht="30" customHeight="1">
      <c r="A568" s="6">
        <v>566</v>
      </c>
      <c r="B568" s="7" t="str">
        <f>"274520201214124337210"</f>
        <v>274520201214124337210</v>
      </c>
      <c r="C568" s="7" t="s">
        <v>520</v>
      </c>
      <c r="D568" s="7" t="str">
        <f>"张峥"</f>
        <v>张峥</v>
      </c>
      <c r="E568" s="7" t="str">
        <f>"女"</f>
        <v>女</v>
      </c>
      <c r="F568" s="7" t="s">
        <v>571</v>
      </c>
    </row>
    <row r="569" spans="1:6" ht="30" customHeight="1">
      <c r="A569" s="6">
        <v>567</v>
      </c>
      <c r="B569" s="7" t="str">
        <f>"274520201214124913212"</f>
        <v>274520201214124913212</v>
      </c>
      <c r="C569" s="7" t="s">
        <v>520</v>
      </c>
      <c r="D569" s="7" t="str">
        <f>"蔡丽娟"</f>
        <v>蔡丽娟</v>
      </c>
      <c r="E569" s="7" t="str">
        <f>"女"</f>
        <v>女</v>
      </c>
      <c r="F569" s="7" t="s">
        <v>572</v>
      </c>
    </row>
    <row r="570" spans="1:6" ht="30" customHeight="1">
      <c r="A570" s="6">
        <v>568</v>
      </c>
      <c r="B570" s="7" t="str">
        <f>"274520201214132057223"</f>
        <v>274520201214132057223</v>
      </c>
      <c r="C570" s="7" t="s">
        <v>520</v>
      </c>
      <c r="D570" s="7" t="str">
        <f>"何秋淳"</f>
        <v>何秋淳</v>
      </c>
      <c r="E570" s="7" t="str">
        <f>"女"</f>
        <v>女</v>
      </c>
      <c r="F570" s="7" t="s">
        <v>573</v>
      </c>
    </row>
    <row r="571" spans="1:6" ht="30" customHeight="1">
      <c r="A571" s="6">
        <v>569</v>
      </c>
      <c r="B571" s="7" t="str">
        <f>"274520201214132109224"</f>
        <v>274520201214132109224</v>
      </c>
      <c r="C571" s="7" t="s">
        <v>520</v>
      </c>
      <c r="D571" s="7" t="str">
        <f>"陈科润"</f>
        <v>陈科润</v>
      </c>
      <c r="E571" s="7" t="str">
        <f>"男"</f>
        <v>男</v>
      </c>
      <c r="F571" s="7" t="s">
        <v>574</v>
      </c>
    </row>
    <row r="572" spans="1:6" ht="30" customHeight="1">
      <c r="A572" s="6">
        <v>570</v>
      </c>
      <c r="B572" s="7" t="str">
        <f>"274520201214134829235"</f>
        <v>274520201214134829235</v>
      </c>
      <c r="C572" s="7" t="s">
        <v>520</v>
      </c>
      <c r="D572" s="7" t="str">
        <f>"李晓玲"</f>
        <v>李晓玲</v>
      </c>
      <c r="E572" s="7" t="str">
        <f aca="true" t="shared" si="27" ref="E572:E590">"女"</f>
        <v>女</v>
      </c>
      <c r="F572" s="7" t="s">
        <v>575</v>
      </c>
    </row>
    <row r="573" spans="1:6" ht="30" customHeight="1">
      <c r="A573" s="6">
        <v>571</v>
      </c>
      <c r="B573" s="7" t="str">
        <f>"274520201214135324236"</f>
        <v>274520201214135324236</v>
      </c>
      <c r="C573" s="7" t="s">
        <v>520</v>
      </c>
      <c r="D573" s="7" t="str">
        <f>"王式娃"</f>
        <v>王式娃</v>
      </c>
      <c r="E573" s="7" t="str">
        <f t="shared" si="27"/>
        <v>女</v>
      </c>
      <c r="F573" s="7" t="s">
        <v>576</v>
      </c>
    </row>
    <row r="574" spans="1:6" ht="30" customHeight="1">
      <c r="A574" s="6">
        <v>572</v>
      </c>
      <c r="B574" s="7" t="str">
        <f>"274520201214140722239"</f>
        <v>274520201214140722239</v>
      </c>
      <c r="C574" s="7" t="s">
        <v>520</v>
      </c>
      <c r="D574" s="7" t="str">
        <f>"林兰雯"</f>
        <v>林兰雯</v>
      </c>
      <c r="E574" s="7" t="str">
        <f t="shared" si="27"/>
        <v>女</v>
      </c>
      <c r="F574" s="7" t="s">
        <v>577</v>
      </c>
    </row>
    <row r="575" spans="1:6" ht="30" customHeight="1">
      <c r="A575" s="6">
        <v>573</v>
      </c>
      <c r="B575" s="7" t="str">
        <f>"274520201214141601247"</f>
        <v>274520201214141601247</v>
      </c>
      <c r="C575" s="7" t="s">
        <v>520</v>
      </c>
      <c r="D575" s="7" t="str">
        <f>"薛巧珍"</f>
        <v>薛巧珍</v>
      </c>
      <c r="E575" s="7" t="str">
        <f t="shared" si="27"/>
        <v>女</v>
      </c>
      <c r="F575" s="7" t="s">
        <v>578</v>
      </c>
    </row>
    <row r="576" spans="1:6" ht="30" customHeight="1">
      <c r="A576" s="6">
        <v>574</v>
      </c>
      <c r="B576" s="7" t="str">
        <f>"274520201214141723248"</f>
        <v>274520201214141723248</v>
      </c>
      <c r="C576" s="7" t="s">
        <v>520</v>
      </c>
      <c r="D576" s="7" t="str">
        <f>"蓝雪芸"</f>
        <v>蓝雪芸</v>
      </c>
      <c r="E576" s="7" t="str">
        <f t="shared" si="27"/>
        <v>女</v>
      </c>
      <c r="F576" s="7" t="s">
        <v>579</v>
      </c>
    </row>
    <row r="577" spans="1:6" ht="30" customHeight="1">
      <c r="A577" s="6">
        <v>575</v>
      </c>
      <c r="B577" s="7" t="str">
        <f>"274520201214142104249"</f>
        <v>274520201214142104249</v>
      </c>
      <c r="C577" s="7" t="s">
        <v>520</v>
      </c>
      <c r="D577" s="7" t="str">
        <f>"宋华"</f>
        <v>宋华</v>
      </c>
      <c r="E577" s="7" t="str">
        <f t="shared" si="27"/>
        <v>女</v>
      </c>
      <c r="F577" s="7" t="s">
        <v>580</v>
      </c>
    </row>
    <row r="578" spans="1:6" ht="30" customHeight="1">
      <c r="A578" s="6">
        <v>576</v>
      </c>
      <c r="B578" s="7" t="str">
        <f>"274520201214144204259"</f>
        <v>274520201214144204259</v>
      </c>
      <c r="C578" s="7" t="s">
        <v>520</v>
      </c>
      <c r="D578" s="7" t="str">
        <f>"陈娟娟"</f>
        <v>陈娟娟</v>
      </c>
      <c r="E578" s="7" t="str">
        <f t="shared" si="27"/>
        <v>女</v>
      </c>
      <c r="F578" s="7" t="s">
        <v>581</v>
      </c>
    </row>
    <row r="579" spans="1:6" ht="30" customHeight="1">
      <c r="A579" s="6">
        <v>577</v>
      </c>
      <c r="B579" s="7" t="str">
        <f>"274520201214144621261"</f>
        <v>274520201214144621261</v>
      </c>
      <c r="C579" s="7" t="s">
        <v>520</v>
      </c>
      <c r="D579" s="7" t="str">
        <f>"李文君"</f>
        <v>李文君</v>
      </c>
      <c r="E579" s="7" t="str">
        <f t="shared" si="27"/>
        <v>女</v>
      </c>
      <c r="F579" s="7" t="s">
        <v>582</v>
      </c>
    </row>
    <row r="580" spans="1:6" ht="30" customHeight="1">
      <c r="A580" s="6">
        <v>578</v>
      </c>
      <c r="B580" s="7" t="str">
        <f>"274520201214144658263"</f>
        <v>274520201214144658263</v>
      </c>
      <c r="C580" s="7" t="s">
        <v>520</v>
      </c>
      <c r="D580" s="7" t="str">
        <f>"赖春杏"</f>
        <v>赖春杏</v>
      </c>
      <c r="E580" s="7" t="str">
        <f t="shared" si="27"/>
        <v>女</v>
      </c>
      <c r="F580" s="7" t="s">
        <v>583</v>
      </c>
    </row>
    <row r="581" spans="1:6" ht="30" customHeight="1">
      <c r="A581" s="6">
        <v>579</v>
      </c>
      <c r="B581" s="7" t="str">
        <f>"274520201214145004266"</f>
        <v>274520201214145004266</v>
      </c>
      <c r="C581" s="7" t="s">
        <v>520</v>
      </c>
      <c r="D581" s="7" t="str">
        <f>"谢宜莲"</f>
        <v>谢宜莲</v>
      </c>
      <c r="E581" s="7" t="str">
        <f t="shared" si="27"/>
        <v>女</v>
      </c>
      <c r="F581" s="7" t="s">
        <v>584</v>
      </c>
    </row>
    <row r="582" spans="1:6" ht="30" customHeight="1">
      <c r="A582" s="6">
        <v>580</v>
      </c>
      <c r="B582" s="7" t="str">
        <f>"274520201214145703268"</f>
        <v>274520201214145703268</v>
      </c>
      <c r="C582" s="7" t="s">
        <v>520</v>
      </c>
      <c r="D582" s="7" t="str">
        <f>"曾小敏"</f>
        <v>曾小敏</v>
      </c>
      <c r="E582" s="7" t="str">
        <f t="shared" si="27"/>
        <v>女</v>
      </c>
      <c r="F582" s="7" t="s">
        <v>585</v>
      </c>
    </row>
    <row r="583" spans="1:6" ht="30" customHeight="1">
      <c r="A583" s="6">
        <v>581</v>
      </c>
      <c r="B583" s="7" t="str">
        <f>"274520201214145755269"</f>
        <v>274520201214145755269</v>
      </c>
      <c r="C583" s="7" t="s">
        <v>520</v>
      </c>
      <c r="D583" s="7" t="str">
        <f>"杜煜"</f>
        <v>杜煜</v>
      </c>
      <c r="E583" s="7" t="str">
        <f t="shared" si="27"/>
        <v>女</v>
      </c>
      <c r="F583" s="7" t="s">
        <v>586</v>
      </c>
    </row>
    <row r="584" spans="1:6" ht="30" customHeight="1">
      <c r="A584" s="6">
        <v>582</v>
      </c>
      <c r="B584" s="7" t="str">
        <f>"274520201214150022273"</f>
        <v>274520201214150022273</v>
      </c>
      <c r="C584" s="7" t="s">
        <v>520</v>
      </c>
      <c r="D584" s="7" t="str">
        <f>"陈莹"</f>
        <v>陈莹</v>
      </c>
      <c r="E584" s="7" t="str">
        <f t="shared" si="27"/>
        <v>女</v>
      </c>
      <c r="F584" s="7" t="s">
        <v>587</v>
      </c>
    </row>
    <row r="585" spans="1:6" ht="30" customHeight="1">
      <c r="A585" s="6">
        <v>583</v>
      </c>
      <c r="B585" s="7" t="str">
        <f>"274520201214150743278"</f>
        <v>274520201214150743278</v>
      </c>
      <c r="C585" s="7" t="s">
        <v>520</v>
      </c>
      <c r="D585" s="7" t="str">
        <f>"王微霞"</f>
        <v>王微霞</v>
      </c>
      <c r="E585" s="7" t="str">
        <f t="shared" si="27"/>
        <v>女</v>
      </c>
      <c r="F585" s="7" t="s">
        <v>588</v>
      </c>
    </row>
    <row r="586" spans="1:6" ht="30" customHeight="1">
      <c r="A586" s="6">
        <v>584</v>
      </c>
      <c r="B586" s="7" t="str">
        <f>"274520201214150944282"</f>
        <v>274520201214150944282</v>
      </c>
      <c r="C586" s="7" t="s">
        <v>520</v>
      </c>
      <c r="D586" s="7" t="str">
        <f>"黄海芳"</f>
        <v>黄海芳</v>
      </c>
      <c r="E586" s="7" t="str">
        <f t="shared" si="27"/>
        <v>女</v>
      </c>
      <c r="F586" s="7" t="s">
        <v>589</v>
      </c>
    </row>
    <row r="587" spans="1:6" ht="30" customHeight="1">
      <c r="A587" s="6">
        <v>585</v>
      </c>
      <c r="B587" s="7" t="str">
        <f>"274520201214152236291"</f>
        <v>274520201214152236291</v>
      </c>
      <c r="C587" s="7" t="s">
        <v>520</v>
      </c>
      <c r="D587" s="7" t="str">
        <f>"秦丹燕"</f>
        <v>秦丹燕</v>
      </c>
      <c r="E587" s="7" t="str">
        <f t="shared" si="27"/>
        <v>女</v>
      </c>
      <c r="F587" s="7" t="s">
        <v>590</v>
      </c>
    </row>
    <row r="588" spans="1:6" ht="30" customHeight="1">
      <c r="A588" s="6">
        <v>586</v>
      </c>
      <c r="B588" s="7" t="str">
        <f>"274520201214152343292"</f>
        <v>274520201214152343292</v>
      </c>
      <c r="C588" s="7" t="s">
        <v>520</v>
      </c>
      <c r="D588" s="7" t="str">
        <f>"麦禾"</f>
        <v>麦禾</v>
      </c>
      <c r="E588" s="7" t="str">
        <f t="shared" si="27"/>
        <v>女</v>
      </c>
      <c r="F588" s="7" t="s">
        <v>591</v>
      </c>
    </row>
    <row r="589" spans="1:6" ht="30" customHeight="1">
      <c r="A589" s="6">
        <v>587</v>
      </c>
      <c r="B589" s="7" t="str">
        <f>"274520201214152742296"</f>
        <v>274520201214152742296</v>
      </c>
      <c r="C589" s="7" t="s">
        <v>520</v>
      </c>
      <c r="D589" s="7" t="str">
        <f>"钟婷"</f>
        <v>钟婷</v>
      </c>
      <c r="E589" s="7" t="str">
        <f t="shared" si="27"/>
        <v>女</v>
      </c>
      <c r="F589" s="7" t="s">
        <v>592</v>
      </c>
    </row>
    <row r="590" spans="1:6" ht="30" customHeight="1">
      <c r="A590" s="6">
        <v>588</v>
      </c>
      <c r="B590" s="7" t="str">
        <f>"274520201214153447300"</f>
        <v>274520201214153447300</v>
      </c>
      <c r="C590" s="7" t="s">
        <v>520</v>
      </c>
      <c r="D590" s="7" t="str">
        <f>"张飞艳"</f>
        <v>张飞艳</v>
      </c>
      <c r="E590" s="7" t="str">
        <f t="shared" si="27"/>
        <v>女</v>
      </c>
      <c r="F590" s="7" t="s">
        <v>593</v>
      </c>
    </row>
    <row r="591" spans="1:6" ht="30" customHeight="1">
      <c r="A591" s="6">
        <v>589</v>
      </c>
      <c r="B591" s="7" t="str">
        <f>"274520201214153651301"</f>
        <v>274520201214153651301</v>
      </c>
      <c r="C591" s="7" t="s">
        <v>520</v>
      </c>
      <c r="D591" s="7" t="str">
        <f>"李杜哲"</f>
        <v>李杜哲</v>
      </c>
      <c r="E591" s="7" t="str">
        <f>"男"</f>
        <v>男</v>
      </c>
      <c r="F591" s="7" t="s">
        <v>594</v>
      </c>
    </row>
    <row r="592" spans="1:6" ht="30" customHeight="1">
      <c r="A592" s="6">
        <v>590</v>
      </c>
      <c r="B592" s="7" t="str">
        <f>"274520201214154212305"</f>
        <v>274520201214154212305</v>
      </c>
      <c r="C592" s="7" t="s">
        <v>520</v>
      </c>
      <c r="D592" s="7" t="str">
        <f>"郑秋琴"</f>
        <v>郑秋琴</v>
      </c>
      <c r="E592" s="7" t="str">
        <f aca="true" t="shared" si="28" ref="E592:E619">"女"</f>
        <v>女</v>
      </c>
      <c r="F592" s="7" t="s">
        <v>595</v>
      </c>
    </row>
    <row r="593" spans="1:6" ht="30" customHeight="1">
      <c r="A593" s="6">
        <v>591</v>
      </c>
      <c r="B593" s="7" t="str">
        <f>"274520201214154232306"</f>
        <v>274520201214154232306</v>
      </c>
      <c r="C593" s="7" t="s">
        <v>520</v>
      </c>
      <c r="D593" s="7" t="str">
        <f>"陈和景"</f>
        <v>陈和景</v>
      </c>
      <c r="E593" s="7" t="str">
        <f t="shared" si="28"/>
        <v>女</v>
      </c>
      <c r="F593" s="7" t="s">
        <v>596</v>
      </c>
    </row>
    <row r="594" spans="1:6" ht="30" customHeight="1">
      <c r="A594" s="6">
        <v>592</v>
      </c>
      <c r="B594" s="7" t="str">
        <f>"274520201214154513310"</f>
        <v>274520201214154513310</v>
      </c>
      <c r="C594" s="7" t="s">
        <v>520</v>
      </c>
      <c r="D594" s="7" t="str">
        <f>"马文蕾"</f>
        <v>马文蕾</v>
      </c>
      <c r="E594" s="7" t="str">
        <f t="shared" si="28"/>
        <v>女</v>
      </c>
      <c r="F594" s="7" t="s">
        <v>597</v>
      </c>
    </row>
    <row r="595" spans="1:6" ht="30" customHeight="1">
      <c r="A595" s="6">
        <v>593</v>
      </c>
      <c r="B595" s="7" t="str">
        <f>"274520201214154702314"</f>
        <v>274520201214154702314</v>
      </c>
      <c r="C595" s="7" t="s">
        <v>520</v>
      </c>
      <c r="D595" s="7" t="str">
        <f>"苟芝萍"</f>
        <v>苟芝萍</v>
      </c>
      <c r="E595" s="7" t="str">
        <f t="shared" si="28"/>
        <v>女</v>
      </c>
      <c r="F595" s="7" t="s">
        <v>598</v>
      </c>
    </row>
    <row r="596" spans="1:6" ht="30" customHeight="1">
      <c r="A596" s="6">
        <v>594</v>
      </c>
      <c r="B596" s="7" t="str">
        <f>"274520201214154837316"</f>
        <v>274520201214154837316</v>
      </c>
      <c r="C596" s="7" t="s">
        <v>520</v>
      </c>
      <c r="D596" s="7" t="str">
        <f>"吴静"</f>
        <v>吴静</v>
      </c>
      <c r="E596" s="7" t="str">
        <f t="shared" si="28"/>
        <v>女</v>
      </c>
      <c r="F596" s="7" t="s">
        <v>599</v>
      </c>
    </row>
    <row r="597" spans="1:6" ht="30" customHeight="1">
      <c r="A597" s="6">
        <v>595</v>
      </c>
      <c r="B597" s="7" t="str">
        <f>"274520201214155837321"</f>
        <v>274520201214155837321</v>
      </c>
      <c r="C597" s="7" t="s">
        <v>520</v>
      </c>
      <c r="D597" s="7" t="str">
        <f>"王佩佩"</f>
        <v>王佩佩</v>
      </c>
      <c r="E597" s="7" t="str">
        <f t="shared" si="28"/>
        <v>女</v>
      </c>
      <c r="F597" s="7" t="s">
        <v>600</v>
      </c>
    </row>
    <row r="598" spans="1:6" ht="30" customHeight="1">
      <c r="A598" s="6">
        <v>596</v>
      </c>
      <c r="B598" s="7" t="str">
        <f>"274520201214160143323"</f>
        <v>274520201214160143323</v>
      </c>
      <c r="C598" s="7" t="s">
        <v>520</v>
      </c>
      <c r="D598" s="7" t="str">
        <f>"关霞"</f>
        <v>关霞</v>
      </c>
      <c r="E598" s="7" t="str">
        <f t="shared" si="28"/>
        <v>女</v>
      </c>
      <c r="F598" s="7" t="s">
        <v>601</v>
      </c>
    </row>
    <row r="599" spans="1:6" ht="30" customHeight="1">
      <c r="A599" s="6">
        <v>597</v>
      </c>
      <c r="B599" s="7" t="str">
        <f>"274520201214160256325"</f>
        <v>274520201214160256325</v>
      </c>
      <c r="C599" s="7" t="s">
        <v>520</v>
      </c>
      <c r="D599" s="7" t="str">
        <f>"林耀群"</f>
        <v>林耀群</v>
      </c>
      <c r="E599" s="7" t="str">
        <f t="shared" si="28"/>
        <v>女</v>
      </c>
      <c r="F599" s="7" t="s">
        <v>602</v>
      </c>
    </row>
    <row r="600" spans="1:6" ht="30" customHeight="1">
      <c r="A600" s="6">
        <v>598</v>
      </c>
      <c r="B600" s="7" t="str">
        <f>"274520201214160641326"</f>
        <v>274520201214160641326</v>
      </c>
      <c r="C600" s="7" t="s">
        <v>520</v>
      </c>
      <c r="D600" s="7" t="str">
        <f>"唐玉庆"</f>
        <v>唐玉庆</v>
      </c>
      <c r="E600" s="7" t="str">
        <f t="shared" si="28"/>
        <v>女</v>
      </c>
      <c r="F600" s="7" t="s">
        <v>603</v>
      </c>
    </row>
    <row r="601" spans="1:6" ht="30" customHeight="1">
      <c r="A601" s="6">
        <v>599</v>
      </c>
      <c r="B601" s="7" t="str">
        <f>"274520201214162219340"</f>
        <v>274520201214162219340</v>
      </c>
      <c r="C601" s="7" t="s">
        <v>520</v>
      </c>
      <c r="D601" s="7" t="str">
        <f>"蔡悠扬"</f>
        <v>蔡悠扬</v>
      </c>
      <c r="E601" s="7" t="str">
        <f t="shared" si="28"/>
        <v>女</v>
      </c>
      <c r="F601" s="7" t="s">
        <v>604</v>
      </c>
    </row>
    <row r="602" spans="1:6" ht="30" customHeight="1">
      <c r="A602" s="6">
        <v>600</v>
      </c>
      <c r="B602" s="7" t="str">
        <f>"274520201214163107345"</f>
        <v>274520201214163107345</v>
      </c>
      <c r="C602" s="7" t="s">
        <v>520</v>
      </c>
      <c r="D602" s="7" t="str">
        <f>"黄兰"</f>
        <v>黄兰</v>
      </c>
      <c r="E602" s="7" t="str">
        <f t="shared" si="28"/>
        <v>女</v>
      </c>
      <c r="F602" s="7" t="s">
        <v>605</v>
      </c>
    </row>
    <row r="603" spans="1:6" ht="30" customHeight="1">
      <c r="A603" s="6">
        <v>601</v>
      </c>
      <c r="B603" s="7" t="str">
        <f>"274520201214163232347"</f>
        <v>274520201214163232347</v>
      </c>
      <c r="C603" s="7" t="s">
        <v>520</v>
      </c>
      <c r="D603" s="7" t="str">
        <f>"林金玉"</f>
        <v>林金玉</v>
      </c>
      <c r="E603" s="7" t="str">
        <f t="shared" si="28"/>
        <v>女</v>
      </c>
      <c r="F603" s="7" t="s">
        <v>606</v>
      </c>
    </row>
    <row r="604" spans="1:6" ht="30" customHeight="1">
      <c r="A604" s="6">
        <v>602</v>
      </c>
      <c r="B604" s="7" t="str">
        <f>"274520201214163358350"</f>
        <v>274520201214163358350</v>
      </c>
      <c r="C604" s="7" t="s">
        <v>520</v>
      </c>
      <c r="D604" s="7" t="str">
        <f>"王青利"</f>
        <v>王青利</v>
      </c>
      <c r="E604" s="7" t="str">
        <f t="shared" si="28"/>
        <v>女</v>
      </c>
      <c r="F604" s="7" t="s">
        <v>607</v>
      </c>
    </row>
    <row r="605" spans="1:6" ht="30" customHeight="1">
      <c r="A605" s="6">
        <v>603</v>
      </c>
      <c r="B605" s="7" t="str">
        <f>"274520201214163717351"</f>
        <v>274520201214163717351</v>
      </c>
      <c r="C605" s="7" t="s">
        <v>520</v>
      </c>
      <c r="D605" s="7" t="str">
        <f>"谭佳雯"</f>
        <v>谭佳雯</v>
      </c>
      <c r="E605" s="7" t="str">
        <f t="shared" si="28"/>
        <v>女</v>
      </c>
      <c r="F605" s="7" t="s">
        <v>608</v>
      </c>
    </row>
    <row r="606" spans="1:6" ht="30" customHeight="1">
      <c r="A606" s="6">
        <v>604</v>
      </c>
      <c r="B606" s="7" t="str">
        <f>"274520201214163855355"</f>
        <v>274520201214163855355</v>
      </c>
      <c r="C606" s="7" t="s">
        <v>520</v>
      </c>
      <c r="D606" s="7" t="str">
        <f>"黄春椰"</f>
        <v>黄春椰</v>
      </c>
      <c r="E606" s="7" t="str">
        <f t="shared" si="28"/>
        <v>女</v>
      </c>
      <c r="F606" s="7" t="s">
        <v>609</v>
      </c>
    </row>
    <row r="607" spans="1:6" ht="30" customHeight="1">
      <c r="A607" s="6">
        <v>605</v>
      </c>
      <c r="B607" s="7" t="str">
        <f>"274520201214164843362"</f>
        <v>274520201214164843362</v>
      </c>
      <c r="C607" s="7" t="s">
        <v>520</v>
      </c>
      <c r="D607" s="7" t="str">
        <f>"傅丽曼"</f>
        <v>傅丽曼</v>
      </c>
      <c r="E607" s="7" t="str">
        <f t="shared" si="28"/>
        <v>女</v>
      </c>
      <c r="F607" s="7" t="s">
        <v>610</v>
      </c>
    </row>
    <row r="608" spans="1:6" ht="30" customHeight="1">
      <c r="A608" s="6">
        <v>606</v>
      </c>
      <c r="B608" s="7" t="str">
        <f>"274520201214165142365"</f>
        <v>274520201214165142365</v>
      </c>
      <c r="C608" s="7" t="s">
        <v>520</v>
      </c>
      <c r="D608" s="7" t="str">
        <f>"王永秋"</f>
        <v>王永秋</v>
      </c>
      <c r="E608" s="7" t="str">
        <f t="shared" si="28"/>
        <v>女</v>
      </c>
      <c r="F608" s="7" t="s">
        <v>611</v>
      </c>
    </row>
    <row r="609" spans="1:6" ht="30" customHeight="1">
      <c r="A609" s="6">
        <v>607</v>
      </c>
      <c r="B609" s="7" t="str">
        <f>"274520201214171239380"</f>
        <v>274520201214171239380</v>
      </c>
      <c r="C609" s="7" t="s">
        <v>520</v>
      </c>
      <c r="D609" s="7" t="str">
        <f>"吴科婷"</f>
        <v>吴科婷</v>
      </c>
      <c r="E609" s="7" t="str">
        <f t="shared" si="28"/>
        <v>女</v>
      </c>
      <c r="F609" s="7" t="s">
        <v>612</v>
      </c>
    </row>
    <row r="610" spans="1:6" ht="30" customHeight="1">
      <c r="A610" s="6">
        <v>608</v>
      </c>
      <c r="B610" s="7" t="str">
        <f>"274520201214171752384"</f>
        <v>274520201214171752384</v>
      </c>
      <c r="C610" s="7" t="s">
        <v>520</v>
      </c>
      <c r="D610" s="7" t="str">
        <f>"周李扬"</f>
        <v>周李扬</v>
      </c>
      <c r="E610" s="7" t="str">
        <f t="shared" si="28"/>
        <v>女</v>
      </c>
      <c r="F610" s="7" t="s">
        <v>613</v>
      </c>
    </row>
    <row r="611" spans="1:6" ht="30" customHeight="1">
      <c r="A611" s="6">
        <v>609</v>
      </c>
      <c r="B611" s="7" t="str">
        <f>"274520201214172510386"</f>
        <v>274520201214172510386</v>
      </c>
      <c r="C611" s="7" t="s">
        <v>520</v>
      </c>
      <c r="D611" s="7" t="str">
        <f>"胡云云"</f>
        <v>胡云云</v>
      </c>
      <c r="E611" s="7" t="str">
        <f t="shared" si="28"/>
        <v>女</v>
      </c>
      <c r="F611" s="7" t="s">
        <v>614</v>
      </c>
    </row>
    <row r="612" spans="1:6" ht="30" customHeight="1">
      <c r="A612" s="6">
        <v>610</v>
      </c>
      <c r="B612" s="7" t="str">
        <f>"274520201214172732391"</f>
        <v>274520201214172732391</v>
      </c>
      <c r="C612" s="7" t="s">
        <v>520</v>
      </c>
      <c r="D612" s="7" t="str">
        <f>"劳晓杰"</f>
        <v>劳晓杰</v>
      </c>
      <c r="E612" s="7" t="str">
        <f t="shared" si="28"/>
        <v>女</v>
      </c>
      <c r="F612" s="7" t="s">
        <v>615</v>
      </c>
    </row>
    <row r="613" spans="1:6" ht="30" customHeight="1">
      <c r="A613" s="6">
        <v>611</v>
      </c>
      <c r="B613" s="7" t="str">
        <f>"274520201214172831393"</f>
        <v>274520201214172831393</v>
      </c>
      <c r="C613" s="7" t="s">
        <v>520</v>
      </c>
      <c r="D613" s="7" t="str">
        <f>"谢鹏娇"</f>
        <v>谢鹏娇</v>
      </c>
      <c r="E613" s="7" t="str">
        <f t="shared" si="28"/>
        <v>女</v>
      </c>
      <c r="F613" s="7" t="s">
        <v>616</v>
      </c>
    </row>
    <row r="614" spans="1:6" ht="30" customHeight="1">
      <c r="A614" s="6">
        <v>612</v>
      </c>
      <c r="B614" s="7" t="str">
        <f>"274520201214173314396"</f>
        <v>274520201214173314396</v>
      </c>
      <c r="C614" s="7" t="s">
        <v>520</v>
      </c>
      <c r="D614" s="7" t="str">
        <f>"张艺"</f>
        <v>张艺</v>
      </c>
      <c r="E614" s="7" t="str">
        <f t="shared" si="28"/>
        <v>女</v>
      </c>
      <c r="F614" s="7" t="s">
        <v>617</v>
      </c>
    </row>
    <row r="615" spans="1:6" ht="30" customHeight="1">
      <c r="A615" s="6">
        <v>613</v>
      </c>
      <c r="B615" s="7" t="str">
        <f>"274520201214173636398"</f>
        <v>274520201214173636398</v>
      </c>
      <c r="C615" s="7" t="s">
        <v>520</v>
      </c>
      <c r="D615" s="7" t="str">
        <f>"文金娜"</f>
        <v>文金娜</v>
      </c>
      <c r="E615" s="7" t="str">
        <f t="shared" si="28"/>
        <v>女</v>
      </c>
      <c r="F615" s="7" t="s">
        <v>618</v>
      </c>
    </row>
    <row r="616" spans="1:6" ht="30" customHeight="1">
      <c r="A616" s="6">
        <v>614</v>
      </c>
      <c r="B616" s="7" t="str">
        <f>"274520201214173930402"</f>
        <v>274520201214173930402</v>
      </c>
      <c r="C616" s="7" t="s">
        <v>520</v>
      </c>
      <c r="D616" s="7" t="str">
        <f>"蔡素艳"</f>
        <v>蔡素艳</v>
      </c>
      <c r="E616" s="7" t="str">
        <f t="shared" si="28"/>
        <v>女</v>
      </c>
      <c r="F616" s="7" t="s">
        <v>619</v>
      </c>
    </row>
    <row r="617" spans="1:6" ht="30" customHeight="1">
      <c r="A617" s="6">
        <v>615</v>
      </c>
      <c r="B617" s="7" t="str">
        <f>"274520201214174452405"</f>
        <v>274520201214174452405</v>
      </c>
      <c r="C617" s="7" t="s">
        <v>520</v>
      </c>
      <c r="D617" s="7" t="str">
        <f>"程蕾"</f>
        <v>程蕾</v>
      </c>
      <c r="E617" s="7" t="str">
        <f t="shared" si="28"/>
        <v>女</v>
      </c>
      <c r="F617" s="7" t="s">
        <v>620</v>
      </c>
    </row>
    <row r="618" spans="1:6" ht="30" customHeight="1">
      <c r="A618" s="6">
        <v>616</v>
      </c>
      <c r="B618" s="7" t="str">
        <f>"274520201214175340408"</f>
        <v>274520201214175340408</v>
      </c>
      <c r="C618" s="7" t="s">
        <v>520</v>
      </c>
      <c r="D618" s="7" t="str">
        <f>"徐锦瑶"</f>
        <v>徐锦瑶</v>
      </c>
      <c r="E618" s="7" t="str">
        <f t="shared" si="28"/>
        <v>女</v>
      </c>
      <c r="F618" s="7" t="s">
        <v>621</v>
      </c>
    </row>
    <row r="619" spans="1:6" ht="30" customHeight="1">
      <c r="A619" s="6">
        <v>617</v>
      </c>
      <c r="B619" s="7" t="str">
        <f>"274520201214180025411"</f>
        <v>274520201214180025411</v>
      </c>
      <c r="C619" s="7" t="s">
        <v>520</v>
      </c>
      <c r="D619" s="7" t="str">
        <f>"林碧红"</f>
        <v>林碧红</v>
      </c>
      <c r="E619" s="7" t="str">
        <f t="shared" si="28"/>
        <v>女</v>
      </c>
      <c r="F619" s="7" t="s">
        <v>622</v>
      </c>
    </row>
    <row r="620" spans="1:6" ht="30" customHeight="1">
      <c r="A620" s="6">
        <v>618</v>
      </c>
      <c r="B620" s="7" t="str">
        <f>"274520201214191022424"</f>
        <v>274520201214191022424</v>
      </c>
      <c r="C620" s="7" t="s">
        <v>520</v>
      </c>
      <c r="D620" s="7" t="str">
        <f>"岑运伟"</f>
        <v>岑运伟</v>
      </c>
      <c r="E620" s="7" t="str">
        <f>"男"</f>
        <v>男</v>
      </c>
      <c r="F620" s="7" t="s">
        <v>623</v>
      </c>
    </row>
    <row r="621" spans="1:6" ht="30" customHeight="1">
      <c r="A621" s="6">
        <v>619</v>
      </c>
      <c r="B621" s="7" t="str">
        <f>"274520201214192540427"</f>
        <v>274520201214192540427</v>
      </c>
      <c r="C621" s="7" t="s">
        <v>520</v>
      </c>
      <c r="D621" s="7" t="str">
        <f>"王冰"</f>
        <v>王冰</v>
      </c>
      <c r="E621" s="7" t="str">
        <f>"女"</f>
        <v>女</v>
      </c>
      <c r="F621" s="7" t="s">
        <v>624</v>
      </c>
    </row>
    <row r="622" spans="1:6" ht="30" customHeight="1">
      <c r="A622" s="6">
        <v>620</v>
      </c>
      <c r="B622" s="7" t="str">
        <f>"274520201214193830430"</f>
        <v>274520201214193830430</v>
      </c>
      <c r="C622" s="7" t="s">
        <v>520</v>
      </c>
      <c r="D622" s="7" t="str">
        <f>"符江贝"</f>
        <v>符江贝</v>
      </c>
      <c r="E622" s="7" t="str">
        <f>"女"</f>
        <v>女</v>
      </c>
      <c r="F622" s="7" t="s">
        <v>625</v>
      </c>
    </row>
    <row r="623" spans="1:6" ht="30" customHeight="1">
      <c r="A623" s="6">
        <v>621</v>
      </c>
      <c r="B623" s="7" t="str">
        <f>"274520201214193911431"</f>
        <v>274520201214193911431</v>
      </c>
      <c r="C623" s="7" t="s">
        <v>520</v>
      </c>
      <c r="D623" s="7" t="str">
        <f>"谢梦阳"</f>
        <v>谢梦阳</v>
      </c>
      <c r="E623" s="7" t="str">
        <f>"女"</f>
        <v>女</v>
      </c>
      <c r="F623" s="7" t="s">
        <v>626</v>
      </c>
    </row>
    <row r="624" spans="1:6" ht="30" customHeight="1">
      <c r="A624" s="6">
        <v>622</v>
      </c>
      <c r="B624" s="7" t="str">
        <f>"274520201214194755437"</f>
        <v>274520201214194755437</v>
      </c>
      <c r="C624" s="7" t="s">
        <v>520</v>
      </c>
      <c r="D624" s="7" t="str">
        <f>"朱清"</f>
        <v>朱清</v>
      </c>
      <c r="E624" s="7" t="str">
        <f>"女"</f>
        <v>女</v>
      </c>
      <c r="F624" s="7" t="s">
        <v>627</v>
      </c>
    </row>
    <row r="625" spans="1:6" ht="30" customHeight="1">
      <c r="A625" s="6">
        <v>623</v>
      </c>
      <c r="B625" s="7" t="str">
        <f>"274520201214200235443"</f>
        <v>274520201214200235443</v>
      </c>
      <c r="C625" s="7" t="s">
        <v>520</v>
      </c>
      <c r="D625" s="7" t="str">
        <f>"李平"</f>
        <v>李平</v>
      </c>
      <c r="E625" s="7" t="str">
        <f>"女"</f>
        <v>女</v>
      </c>
      <c r="F625" s="7" t="s">
        <v>628</v>
      </c>
    </row>
    <row r="626" spans="1:6" ht="30" customHeight="1">
      <c r="A626" s="6">
        <v>624</v>
      </c>
      <c r="B626" s="7" t="str">
        <f>"274520201214201328450"</f>
        <v>274520201214201328450</v>
      </c>
      <c r="C626" s="7" t="s">
        <v>520</v>
      </c>
      <c r="D626" s="7" t="str">
        <f>"王双兴"</f>
        <v>王双兴</v>
      </c>
      <c r="E626" s="7" t="str">
        <f>"男"</f>
        <v>男</v>
      </c>
      <c r="F626" s="7" t="s">
        <v>629</v>
      </c>
    </row>
    <row r="627" spans="1:6" ht="30" customHeight="1">
      <c r="A627" s="6">
        <v>625</v>
      </c>
      <c r="B627" s="7" t="str">
        <f>"274520201214201421452"</f>
        <v>274520201214201421452</v>
      </c>
      <c r="C627" s="7" t="s">
        <v>520</v>
      </c>
      <c r="D627" s="7" t="str">
        <f>"江淑婷"</f>
        <v>江淑婷</v>
      </c>
      <c r="E627" s="7" t="str">
        <f>"女"</f>
        <v>女</v>
      </c>
      <c r="F627" s="7" t="s">
        <v>630</v>
      </c>
    </row>
    <row r="628" spans="1:6" ht="30" customHeight="1">
      <c r="A628" s="6">
        <v>626</v>
      </c>
      <c r="B628" s="7" t="str">
        <f>"274520201214202337458"</f>
        <v>274520201214202337458</v>
      </c>
      <c r="C628" s="7" t="s">
        <v>520</v>
      </c>
      <c r="D628" s="7" t="str">
        <f>"杜云妮"</f>
        <v>杜云妮</v>
      </c>
      <c r="E628" s="7" t="str">
        <f>"女"</f>
        <v>女</v>
      </c>
      <c r="F628" s="7" t="s">
        <v>631</v>
      </c>
    </row>
    <row r="629" spans="1:6" ht="30" customHeight="1">
      <c r="A629" s="6">
        <v>627</v>
      </c>
      <c r="B629" s="7" t="str">
        <f>"274520201214203042461"</f>
        <v>274520201214203042461</v>
      </c>
      <c r="C629" s="7" t="s">
        <v>520</v>
      </c>
      <c r="D629" s="7" t="str">
        <f>"冯铭玉"</f>
        <v>冯铭玉</v>
      </c>
      <c r="E629" s="7" t="str">
        <f>"女"</f>
        <v>女</v>
      </c>
      <c r="F629" s="7" t="s">
        <v>632</v>
      </c>
    </row>
    <row r="630" spans="1:6" ht="30" customHeight="1">
      <c r="A630" s="6">
        <v>628</v>
      </c>
      <c r="B630" s="7" t="str">
        <f>"274520201214204154464"</f>
        <v>274520201214204154464</v>
      </c>
      <c r="C630" s="7" t="s">
        <v>520</v>
      </c>
      <c r="D630" s="7" t="str">
        <f>"陈送南"</f>
        <v>陈送南</v>
      </c>
      <c r="E630" s="7" t="str">
        <f>"女"</f>
        <v>女</v>
      </c>
      <c r="F630" s="7" t="s">
        <v>633</v>
      </c>
    </row>
    <row r="631" spans="1:6" ht="30" customHeight="1">
      <c r="A631" s="6">
        <v>629</v>
      </c>
      <c r="B631" s="7" t="str">
        <f>"274520201214205023468"</f>
        <v>274520201214205023468</v>
      </c>
      <c r="C631" s="7" t="s">
        <v>520</v>
      </c>
      <c r="D631" s="7" t="str">
        <f>"殷礼报"</f>
        <v>殷礼报</v>
      </c>
      <c r="E631" s="7" t="str">
        <f>"男"</f>
        <v>男</v>
      </c>
      <c r="F631" s="7" t="s">
        <v>634</v>
      </c>
    </row>
    <row r="632" spans="1:6" ht="30" customHeight="1">
      <c r="A632" s="6">
        <v>630</v>
      </c>
      <c r="B632" s="7" t="str">
        <f>"274520201214210157474"</f>
        <v>274520201214210157474</v>
      </c>
      <c r="C632" s="7" t="s">
        <v>520</v>
      </c>
      <c r="D632" s="7" t="str">
        <f>"羊本彭"</f>
        <v>羊本彭</v>
      </c>
      <c r="E632" s="7" t="str">
        <f>"男"</f>
        <v>男</v>
      </c>
      <c r="F632" s="7" t="s">
        <v>635</v>
      </c>
    </row>
    <row r="633" spans="1:6" ht="30" customHeight="1">
      <c r="A633" s="6">
        <v>631</v>
      </c>
      <c r="B633" s="7" t="str">
        <f>"274520201214210430475"</f>
        <v>274520201214210430475</v>
      </c>
      <c r="C633" s="7" t="s">
        <v>520</v>
      </c>
      <c r="D633" s="7" t="str">
        <f>"周晓敏"</f>
        <v>周晓敏</v>
      </c>
      <c r="E633" s="7" t="str">
        <f aca="true" t="shared" si="29" ref="E633:E663">"女"</f>
        <v>女</v>
      </c>
      <c r="F633" s="7" t="s">
        <v>636</v>
      </c>
    </row>
    <row r="634" spans="1:6" ht="30" customHeight="1">
      <c r="A634" s="6">
        <v>632</v>
      </c>
      <c r="B634" s="7" t="str">
        <f>"274520201214210558476"</f>
        <v>274520201214210558476</v>
      </c>
      <c r="C634" s="7" t="s">
        <v>520</v>
      </c>
      <c r="D634" s="7" t="str">
        <f>"陈雪宜"</f>
        <v>陈雪宜</v>
      </c>
      <c r="E634" s="7" t="str">
        <f t="shared" si="29"/>
        <v>女</v>
      </c>
      <c r="F634" s="7" t="s">
        <v>637</v>
      </c>
    </row>
    <row r="635" spans="1:6" ht="30" customHeight="1">
      <c r="A635" s="6">
        <v>633</v>
      </c>
      <c r="B635" s="7" t="str">
        <f>"274520201214212742492"</f>
        <v>274520201214212742492</v>
      </c>
      <c r="C635" s="7" t="s">
        <v>520</v>
      </c>
      <c r="D635" s="7" t="str">
        <f>"毛珺怡"</f>
        <v>毛珺怡</v>
      </c>
      <c r="E635" s="7" t="str">
        <f t="shared" si="29"/>
        <v>女</v>
      </c>
      <c r="F635" s="7" t="s">
        <v>638</v>
      </c>
    </row>
    <row r="636" spans="1:6" ht="30" customHeight="1">
      <c r="A636" s="6">
        <v>634</v>
      </c>
      <c r="B636" s="7" t="str">
        <f>"274520201214213902497"</f>
        <v>274520201214213902497</v>
      </c>
      <c r="C636" s="7" t="s">
        <v>520</v>
      </c>
      <c r="D636" s="7" t="str">
        <f>"杨家英"</f>
        <v>杨家英</v>
      </c>
      <c r="E636" s="7" t="str">
        <f t="shared" si="29"/>
        <v>女</v>
      </c>
      <c r="F636" s="7" t="s">
        <v>639</v>
      </c>
    </row>
    <row r="637" spans="1:6" ht="30" customHeight="1">
      <c r="A637" s="6">
        <v>635</v>
      </c>
      <c r="B637" s="7" t="str">
        <f>"274520201214214246500"</f>
        <v>274520201214214246500</v>
      </c>
      <c r="C637" s="7" t="s">
        <v>520</v>
      </c>
      <c r="D637" s="7" t="str">
        <f>"杨淮菁"</f>
        <v>杨淮菁</v>
      </c>
      <c r="E637" s="7" t="str">
        <f t="shared" si="29"/>
        <v>女</v>
      </c>
      <c r="F637" s="7" t="s">
        <v>640</v>
      </c>
    </row>
    <row r="638" spans="1:6" ht="30" customHeight="1">
      <c r="A638" s="6">
        <v>636</v>
      </c>
      <c r="B638" s="7" t="str">
        <f>"274520201214214304501"</f>
        <v>274520201214214304501</v>
      </c>
      <c r="C638" s="7" t="s">
        <v>520</v>
      </c>
      <c r="D638" s="7" t="str">
        <f>"陈宝萍"</f>
        <v>陈宝萍</v>
      </c>
      <c r="E638" s="7" t="str">
        <f t="shared" si="29"/>
        <v>女</v>
      </c>
      <c r="F638" s="7" t="s">
        <v>641</v>
      </c>
    </row>
    <row r="639" spans="1:6" ht="30" customHeight="1">
      <c r="A639" s="6">
        <v>637</v>
      </c>
      <c r="B639" s="7" t="str">
        <f>"274520201214214728503"</f>
        <v>274520201214214728503</v>
      </c>
      <c r="C639" s="7" t="s">
        <v>520</v>
      </c>
      <c r="D639" s="7" t="str">
        <f>"李香"</f>
        <v>李香</v>
      </c>
      <c r="E639" s="7" t="str">
        <f t="shared" si="29"/>
        <v>女</v>
      </c>
      <c r="F639" s="7" t="s">
        <v>642</v>
      </c>
    </row>
    <row r="640" spans="1:6" ht="30" customHeight="1">
      <c r="A640" s="6">
        <v>638</v>
      </c>
      <c r="B640" s="7" t="str">
        <f>"274520201214214732504"</f>
        <v>274520201214214732504</v>
      </c>
      <c r="C640" s="7" t="s">
        <v>520</v>
      </c>
      <c r="D640" s="7" t="str">
        <f>"王潇仪"</f>
        <v>王潇仪</v>
      </c>
      <c r="E640" s="7" t="str">
        <f t="shared" si="29"/>
        <v>女</v>
      </c>
      <c r="F640" s="7" t="s">
        <v>643</v>
      </c>
    </row>
    <row r="641" spans="1:6" ht="30" customHeight="1">
      <c r="A641" s="6">
        <v>639</v>
      </c>
      <c r="B641" s="7" t="str">
        <f>"274520201214215630506"</f>
        <v>274520201214215630506</v>
      </c>
      <c r="C641" s="7" t="s">
        <v>520</v>
      </c>
      <c r="D641" s="7" t="str">
        <f>"杨启萍"</f>
        <v>杨启萍</v>
      </c>
      <c r="E641" s="7" t="str">
        <f t="shared" si="29"/>
        <v>女</v>
      </c>
      <c r="F641" s="7" t="s">
        <v>644</v>
      </c>
    </row>
    <row r="642" spans="1:6" ht="30" customHeight="1">
      <c r="A642" s="6">
        <v>640</v>
      </c>
      <c r="B642" s="7" t="str">
        <f>"274520201214215737507"</f>
        <v>274520201214215737507</v>
      </c>
      <c r="C642" s="7" t="s">
        <v>520</v>
      </c>
      <c r="D642" s="7" t="str">
        <f>"柴济坤"</f>
        <v>柴济坤</v>
      </c>
      <c r="E642" s="7" t="str">
        <f t="shared" si="29"/>
        <v>女</v>
      </c>
      <c r="F642" s="7" t="s">
        <v>645</v>
      </c>
    </row>
    <row r="643" spans="1:6" ht="30" customHeight="1">
      <c r="A643" s="6">
        <v>641</v>
      </c>
      <c r="B643" s="7" t="str">
        <f>"274520201214220636514"</f>
        <v>274520201214220636514</v>
      </c>
      <c r="C643" s="7" t="s">
        <v>520</v>
      </c>
      <c r="D643" s="7" t="str">
        <f>"王彩梦"</f>
        <v>王彩梦</v>
      </c>
      <c r="E643" s="7" t="str">
        <f t="shared" si="29"/>
        <v>女</v>
      </c>
      <c r="F643" s="7" t="s">
        <v>646</v>
      </c>
    </row>
    <row r="644" spans="1:6" ht="30" customHeight="1">
      <c r="A644" s="6">
        <v>642</v>
      </c>
      <c r="B644" s="7" t="str">
        <f>"274520201214221521516"</f>
        <v>274520201214221521516</v>
      </c>
      <c r="C644" s="7" t="s">
        <v>520</v>
      </c>
      <c r="D644" s="7" t="str">
        <f>"陈丽"</f>
        <v>陈丽</v>
      </c>
      <c r="E644" s="7" t="str">
        <f t="shared" si="29"/>
        <v>女</v>
      </c>
      <c r="F644" s="7" t="s">
        <v>647</v>
      </c>
    </row>
    <row r="645" spans="1:6" ht="30" customHeight="1">
      <c r="A645" s="6">
        <v>643</v>
      </c>
      <c r="B645" s="7" t="str">
        <f>"274520201214222457522"</f>
        <v>274520201214222457522</v>
      </c>
      <c r="C645" s="7" t="s">
        <v>520</v>
      </c>
      <c r="D645" s="7" t="str">
        <f>"李花"</f>
        <v>李花</v>
      </c>
      <c r="E645" s="7" t="str">
        <f t="shared" si="29"/>
        <v>女</v>
      </c>
      <c r="F645" s="7" t="s">
        <v>648</v>
      </c>
    </row>
    <row r="646" spans="1:6" ht="30" customHeight="1">
      <c r="A646" s="6">
        <v>644</v>
      </c>
      <c r="B646" s="7" t="str">
        <f>"274520201214222926524"</f>
        <v>274520201214222926524</v>
      </c>
      <c r="C646" s="7" t="s">
        <v>520</v>
      </c>
      <c r="D646" s="7" t="str">
        <f>"汤加燕"</f>
        <v>汤加燕</v>
      </c>
      <c r="E646" s="7" t="str">
        <f t="shared" si="29"/>
        <v>女</v>
      </c>
      <c r="F646" s="7" t="s">
        <v>649</v>
      </c>
    </row>
    <row r="647" spans="1:6" ht="30" customHeight="1">
      <c r="A647" s="6">
        <v>645</v>
      </c>
      <c r="B647" s="7" t="str">
        <f>"274520201214223042525"</f>
        <v>274520201214223042525</v>
      </c>
      <c r="C647" s="7" t="s">
        <v>520</v>
      </c>
      <c r="D647" s="7" t="str">
        <f>"陈丽平"</f>
        <v>陈丽平</v>
      </c>
      <c r="E647" s="7" t="str">
        <f t="shared" si="29"/>
        <v>女</v>
      </c>
      <c r="F647" s="7" t="s">
        <v>650</v>
      </c>
    </row>
    <row r="648" spans="1:6" ht="30" customHeight="1">
      <c r="A648" s="6">
        <v>646</v>
      </c>
      <c r="B648" s="7" t="str">
        <f>"274520201214223506530"</f>
        <v>274520201214223506530</v>
      </c>
      <c r="C648" s="7" t="s">
        <v>520</v>
      </c>
      <c r="D648" s="7" t="str">
        <f>"傅启妃"</f>
        <v>傅启妃</v>
      </c>
      <c r="E648" s="7" t="str">
        <f t="shared" si="29"/>
        <v>女</v>
      </c>
      <c r="F648" s="7" t="s">
        <v>651</v>
      </c>
    </row>
    <row r="649" spans="1:6" ht="30" customHeight="1">
      <c r="A649" s="6">
        <v>647</v>
      </c>
      <c r="B649" s="7" t="str">
        <f>"274520201214223926536"</f>
        <v>274520201214223926536</v>
      </c>
      <c r="C649" s="7" t="s">
        <v>520</v>
      </c>
      <c r="D649" s="7" t="str">
        <f>"徐茹玉"</f>
        <v>徐茹玉</v>
      </c>
      <c r="E649" s="7" t="str">
        <f t="shared" si="29"/>
        <v>女</v>
      </c>
      <c r="F649" s="7" t="s">
        <v>652</v>
      </c>
    </row>
    <row r="650" spans="1:6" ht="30" customHeight="1">
      <c r="A650" s="6">
        <v>648</v>
      </c>
      <c r="B650" s="7" t="str">
        <f>"274520201214225843542"</f>
        <v>274520201214225843542</v>
      </c>
      <c r="C650" s="7" t="s">
        <v>520</v>
      </c>
      <c r="D650" s="7" t="str">
        <f>"莫清芳"</f>
        <v>莫清芳</v>
      </c>
      <c r="E650" s="7" t="str">
        <f t="shared" si="29"/>
        <v>女</v>
      </c>
      <c r="F650" s="7" t="s">
        <v>653</v>
      </c>
    </row>
    <row r="651" spans="1:6" ht="30" customHeight="1">
      <c r="A651" s="6">
        <v>649</v>
      </c>
      <c r="B651" s="7" t="str">
        <f>"274520201214231929548"</f>
        <v>274520201214231929548</v>
      </c>
      <c r="C651" s="7" t="s">
        <v>520</v>
      </c>
      <c r="D651" s="7" t="str">
        <f>"宁敏"</f>
        <v>宁敏</v>
      </c>
      <c r="E651" s="7" t="str">
        <f t="shared" si="29"/>
        <v>女</v>
      </c>
      <c r="F651" s="7" t="s">
        <v>654</v>
      </c>
    </row>
    <row r="652" spans="1:6" ht="30" customHeight="1">
      <c r="A652" s="6">
        <v>650</v>
      </c>
      <c r="B652" s="7" t="str">
        <f>"274520201214232533550"</f>
        <v>274520201214232533550</v>
      </c>
      <c r="C652" s="7" t="s">
        <v>520</v>
      </c>
      <c r="D652" s="7" t="str">
        <f>"熊慧慧"</f>
        <v>熊慧慧</v>
      </c>
      <c r="E652" s="7" t="str">
        <f t="shared" si="29"/>
        <v>女</v>
      </c>
      <c r="F652" s="7" t="s">
        <v>655</v>
      </c>
    </row>
    <row r="653" spans="1:6" ht="30" customHeight="1">
      <c r="A653" s="6">
        <v>651</v>
      </c>
      <c r="B653" s="7" t="str">
        <f>"274520201214235203553"</f>
        <v>274520201214235203553</v>
      </c>
      <c r="C653" s="7" t="s">
        <v>520</v>
      </c>
      <c r="D653" s="7" t="str">
        <f>"曾小丽"</f>
        <v>曾小丽</v>
      </c>
      <c r="E653" s="7" t="str">
        <f t="shared" si="29"/>
        <v>女</v>
      </c>
      <c r="F653" s="7" t="s">
        <v>656</v>
      </c>
    </row>
    <row r="654" spans="1:6" ht="30" customHeight="1">
      <c r="A654" s="6">
        <v>652</v>
      </c>
      <c r="B654" s="7" t="str">
        <f>"274520201215000745556"</f>
        <v>274520201215000745556</v>
      </c>
      <c r="C654" s="7" t="s">
        <v>520</v>
      </c>
      <c r="D654" s="7" t="str">
        <f>"符家伊"</f>
        <v>符家伊</v>
      </c>
      <c r="E654" s="7" t="str">
        <f t="shared" si="29"/>
        <v>女</v>
      </c>
      <c r="F654" s="7" t="s">
        <v>657</v>
      </c>
    </row>
    <row r="655" spans="1:6" ht="30" customHeight="1">
      <c r="A655" s="6">
        <v>653</v>
      </c>
      <c r="B655" s="7" t="str">
        <f>"274520201215002627557"</f>
        <v>274520201215002627557</v>
      </c>
      <c r="C655" s="7" t="s">
        <v>520</v>
      </c>
      <c r="D655" s="7" t="str">
        <f>"何瑜"</f>
        <v>何瑜</v>
      </c>
      <c r="E655" s="7" t="str">
        <f t="shared" si="29"/>
        <v>女</v>
      </c>
      <c r="F655" s="7" t="s">
        <v>658</v>
      </c>
    </row>
    <row r="656" spans="1:6" ht="30" customHeight="1">
      <c r="A656" s="6">
        <v>654</v>
      </c>
      <c r="B656" s="7" t="str">
        <f>"274520201215081902564"</f>
        <v>274520201215081902564</v>
      </c>
      <c r="C656" s="7" t="s">
        <v>520</v>
      </c>
      <c r="D656" s="7" t="str">
        <f>"黄小茹"</f>
        <v>黄小茹</v>
      </c>
      <c r="E656" s="7" t="str">
        <f t="shared" si="29"/>
        <v>女</v>
      </c>
      <c r="F656" s="7" t="s">
        <v>659</v>
      </c>
    </row>
    <row r="657" spans="1:6" ht="30" customHeight="1">
      <c r="A657" s="6">
        <v>655</v>
      </c>
      <c r="B657" s="7" t="str">
        <f>"274520201215082556566"</f>
        <v>274520201215082556566</v>
      </c>
      <c r="C657" s="7" t="s">
        <v>520</v>
      </c>
      <c r="D657" s="7" t="str">
        <f>"陈莲满"</f>
        <v>陈莲满</v>
      </c>
      <c r="E657" s="7" t="str">
        <f t="shared" si="29"/>
        <v>女</v>
      </c>
      <c r="F657" s="7" t="s">
        <v>660</v>
      </c>
    </row>
    <row r="658" spans="1:6" ht="30" customHeight="1">
      <c r="A658" s="6">
        <v>656</v>
      </c>
      <c r="B658" s="7" t="str">
        <f>"274520201215083013568"</f>
        <v>274520201215083013568</v>
      </c>
      <c r="C658" s="7" t="s">
        <v>520</v>
      </c>
      <c r="D658" s="7" t="str">
        <f>"陈月"</f>
        <v>陈月</v>
      </c>
      <c r="E658" s="7" t="str">
        <f t="shared" si="29"/>
        <v>女</v>
      </c>
      <c r="F658" s="7" t="s">
        <v>661</v>
      </c>
    </row>
    <row r="659" spans="1:6" ht="30" customHeight="1">
      <c r="A659" s="6">
        <v>657</v>
      </c>
      <c r="B659" s="7" t="str">
        <f>"274520201215084326571"</f>
        <v>274520201215084326571</v>
      </c>
      <c r="C659" s="7" t="s">
        <v>520</v>
      </c>
      <c r="D659" s="7" t="str">
        <f>"陈美玲"</f>
        <v>陈美玲</v>
      </c>
      <c r="E659" s="7" t="str">
        <f t="shared" si="29"/>
        <v>女</v>
      </c>
      <c r="F659" s="7" t="s">
        <v>662</v>
      </c>
    </row>
    <row r="660" spans="1:6" ht="30" customHeight="1">
      <c r="A660" s="6">
        <v>658</v>
      </c>
      <c r="B660" s="7" t="str">
        <f>"274520201215084658573"</f>
        <v>274520201215084658573</v>
      </c>
      <c r="C660" s="7" t="s">
        <v>520</v>
      </c>
      <c r="D660" s="7" t="str">
        <f>"曾小敏"</f>
        <v>曾小敏</v>
      </c>
      <c r="E660" s="7" t="str">
        <f t="shared" si="29"/>
        <v>女</v>
      </c>
      <c r="F660" s="7" t="s">
        <v>663</v>
      </c>
    </row>
    <row r="661" spans="1:6" ht="30" customHeight="1">
      <c r="A661" s="6">
        <v>659</v>
      </c>
      <c r="B661" s="7" t="str">
        <f>"274520201215084803575"</f>
        <v>274520201215084803575</v>
      </c>
      <c r="C661" s="7" t="s">
        <v>520</v>
      </c>
      <c r="D661" s="7" t="str">
        <f>"王淑莺"</f>
        <v>王淑莺</v>
      </c>
      <c r="E661" s="7" t="str">
        <f t="shared" si="29"/>
        <v>女</v>
      </c>
      <c r="F661" s="7" t="s">
        <v>664</v>
      </c>
    </row>
    <row r="662" spans="1:6" ht="30" customHeight="1">
      <c r="A662" s="6">
        <v>660</v>
      </c>
      <c r="B662" s="7" t="str">
        <f>"274520201215085612577"</f>
        <v>274520201215085612577</v>
      </c>
      <c r="C662" s="7" t="s">
        <v>520</v>
      </c>
      <c r="D662" s="7" t="str">
        <f>"刘美珍"</f>
        <v>刘美珍</v>
      </c>
      <c r="E662" s="7" t="str">
        <f t="shared" si="29"/>
        <v>女</v>
      </c>
      <c r="F662" s="7" t="s">
        <v>665</v>
      </c>
    </row>
    <row r="663" spans="1:6" ht="30" customHeight="1">
      <c r="A663" s="6">
        <v>661</v>
      </c>
      <c r="B663" s="7" t="str">
        <f>"274520201215090018579"</f>
        <v>274520201215090018579</v>
      </c>
      <c r="C663" s="7" t="s">
        <v>520</v>
      </c>
      <c r="D663" s="7" t="str">
        <f>"杨燕槐"</f>
        <v>杨燕槐</v>
      </c>
      <c r="E663" s="7" t="str">
        <f t="shared" si="29"/>
        <v>女</v>
      </c>
      <c r="F663" s="7" t="s">
        <v>666</v>
      </c>
    </row>
    <row r="664" spans="1:6" ht="30" customHeight="1">
      <c r="A664" s="6">
        <v>662</v>
      </c>
      <c r="B664" s="7" t="str">
        <f>"274520201215090453582"</f>
        <v>274520201215090453582</v>
      </c>
      <c r="C664" s="7" t="s">
        <v>520</v>
      </c>
      <c r="D664" s="7" t="str">
        <f>"王善健"</f>
        <v>王善健</v>
      </c>
      <c r="E664" s="7" t="str">
        <f>"男"</f>
        <v>男</v>
      </c>
      <c r="F664" s="7" t="s">
        <v>667</v>
      </c>
    </row>
    <row r="665" spans="1:6" ht="30" customHeight="1">
      <c r="A665" s="6">
        <v>663</v>
      </c>
      <c r="B665" s="7" t="str">
        <f>"274520201215090733584"</f>
        <v>274520201215090733584</v>
      </c>
      <c r="C665" s="7" t="s">
        <v>520</v>
      </c>
      <c r="D665" s="7" t="str">
        <f>"王珺霆"</f>
        <v>王珺霆</v>
      </c>
      <c r="E665" s="7" t="str">
        <f>"女"</f>
        <v>女</v>
      </c>
      <c r="F665" s="7" t="s">
        <v>668</v>
      </c>
    </row>
    <row r="666" spans="1:6" ht="30" customHeight="1">
      <c r="A666" s="6">
        <v>664</v>
      </c>
      <c r="B666" s="7" t="str">
        <f>"274520201215092007591"</f>
        <v>274520201215092007591</v>
      </c>
      <c r="C666" s="7" t="s">
        <v>520</v>
      </c>
      <c r="D666" s="7" t="str">
        <f>"符方媚"</f>
        <v>符方媚</v>
      </c>
      <c r="E666" s="7" t="str">
        <f>"女"</f>
        <v>女</v>
      </c>
      <c r="F666" s="7" t="s">
        <v>669</v>
      </c>
    </row>
    <row r="667" spans="1:6" ht="30" customHeight="1">
      <c r="A667" s="6">
        <v>665</v>
      </c>
      <c r="B667" s="7" t="str">
        <f>"274520201215092205593"</f>
        <v>274520201215092205593</v>
      </c>
      <c r="C667" s="7" t="s">
        <v>520</v>
      </c>
      <c r="D667" s="7" t="str">
        <f>"蔡楚婷"</f>
        <v>蔡楚婷</v>
      </c>
      <c r="E667" s="7" t="str">
        <f>"女"</f>
        <v>女</v>
      </c>
      <c r="F667" s="7" t="s">
        <v>670</v>
      </c>
    </row>
    <row r="668" spans="1:6" ht="30" customHeight="1">
      <c r="A668" s="6">
        <v>666</v>
      </c>
      <c r="B668" s="7" t="str">
        <f>"274520201215092438595"</f>
        <v>274520201215092438595</v>
      </c>
      <c r="C668" s="7" t="s">
        <v>520</v>
      </c>
      <c r="D668" s="7" t="str">
        <f>"黎培丽"</f>
        <v>黎培丽</v>
      </c>
      <c r="E668" s="7" t="str">
        <f>"女"</f>
        <v>女</v>
      </c>
      <c r="F668" s="7" t="s">
        <v>671</v>
      </c>
    </row>
    <row r="669" spans="1:6" ht="30" customHeight="1">
      <c r="A669" s="6">
        <v>667</v>
      </c>
      <c r="B669" s="7" t="str">
        <f>"274520201215092844598"</f>
        <v>274520201215092844598</v>
      </c>
      <c r="C669" s="7" t="s">
        <v>520</v>
      </c>
      <c r="D669" s="7" t="str">
        <f>"林鸿昌"</f>
        <v>林鸿昌</v>
      </c>
      <c r="E669" s="7" t="str">
        <f>"男"</f>
        <v>男</v>
      </c>
      <c r="F669" s="7" t="s">
        <v>672</v>
      </c>
    </row>
    <row r="670" spans="1:6" ht="30" customHeight="1">
      <c r="A670" s="6">
        <v>668</v>
      </c>
      <c r="B670" s="7" t="str">
        <f>"274520201215093237602"</f>
        <v>274520201215093237602</v>
      </c>
      <c r="C670" s="7" t="s">
        <v>520</v>
      </c>
      <c r="D670" s="7" t="str">
        <f>"钟琳钰"</f>
        <v>钟琳钰</v>
      </c>
      <c r="E670" s="7" t="str">
        <f>"女"</f>
        <v>女</v>
      </c>
      <c r="F670" s="7" t="s">
        <v>673</v>
      </c>
    </row>
    <row r="671" spans="1:6" ht="30" customHeight="1">
      <c r="A671" s="6">
        <v>669</v>
      </c>
      <c r="B671" s="7" t="str">
        <f>"274520201215093318603"</f>
        <v>274520201215093318603</v>
      </c>
      <c r="C671" s="7" t="s">
        <v>520</v>
      </c>
      <c r="D671" s="7" t="str">
        <f>"袁新萍"</f>
        <v>袁新萍</v>
      </c>
      <c r="E671" s="7" t="str">
        <f>"女"</f>
        <v>女</v>
      </c>
      <c r="F671" s="7" t="s">
        <v>674</v>
      </c>
    </row>
    <row r="672" spans="1:6" ht="30" customHeight="1">
      <c r="A672" s="6">
        <v>670</v>
      </c>
      <c r="B672" s="7" t="str">
        <f>"274520201215093514604"</f>
        <v>274520201215093514604</v>
      </c>
      <c r="C672" s="7" t="s">
        <v>520</v>
      </c>
      <c r="D672" s="7" t="str">
        <f>"刘梅潘"</f>
        <v>刘梅潘</v>
      </c>
      <c r="E672" s="7" t="str">
        <f>"女"</f>
        <v>女</v>
      </c>
      <c r="F672" s="7" t="s">
        <v>675</v>
      </c>
    </row>
    <row r="673" spans="1:6" ht="30" customHeight="1">
      <c r="A673" s="6">
        <v>671</v>
      </c>
      <c r="B673" s="7" t="str">
        <f>"274520201215094059606"</f>
        <v>274520201215094059606</v>
      </c>
      <c r="C673" s="7" t="s">
        <v>520</v>
      </c>
      <c r="D673" s="7" t="str">
        <f>"李诗萱"</f>
        <v>李诗萱</v>
      </c>
      <c r="E673" s="7" t="str">
        <f>"女"</f>
        <v>女</v>
      </c>
      <c r="F673" s="7" t="s">
        <v>522</v>
      </c>
    </row>
    <row r="674" spans="1:6" ht="30" customHeight="1">
      <c r="A674" s="6">
        <v>672</v>
      </c>
      <c r="B674" s="7" t="str">
        <f>"274520201215094136607"</f>
        <v>274520201215094136607</v>
      </c>
      <c r="C674" s="7" t="s">
        <v>520</v>
      </c>
      <c r="D674" s="7" t="str">
        <f>"陈永帅"</f>
        <v>陈永帅</v>
      </c>
      <c r="E674" s="7" t="str">
        <f>"男"</f>
        <v>男</v>
      </c>
      <c r="F674" s="7" t="s">
        <v>676</v>
      </c>
    </row>
    <row r="675" spans="1:6" ht="30" customHeight="1">
      <c r="A675" s="6">
        <v>673</v>
      </c>
      <c r="B675" s="7" t="str">
        <f>"274520201215094136608"</f>
        <v>274520201215094136608</v>
      </c>
      <c r="C675" s="7" t="s">
        <v>520</v>
      </c>
      <c r="D675" s="7" t="str">
        <f>"赵梦浪"</f>
        <v>赵梦浪</v>
      </c>
      <c r="E675" s="7" t="str">
        <f aca="true" t="shared" si="30" ref="E675:E681">"女"</f>
        <v>女</v>
      </c>
      <c r="F675" s="7" t="s">
        <v>677</v>
      </c>
    </row>
    <row r="676" spans="1:6" ht="30" customHeight="1">
      <c r="A676" s="6">
        <v>674</v>
      </c>
      <c r="B676" s="7" t="str">
        <f>"274520201215094724611"</f>
        <v>274520201215094724611</v>
      </c>
      <c r="C676" s="7" t="s">
        <v>520</v>
      </c>
      <c r="D676" s="7" t="str">
        <f>"庄雍钰"</f>
        <v>庄雍钰</v>
      </c>
      <c r="E676" s="7" t="str">
        <f t="shared" si="30"/>
        <v>女</v>
      </c>
      <c r="F676" s="7" t="s">
        <v>678</v>
      </c>
    </row>
    <row r="677" spans="1:6" ht="30" customHeight="1">
      <c r="A677" s="6">
        <v>675</v>
      </c>
      <c r="B677" s="7" t="str">
        <f>"274520201215095856617"</f>
        <v>274520201215095856617</v>
      </c>
      <c r="C677" s="7" t="s">
        <v>520</v>
      </c>
      <c r="D677" s="7" t="str">
        <f>"李治静"</f>
        <v>李治静</v>
      </c>
      <c r="E677" s="7" t="str">
        <f t="shared" si="30"/>
        <v>女</v>
      </c>
      <c r="F677" s="7" t="s">
        <v>679</v>
      </c>
    </row>
    <row r="678" spans="1:6" ht="30" customHeight="1">
      <c r="A678" s="6">
        <v>676</v>
      </c>
      <c r="B678" s="7" t="str">
        <f>"274520201215100544623"</f>
        <v>274520201215100544623</v>
      </c>
      <c r="C678" s="7" t="s">
        <v>520</v>
      </c>
      <c r="D678" s="7" t="str">
        <f>"吴美慧"</f>
        <v>吴美慧</v>
      </c>
      <c r="E678" s="7" t="str">
        <f t="shared" si="30"/>
        <v>女</v>
      </c>
      <c r="F678" s="7" t="s">
        <v>680</v>
      </c>
    </row>
    <row r="679" spans="1:6" ht="30" customHeight="1">
      <c r="A679" s="6">
        <v>677</v>
      </c>
      <c r="B679" s="7" t="str">
        <f>"274520201215100715626"</f>
        <v>274520201215100715626</v>
      </c>
      <c r="C679" s="7" t="s">
        <v>520</v>
      </c>
      <c r="D679" s="7" t="str">
        <f>"潘福女"</f>
        <v>潘福女</v>
      </c>
      <c r="E679" s="7" t="str">
        <f t="shared" si="30"/>
        <v>女</v>
      </c>
      <c r="F679" s="7" t="s">
        <v>681</v>
      </c>
    </row>
    <row r="680" spans="1:6" ht="30" customHeight="1">
      <c r="A680" s="6">
        <v>678</v>
      </c>
      <c r="B680" s="7" t="str">
        <f>"274520201215101459635"</f>
        <v>274520201215101459635</v>
      </c>
      <c r="C680" s="7" t="s">
        <v>520</v>
      </c>
      <c r="D680" s="7" t="str">
        <f>"黄金晶"</f>
        <v>黄金晶</v>
      </c>
      <c r="E680" s="7" t="str">
        <f t="shared" si="30"/>
        <v>女</v>
      </c>
      <c r="F680" s="7" t="s">
        <v>682</v>
      </c>
    </row>
    <row r="681" spans="1:6" ht="30" customHeight="1">
      <c r="A681" s="6">
        <v>679</v>
      </c>
      <c r="B681" s="7" t="str">
        <f>"274520201215101755639"</f>
        <v>274520201215101755639</v>
      </c>
      <c r="C681" s="7" t="s">
        <v>520</v>
      </c>
      <c r="D681" s="7" t="str">
        <f>"吉俐憬"</f>
        <v>吉俐憬</v>
      </c>
      <c r="E681" s="7" t="str">
        <f t="shared" si="30"/>
        <v>女</v>
      </c>
      <c r="F681" s="7" t="s">
        <v>683</v>
      </c>
    </row>
    <row r="682" spans="1:6" ht="30" customHeight="1">
      <c r="A682" s="6">
        <v>680</v>
      </c>
      <c r="B682" s="7" t="str">
        <f>"274520201215101914640"</f>
        <v>274520201215101914640</v>
      </c>
      <c r="C682" s="7" t="s">
        <v>520</v>
      </c>
      <c r="D682" s="7" t="str">
        <f>"冯庆喜"</f>
        <v>冯庆喜</v>
      </c>
      <c r="E682" s="7" t="str">
        <f>"男"</f>
        <v>男</v>
      </c>
      <c r="F682" s="7" t="s">
        <v>684</v>
      </c>
    </row>
    <row r="683" spans="1:6" ht="30" customHeight="1">
      <c r="A683" s="6">
        <v>681</v>
      </c>
      <c r="B683" s="7" t="str">
        <f>"274520201215102718649"</f>
        <v>274520201215102718649</v>
      </c>
      <c r="C683" s="7" t="s">
        <v>520</v>
      </c>
      <c r="D683" s="7" t="str">
        <f>"陈百烨"</f>
        <v>陈百烨</v>
      </c>
      <c r="E683" s="7" t="str">
        <f>"男"</f>
        <v>男</v>
      </c>
      <c r="F683" s="7" t="s">
        <v>685</v>
      </c>
    </row>
    <row r="684" spans="1:6" ht="30" customHeight="1">
      <c r="A684" s="6">
        <v>682</v>
      </c>
      <c r="B684" s="7" t="str">
        <f>"274520201215105733659"</f>
        <v>274520201215105733659</v>
      </c>
      <c r="C684" s="7" t="s">
        <v>520</v>
      </c>
      <c r="D684" s="7" t="str">
        <f>"陈飞飞"</f>
        <v>陈飞飞</v>
      </c>
      <c r="E684" s="7" t="str">
        <f aca="true" t="shared" si="31" ref="E684:E698">"女"</f>
        <v>女</v>
      </c>
      <c r="F684" s="7" t="s">
        <v>686</v>
      </c>
    </row>
    <row r="685" spans="1:6" ht="30" customHeight="1">
      <c r="A685" s="6">
        <v>683</v>
      </c>
      <c r="B685" s="7" t="str">
        <f>"274520201215110320663"</f>
        <v>274520201215110320663</v>
      </c>
      <c r="C685" s="7" t="s">
        <v>520</v>
      </c>
      <c r="D685" s="7" t="str">
        <f>"苏红娇"</f>
        <v>苏红娇</v>
      </c>
      <c r="E685" s="7" t="str">
        <f t="shared" si="31"/>
        <v>女</v>
      </c>
      <c r="F685" s="7" t="s">
        <v>687</v>
      </c>
    </row>
    <row r="686" spans="1:6" ht="30" customHeight="1">
      <c r="A686" s="6">
        <v>684</v>
      </c>
      <c r="B686" s="7" t="str">
        <f>"274520201215110825666"</f>
        <v>274520201215110825666</v>
      </c>
      <c r="C686" s="7" t="s">
        <v>520</v>
      </c>
      <c r="D686" s="7" t="str">
        <f>"袁小叶"</f>
        <v>袁小叶</v>
      </c>
      <c r="E686" s="7" t="str">
        <f t="shared" si="31"/>
        <v>女</v>
      </c>
      <c r="F686" s="7" t="s">
        <v>688</v>
      </c>
    </row>
    <row r="687" spans="1:6" ht="30" customHeight="1">
      <c r="A687" s="6">
        <v>685</v>
      </c>
      <c r="B687" s="7" t="str">
        <f>"274520201215111331668"</f>
        <v>274520201215111331668</v>
      </c>
      <c r="C687" s="7" t="s">
        <v>520</v>
      </c>
      <c r="D687" s="7" t="str">
        <f>"赵晓晓"</f>
        <v>赵晓晓</v>
      </c>
      <c r="E687" s="7" t="str">
        <f t="shared" si="31"/>
        <v>女</v>
      </c>
      <c r="F687" s="7" t="s">
        <v>689</v>
      </c>
    </row>
    <row r="688" spans="1:6" ht="30" customHeight="1">
      <c r="A688" s="6">
        <v>686</v>
      </c>
      <c r="B688" s="7" t="str">
        <f>"274520201215111400671"</f>
        <v>274520201215111400671</v>
      </c>
      <c r="C688" s="7" t="s">
        <v>520</v>
      </c>
      <c r="D688" s="7" t="str">
        <f>"杨如月"</f>
        <v>杨如月</v>
      </c>
      <c r="E688" s="7" t="str">
        <f t="shared" si="31"/>
        <v>女</v>
      </c>
      <c r="F688" s="7" t="s">
        <v>690</v>
      </c>
    </row>
    <row r="689" spans="1:6" ht="30" customHeight="1">
      <c r="A689" s="6">
        <v>687</v>
      </c>
      <c r="B689" s="7" t="str">
        <f>"274520201215111814674"</f>
        <v>274520201215111814674</v>
      </c>
      <c r="C689" s="7" t="s">
        <v>520</v>
      </c>
      <c r="D689" s="7" t="str">
        <f>"王福吉"</f>
        <v>王福吉</v>
      </c>
      <c r="E689" s="7" t="str">
        <f t="shared" si="31"/>
        <v>女</v>
      </c>
      <c r="F689" s="7" t="s">
        <v>691</v>
      </c>
    </row>
    <row r="690" spans="1:6" ht="30" customHeight="1">
      <c r="A690" s="6">
        <v>688</v>
      </c>
      <c r="B690" s="7" t="str">
        <f>"274520201215111923675"</f>
        <v>274520201215111923675</v>
      </c>
      <c r="C690" s="7" t="s">
        <v>520</v>
      </c>
      <c r="D690" s="7" t="str">
        <f>"云雨捷"</f>
        <v>云雨捷</v>
      </c>
      <c r="E690" s="7" t="str">
        <f t="shared" si="31"/>
        <v>女</v>
      </c>
      <c r="F690" s="7" t="s">
        <v>692</v>
      </c>
    </row>
    <row r="691" spans="1:6" ht="30" customHeight="1">
      <c r="A691" s="6">
        <v>689</v>
      </c>
      <c r="B691" s="7" t="str">
        <f>"274520201215112041677"</f>
        <v>274520201215112041677</v>
      </c>
      <c r="C691" s="7" t="s">
        <v>520</v>
      </c>
      <c r="D691" s="7" t="str">
        <f>"黎晓洁"</f>
        <v>黎晓洁</v>
      </c>
      <c r="E691" s="7" t="str">
        <f t="shared" si="31"/>
        <v>女</v>
      </c>
      <c r="F691" s="7" t="s">
        <v>693</v>
      </c>
    </row>
    <row r="692" spans="1:6" ht="30" customHeight="1">
      <c r="A692" s="6">
        <v>690</v>
      </c>
      <c r="B692" s="7" t="str">
        <f>"274520201215112216679"</f>
        <v>274520201215112216679</v>
      </c>
      <c r="C692" s="7" t="s">
        <v>520</v>
      </c>
      <c r="D692" s="7" t="str">
        <f>"陈清云"</f>
        <v>陈清云</v>
      </c>
      <c r="E692" s="7" t="str">
        <f t="shared" si="31"/>
        <v>女</v>
      </c>
      <c r="F692" s="7" t="s">
        <v>694</v>
      </c>
    </row>
    <row r="693" spans="1:6" ht="30" customHeight="1">
      <c r="A693" s="6">
        <v>691</v>
      </c>
      <c r="B693" s="7" t="str">
        <f>"274520201215112321680"</f>
        <v>274520201215112321680</v>
      </c>
      <c r="C693" s="7" t="s">
        <v>520</v>
      </c>
      <c r="D693" s="7" t="str">
        <f>"刘畅"</f>
        <v>刘畅</v>
      </c>
      <c r="E693" s="7" t="str">
        <f t="shared" si="31"/>
        <v>女</v>
      </c>
      <c r="F693" s="7" t="s">
        <v>518</v>
      </c>
    </row>
    <row r="694" spans="1:6" ht="30" customHeight="1">
      <c r="A694" s="6">
        <v>692</v>
      </c>
      <c r="B694" s="7" t="str">
        <f>"274520201215112802683"</f>
        <v>274520201215112802683</v>
      </c>
      <c r="C694" s="7" t="s">
        <v>520</v>
      </c>
      <c r="D694" s="7" t="str">
        <f>"王后苗"</f>
        <v>王后苗</v>
      </c>
      <c r="E694" s="7" t="str">
        <f t="shared" si="31"/>
        <v>女</v>
      </c>
      <c r="F694" s="7" t="s">
        <v>695</v>
      </c>
    </row>
    <row r="695" spans="1:6" ht="30" customHeight="1">
      <c r="A695" s="6">
        <v>693</v>
      </c>
      <c r="B695" s="7" t="str">
        <f>"274520201215114108691"</f>
        <v>274520201215114108691</v>
      </c>
      <c r="C695" s="7" t="s">
        <v>520</v>
      </c>
      <c r="D695" s="7" t="str">
        <f>"曾小云"</f>
        <v>曾小云</v>
      </c>
      <c r="E695" s="7" t="str">
        <f t="shared" si="31"/>
        <v>女</v>
      </c>
      <c r="F695" s="7" t="s">
        <v>696</v>
      </c>
    </row>
    <row r="696" spans="1:6" ht="30" customHeight="1">
      <c r="A696" s="6">
        <v>694</v>
      </c>
      <c r="B696" s="7" t="str">
        <f>"274520201215114451693"</f>
        <v>274520201215114451693</v>
      </c>
      <c r="C696" s="7" t="s">
        <v>520</v>
      </c>
      <c r="D696" s="7" t="str">
        <f>"郑娜"</f>
        <v>郑娜</v>
      </c>
      <c r="E696" s="7" t="str">
        <f t="shared" si="31"/>
        <v>女</v>
      </c>
      <c r="F696" s="7" t="s">
        <v>697</v>
      </c>
    </row>
    <row r="697" spans="1:6" ht="30" customHeight="1">
      <c r="A697" s="6">
        <v>695</v>
      </c>
      <c r="B697" s="7" t="str">
        <f>"274520201215120009700"</f>
        <v>274520201215120009700</v>
      </c>
      <c r="C697" s="7" t="s">
        <v>520</v>
      </c>
      <c r="D697" s="7" t="str">
        <f>"王梅岸"</f>
        <v>王梅岸</v>
      </c>
      <c r="E697" s="7" t="str">
        <f t="shared" si="31"/>
        <v>女</v>
      </c>
      <c r="F697" s="7" t="s">
        <v>698</v>
      </c>
    </row>
    <row r="698" spans="1:6" ht="30" customHeight="1">
      <c r="A698" s="6">
        <v>696</v>
      </c>
      <c r="B698" s="7" t="str">
        <f>"274520201215123806707"</f>
        <v>274520201215123806707</v>
      </c>
      <c r="C698" s="7" t="s">
        <v>520</v>
      </c>
      <c r="D698" s="7" t="str">
        <f>"柯曼倩"</f>
        <v>柯曼倩</v>
      </c>
      <c r="E698" s="7" t="str">
        <f t="shared" si="31"/>
        <v>女</v>
      </c>
      <c r="F698" s="7" t="s">
        <v>699</v>
      </c>
    </row>
    <row r="699" spans="1:6" ht="30" customHeight="1">
      <c r="A699" s="6">
        <v>697</v>
      </c>
      <c r="B699" s="7" t="str">
        <f>"274520201215125057710"</f>
        <v>274520201215125057710</v>
      </c>
      <c r="C699" s="7" t="s">
        <v>520</v>
      </c>
      <c r="D699" s="7" t="str">
        <f>"吴坤兴"</f>
        <v>吴坤兴</v>
      </c>
      <c r="E699" s="7" t="str">
        <f>"男"</f>
        <v>男</v>
      </c>
      <c r="F699" s="7" t="s">
        <v>700</v>
      </c>
    </row>
    <row r="700" spans="1:6" ht="30" customHeight="1">
      <c r="A700" s="6">
        <v>698</v>
      </c>
      <c r="B700" s="7" t="str">
        <f>"274520201215131535715"</f>
        <v>274520201215131535715</v>
      </c>
      <c r="C700" s="7" t="s">
        <v>520</v>
      </c>
      <c r="D700" s="7" t="str">
        <f>"吴茂李"</f>
        <v>吴茂李</v>
      </c>
      <c r="E700" s="7" t="str">
        <f>"女"</f>
        <v>女</v>
      </c>
      <c r="F700" s="7" t="s">
        <v>701</v>
      </c>
    </row>
    <row r="701" spans="1:6" ht="30" customHeight="1">
      <c r="A701" s="6">
        <v>699</v>
      </c>
      <c r="B701" s="7" t="str">
        <f>"274520201215131621716"</f>
        <v>274520201215131621716</v>
      </c>
      <c r="C701" s="7" t="s">
        <v>520</v>
      </c>
      <c r="D701" s="7" t="str">
        <f>"唐祥妃"</f>
        <v>唐祥妃</v>
      </c>
      <c r="E701" s="7" t="str">
        <f>"女"</f>
        <v>女</v>
      </c>
      <c r="F701" s="7" t="s">
        <v>702</v>
      </c>
    </row>
    <row r="702" spans="1:6" ht="30" customHeight="1">
      <c r="A702" s="6">
        <v>700</v>
      </c>
      <c r="B702" s="7" t="str">
        <f>"274520201215131731718"</f>
        <v>274520201215131731718</v>
      </c>
      <c r="C702" s="7" t="s">
        <v>520</v>
      </c>
      <c r="D702" s="7" t="str">
        <f>"黄海静"</f>
        <v>黄海静</v>
      </c>
      <c r="E702" s="7" t="str">
        <f>"女"</f>
        <v>女</v>
      </c>
      <c r="F702" s="7" t="s">
        <v>703</v>
      </c>
    </row>
    <row r="703" spans="1:6" ht="30" customHeight="1">
      <c r="A703" s="6">
        <v>701</v>
      </c>
      <c r="B703" s="7" t="str">
        <f>"274520201215132203720"</f>
        <v>274520201215132203720</v>
      </c>
      <c r="C703" s="7" t="s">
        <v>520</v>
      </c>
      <c r="D703" s="7" t="str">
        <f>"叶丽霞"</f>
        <v>叶丽霞</v>
      </c>
      <c r="E703" s="7" t="str">
        <f>"女"</f>
        <v>女</v>
      </c>
      <c r="F703" s="7" t="s">
        <v>704</v>
      </c>
    </row>
    <row r="704" spans="1:6" ht="30" customHeight="1">
      <c r="A704" s="6">
        <v>702</v>
      </c>
      <c r="B704" s="7" t="str">
        <f>"274520201215132331721"</f>
        <v>274520201215132331721</v>
      </c>
      <c r="C704" s="7" t="s">
        <v>520</v>
      </c>
      <c r="D704" s="7" t="str">
        <f>"符海珑"</f>
        <v>符海珑</v>
      </c>
      <c r="E704" s="7" t="str">
        <f>"女"</f>
        <v>女</v>
      </c>
      <c r="F704" s="7" t="s">
        <v>705</v>
      </c>
    </row>
    <row r="705" spans="1:6" ht="30" customHeight="1">
      <c r="A705" s="6">
        <v>703</v>
      </c>
      <c r="B705" s="7" t="str">
        <f>"274520201215132900722"</f>
        <v>274520201215132900722</v>
      </c>
      <c r="C705" s="7" t="s">
        <v>520</v>
      </c>
      <c r="D705" s="7" t="str">
        <f>"陈望"</f>
        <v>陈望</v>
      </c>
      <c r="E705" s="7" t="str">
        <f>"男"</f>
        <v>男</v>
      </c>
      <c r="F705" s="7" t="s">
        <v>706</v>
      </c>
    </row>
    <row r="706" spans="1:6" ht="30" customHeight="1">
      <c r="A706" s="6">
        <v>704</v>
      </c>
      <c r="B706" s="7" t="str">
        <f>"274520201215132930723"</f>
        <v>274520201215132930723</v>
      </c>
      <c r="C706" s="7" t="s">
        <v>520</v>
      </c>
      <c r="D706" s="7" t="str">
        <f>"沈梦媛"</f>
        <v>沈梦媛</v>
      </c>
      <c r="E706" s="7" t="str">
        <f aca="true" t="shared" si="32" ref="E706:E719">"女"</f>
        <v>女</v>
      </c>
      <c r="F706" s="7" t="s">
        <v>172</v>
      </c>
    </row>
    <row r="707" spans="1:6" ht="30" customHeight="1">
      <c r="A707" s="6">
        <v>705</v>
      </c>
      <c r="B707" s="7" t="str">
        <f>"274520201215142006733"</f>
        <v>274520201215142006733</v>
      </c>
      <c r="C707" s="7" t="s">
        <v>520</v>
      </c>
      <c r="D707" s="7" t="str">
        <f>"李桃逢"</f>
        <v>李桃逢</v>
      </c>
      <c r="E707" s="7" t="str">
        <f t="shared" si="32"/>
        <v>女</v>
      </c>
      <c r="F707" s="7" t="s">
        <v>707</v>
      </c>
    </row>
    <row r="708" spans="1:6" ht="30" customHeight="1">
      <c r="A708" s="6">
        <v>706</v>
      </c>
      <c r="B708" s="7" t="str">
        <f>"274520201215151326751"</f>
        <v>274520201215151326751</v>
      </c>
      <c r="C708" s="7" t="s">
        <v>520</v>
      </c>
      <c r="D708" s="7" t="str">
        <f>"曾莹"</f>
        <v>曾莹</v>
      </c>
      <c r="E708" s="7" t="str">
        <f t="shared" si="32"/>
        <v>女</v>
      </c>
      <c r="F708" s="7" t="s">
        <v>708</v>
      </c>
    </row>
    <row r="709" spans="1:6" ht="30" customHeight="1">
      <c r="A709" s="6">
        <v>707</v>
      </c>
      <c r="B709" s="7" t="str">
        <f>"274520201215152601756"</f>
        <v>274520201215152601756</v>
      </c>
      <c r="C709" s="7" t="s">
        <v>520</v>
      </c>
      <c r="D709" s="7" t="str">
        <f>"邱姿嘉"</f>
        <v>邱姿嘉</v>
      </c>
      <c r="E709" s="7" t="str">
        <f t="shared" si="32"/>
        <v>女</v>
      </c>
      <c r="F709" s="7" t="s">
        <v>709</v>
      </c>
    </row>
    <row r="710" spans="1:6" ht="30" customHeight="1">
      <c r="A710" s="6">
        <v>708</v>
      </c>
      <c r="B710" s="7" t="str">
        <f>"274520201215152932760"</f>
        <v>274520201215152932760</v>
      </c>
      <c r="C710" s="7" t="s">
        <v>520</v>
      </c>
      <c r="D710" s="7" t="str">
        <f>"蔡浪"</f>
        <v>蔡浪</v>
      </c>
      <c r="E710" s="7" t="str">
        <f t="shared" si="32"/>
        <v>女</v>
      </c>
      <c r="F710" s="7" t="s">
        <v>710</v>
      </c>
    </row>
    <row r="711" spans="1:6" ht="30" customHeight="1">
      <c r="A711" s="6">
        <v>709</v>
      </c>
      <c r="B711" s="7" t="str">
        <f>"274520201215153252761"</f>
        <v>274520201215153252761</v>
      </c>
      <c r="C711" s="7" t="s">
        <v>520</v>
      </c>
      <c r="D711" s="7" t="str">
        <f>"王彩芳"</f>
        <v>王彩芳</v>
      </c>
      <c r="E711" s="7" t="str">
        <f t="shared" si="32"/>
        <v>女</v>
      </c>
      <c r="F711" s="7" t="s">
        <v>711</v>
      </c>
    </row>
    <row r="712" spans="1:6" ht="30" customHeight="1">
      <c r="A712" s="6">
        <v>710</v>
      </c>
      <c r="B712" s="7" t="str">
        <f>"274520201215154053765"</f>
        <v>274520201215154053765</v>
      </c>
      <c r="C712" s="7" t="s">
        <v>520</v>
      </c>
      <c r="D712" s="7" t="str">
        <f>"罗慧琳"</f>
        <v>罗慧琳</v>
      </c>
      <c r="E712" s="7" t="str">
        <f t="shared" si="32"/>
        <v>女</v>
      </c>
      <c r="F712" s="7" t="s">
        <v>712</v>
      </c>
    </row>
    <row r="713" spans="1:6" ht="30" customHeight="1">
      <c r="A713" s="6">
        <v>711</v>
      </c>
      <c r="B713" s="7" t="str">
        <f>"274520201215154746768"</f>
        <v>274520201215154746768</v>
      </c>
      <c r="C713" s="7" t="s">
        <v>520</v>
      </c>
      <c r="D713" s="7" t="str">
        <f>"梁其娇"</f>
        <v>梁其娇</v>
      </c>
      <c r="E713" s="7" t="str">
        <f t="shared" si="32"/>
        <v>女</v>
      </c>
      <c r="F713" s="7" t="s">
        <v>713</v>
      </c>
    </row>
    <row r="714" spans="1:6" ht="30" customHeight="1">
      <c r="A714" s="6">
        <v>712</v>
      </c>
      <c r="B714" s="7" t="str">
        <f>"274520201215154925769"</f>
        <v>274520201215154925769</v>
      </c>
      <c r="C714" s="7" t="s">
        <v>520</v>
      </c>
      <c r="D714" s="7" t="str">
        <f>"吉愉"</f>
        <v>吉愉</v>
      </c>
      <c r="E714" s="7" t="str">
        <f t="shared" si="32"/>
        <v>女</v>
      </c>
      <c r="F714" s="7" t="s">
        <v>714</v>
      </c>
    </row>
    <row r="715" spans="1:6" ht="30" customHeight="1">
      <c r="A715" s="6">
        <v>713</v>
      </c>
      <c r="B715" s="7" t="str">
        <f>"274520201215155139771"</f>
        <v>274520201215155139771</v>
      </c>
      <c r="C715" s="7" t="s">
        <v>520</v>
      </c>
      <c r="D715" s="7" t="str">
        <f>"赵娟"</f>
        <v>赵娟</v>
      </c>
      <c r="E715" s="7" t="str">
        <f t="shared" si="32"/>
        <v>女</v>
      </c>
      <c r="F715" s="7" t="s">
        <v>715</v>
      </c>
    </row>
    <row r="716" spans="1:6" ht="30" customHeight="1">
      <c r="A716" s="6">
        <v>714</v>
      </c>
      <c r="B716" s="7" t="str">
        <f>"274520201215155413772"</f>
        <v>274520201215155413772</v>
      </c>
      <c r="C716" s="7" t="s">
        <v>520</v>
      </c>
      <c r="D716" s="7" t="str">
        <f>"宋英欣"</f>
        <v>宋英欣</v>
      </c>
      <c r="E716" s="7" t="str">
        <f t="shared" si="32"/>
        <v>女</v>
      </c>
      <c r="F716" s="7" t="s">
        <v>716</v>
      </c>
    </row>
    <row r="717" spans="1:6" ht="30" customHeight="1">
      <c r="A717" s="6">
        <v>715</v>
      </c>
      <c r="B717" s="7" t="str">
        <f>"274520201215160023773"</f>
        <v>274520201215160023773</v>
      </c>
      <c r="C717" s="7" t="s">
        <v>520</v>
      </c>
      <c r="D717" s="7" t="str">
        <f>"张阿莲"</f>
        <v>张阿莲</v>
      </c>
      <c r="E717" s="7" t="str">
        <f t="shared" si="32"/>
        <v>女</v>
      </c>
      <c r="F717" s="7" t="s">
        <v>717</v>
      </c>
    </row>
    <row r="718" spans="1:6" ht="30" customHeight="1">
      <c r="A718" s="6">
        <v>716</v>
      </c>
      <c r="B718" s="7" t="str">
        <f>"274520201215162432782"</f>
        <v>274520201215162432782</v>
      </c>
      <c r="C718" s="7" t="s">
        <v>520</v>
      </c>
      <c r="D718" s="7" t="str">
        <f>"毛星"</f>
        <v>毛星</v>
      </c>
      <c r="E718" s="7" t="str">
        <f t="shared" si="32"/>
        <v>女</v>
      </c>
      <c r="F718" s="7" t="s">
        <v>718</v>
      </c>
    </row>
    <row r="719" spans="1:6" ht="30" customHeight="1">
      <c r="A719" s="6">
        <v>717</v>
      </c>
      <c r="B719" s="7" t="str">
        <f>"274520201215163253783"</f>
        <v>274520201215163253783</v>
      </c>
      <c r="C719" s="7" t="s">
        <v>520</v>
      </c>
      <c r="D719" s="7" t="str">
        <f>"王淑瑶"</f>
        <v>王淑瑶</v>
      </c>
      <c r="E719" s="7" t="str">
        <f t="shared" si="32"/>
        <v>女</v>
      </c>
      <c r="F719" s="7" t="s">
        <v>719</v>
      </c>
    </row>
    <row r="720" spans="1:6" ht="30" customHeight="1">
      <c r="A720" s="6">
        <v>718</v>
      </c>
      <c r="B720" s="7" t="str">
        <f>"274520201215164352789"</f>
        <v>274520201215164352789</v>
      </c>
      <c r="C720" s="7" t="s">
        <v>520</v>
      </c>
      <c r="D720" s="7" t="str">
        <f>"符策鼎"</f>
        <v>符策鼎</v>
      </c>
      <c r="E720" s="7" t="str">
        <f>"男"</f>
        <v>男</v>
      </c>
      <c r="F720" s="7" t="s">
        <v>720</v>
      </c>
    </row>
    <row r="721" spans="1:6" ht="30" customHeight="1">
      <c r="A721" s="6">
        <v>719</v>
      </c>
      <c r="B721" s="7" t="str">
        <f>"274520201215172351811"</f>
        <v>274520201215172351811</v>
      </c>
      <c r="C721" s="7" t="s">
        <v>520</v>
      </c>
      <c r="D721" s="7" t="str">
        <f>"林丹"</f>
        <v>林丹</v>
      </c>
      <c r="E721" s="7" t="str">
        <f>"女"</f>
        <v>女</v>
      </c>
      <c r="F721" s="7" t="s">
        <v>721</v>
      </c>
    </row>
    <row r="722" spans="1:6" ht="30" customHeight="1">
      <c r="A722" s="6">
        <v>720</v>
      </c>
      <c r="B722" s="7" t="str">
        <f>"274520201215174009819"</f>
        <v>274520201215174009819</v>
      </c>
      <c r="C722" s="7" t="s">
        <v>520</v>
      </c>
      <c r="D722" s="7" t="str">
        <f>"吴有龙"</f>
        <v>吴有龙</v>
      </c>
      <c r="E722" s="7" t="str">
        <f>"男"</f>
        <v>男</v>
      </c>
      <c r="F722" s="7" t="s">
        <v>722</v>
      </c>
    </row>
    <row r="723" spans="1:6" ht="30" customHeight="1">
      <c r="A723" s="6">
        <v>721</v>
      </c>
      <c r="B723" s="7" t="str">
        <f>"274520201215175616827"</f>
        <v>274520201215175616827</v>
      </c>
      <c r="C723" s="7" t="s">
        <v>520</v>
      </c>
      <c r="D723" s="7" t="str">
        <f>"陈永钦"</f>
        <v>陈永钦</v>
      </c>
      <c r="E723" s="7" t="str">
        <f aca="true" t="shared" si="33" ref="E723:E728">"女"</f>
        <v>女</v>
      </c>
      <c r="F723" s="7" t="s">
        <v>723</v>
      </c>
    </row>
    <row r="724" spans="1:6" ht="30" customHeight="1">
      <c r="A724" s="6">
        <v>722</v>
      </c>
      <c r="B724" s="7" t="str">
        <f>"274520201215180957828"</f>
        <v>274520201215180957828</v>
      </c>
      <c r="C724" s="7" t="s">
        <v>520</v>
      </c>
      <c r="D724" s="7" t="str">
        <f>"潘孝琳"</f>
        <v>潘孝琳</v>
      </c>
      <c r="E724" s="7" t="str">
        <f t="shared" si="33"/>
        <v>女</v>
      </c>
      <c r="F724" s="7" t="s">
        <v>724</v>
      </c>
    </row>
    <row r="725" spans="1:6" ht="30" customHeight="1">
      <c r="A725" s="6">
        <v>723</v>
      </c>
      <c r="B725" s="7" t="str">
        <f>"274520201215181656830"</f>
        <v>274520201215181656830</v>
      </c>
      <c r="C725" s="7" t="s">
        <v>520</v>
      </c>
      <c r="D725" s="7" t="str">
        <f>"许玮韫"</f>
        <v>许玮韫</v>
      </c>
      <c r="E725" s="7" t="str">
        <f t="shared" si="33"/>
        <v>女</v>
      </c>
      <c r="F725" s="7" t="s">
        <v>725</v>
      </c>
    </row>
    <row r="726" spans="1:6" ht="30" customHeight="1">
      <c r="A726" s="6">
        <v>724</v>
      </c>
      <c r="B726" s="7" t="str">
        <f>"274520201215181822831"</f>
        <v>274520201215181822831</v>
      </c>
      <c r="C726" s="7" t="s">
        <v>520</v>
      </c>
      <c r="D726" s="7" t="str">
        <f>"籍蕊"</f>
        <v>籍蕊</v>
      </c>
      <c r="E726" s="7" t="str">
        <f t="shared" si="33"/>
        <v>女</v>
      </c>
      <c r="F726" s="7" t="s">
        <v>726</v>
      </c>
    </row>
    <row r="727" spans="1:6" ht="30" customHeight="1">
      <c r="A727" s="6">
        <v>725</v>
      </c>
      <c r="B727" s="7" t="str">
        <f>"274520201215183141834"</f>
        <v>274520201215183141834</v>
      </c>
      <c r="C727" s="7" t="s">
        <v>520</v>
      </c>
      <c r="D727" s="7" t="str">
        <f>"吴玉霞"</f>
        <v>吴玉霞</v>
      </c>
      <c r="E727" s="7" t="str">
        <f t="shared" si="33"/>
        <v>女</v>
      </c>
      <c r="F727" s="7" t="s">
        <v>727</v>
      </c>
    </row>
    <row r="728" spans="1:6" ht="30" customHeight="1">
      <c r="A728" s="6">
        <v>726</v>
      </c>
      <c r="B728" s="7" t="str">
        <f>"274520201215184054837"</f>
        <v>274520201215184054837</v>
      </c>
      <c r="C728" s="7" t="s">
        <v>520</v>
      </c>
      <c r="D728" s="7" t="str">
        <f>"龙倩倩"</f>
        <v>龙倩倩</v>
      </c>
      <c r="E728" s="7" t="str">
        <f t="shared" si="33"/>
        <v>女</v>
      </c>
      <c r="F728" s="7" t="s">
        <v>728</v>
      </c>
    </row>
    <row r="729" spans="1:6" ht="30" customHeight="1">
      <c r="A729" s="6">
        <v>727</v>
      </c>
      <c r="B729" s="7" t="str">
        <f>"274520201215184105838"</f>
        <v>274520201215184105838</v>
      </c>
      <c r="C729" s="7" t="s">
        <v>520</v>
      </c>
      <c r="D729" s="7" t="str">
        <f>"陈小明"</f>
        <v>陈小明</v>
      </c>
      <c r="E729" s="7" t="str">
        <f>"男"</f>
        <v>男</v>
      </c>
      <c r="F729" s="7" t="s">
        <v>729</v>
      </c>
    </row>
    <row r="730" spans="1:6" ht="30" customHeight="1">
      <c r="A730" s="6">
        <v>728</v>
      </c>
      <c r="B730" s="7" t="str">
        <f>"274520201215190504839"</f>
        <v>274520201215190504839</v>
      </c>
      <c r="C730" s="7" t="s">
        <v>520</v>
      </c>
      <c r="D730" s="7" t="str">
        <f>"林楠楠"</f>
        <v>林楠楠</v>
      </c>
      <c r="E730" s="7" t="str">
        <f>"女"</f>
        <v>女</v>
      </c>
      <c r="F730" s="7" t="s">
        <v>730</v>
      </c>
    </row>
    <row r="731" spans="1:6" ht="30" customHeight="1">
      <c r="A731" s="6">
        <v>729</v>
      </c>
      <c r="B731" s="7" t="str">
        <f>"274520201215195203850"</f>
        <v>274520201215195203850</v>
      </c>
      <c r="C731" s="7" t="s">
        <v>520</v>
      </c>
      <c r="D731" s="7" t="str">
        <f>"李慢晶"</f>
        <v>李慢晶</v>
      </c>
      <c r="E731" s="7" t="str">
        <f>"女"</f>
        <v>女</v>
      </c>
      <c r="F731" s="7" t="s">
        <v>731</v>
      </c>
    </row>
    <row r="732" spans="1:6" ht="30" customHeight="1">
      <c r="A732" s="6">
        <v>730</v>
      </c>
      <c r="B732" s="7" t="str">
        <f>"274520201215195805853"</f>
        <v>274520201215195805853</v>
      </c>
      <c r="C732" s="7" t="s">
        <v>520</v>
      </c>
      <c r="D732" s="7" t="str">
        <f>"李为"</f>
        <v>李为</v>
      </c>
      <c r="E732" s="7" t="str">
        <f>"男"</f>
        <v>男</v>
      </c>
      <c r="F732" s="7" t="s">
        <v>732</v>
      </c>
    </row>
    <row r="733" spans="1:6" ht="30" customHeight="1">
      <c r="A733" s="6">
        <v>731</v>
      </c>
      <c r="B733" s="7" t="str">
        <f>"274520201215200054854"</f>
        <v>274520201215200054854</v>
      </c>
      <c r="C733" s="7" t="s">
        <v>520</v>
      </c>
      <c r="D733" s="7" t="str">
        <f>"殷长敏"</f>
        <v>殷长敏</v>
      </c>
      <c r="E733" s="7" t="str">
        <f>"男"</f>
        <v>男</v>
      </c>
      <c r="F733" s="7" t="s">
        <v>733</v>
      </c>
    </row>
    <row r="734" spans="1:6" ht="30" customHeight="1">
      <c r="A734" s="6">
        <v>732</v>
      </c>
      <c r="B734" s="7" t="str">
        <f>"274520201215200842857"</f>
        <v>274520201215200842857</v>
      </c>
      <c r="C734" s="7" t="s">
        <v>520</v>
      </c>
      <c r="D734" s="7" t="str">
        <f>"符华康"</f>
        <v>符华康</v>
      </c>
      <c r="E734" s="7" t="str">
        <f>"男"</f>
        <v>男</v>
      </c>
      <c r="F734" s="7" t="s">
        <v>734</v>
      </c>
    </row>
    <row r="735" spans="1:6" ht="30" customHeight="1">
      <c r="A735" s="6">
        <v>733</v>
      </c>
      <c r="B735" s="7" t="str">
        <f>"274520201215202032860"</f>
        <v>274520201215202032860</v>
      </c>
      <c r="C735" s="7" t="s">
        <v>520</v>
      </c>
      <c r="D735" s="7" t="str">
        <f>"颜玉琦"</f>
        <v>颜玉琦</v>
      </c>
      <c r="E735" s="7" t="str">
        <f aca="true" t="shared" si="34" ref="E735:E746">"女"</f>
        <v>女</v>
      </c>
      <c r="F735" s="7" t="s">
        <v>735</v>
      </c>
    </row>
    <row r="736" spans="1:6" ht="30" customHeight="1">
      <c r="A736" s="6">
        <v>734</v>
      </c>
      <c r="B736" s="7" t="str">
        <f>"274520201215202222861"</f>
        <v>274520201215202222861</v>
      </c>
      <c r="C736" s="7" t="s">
        <v>520</v>
      </c>
      <c r="D736" s="7" t="str">
        <f>"吴秋颜"</f>
        <v>吴秋颜</v>
      </c>
      <c r="E736" s="7" t="str">
        <f t="shared" si="34"/>
        <v>女</v>
      </c>
      <c r="F736" s="7" t="s">
        <v>736</v>
      </c>
    </row>
    <row r="737" spans="1:6" ht="30" customHeight="1">
      <c r="A737" s="6">
        <v>735</v>
      </c>
      <c r="B737" s="7" t="str">
        <f>"274520201215204518869"</f>
        <v>274520201215204518869</v>
      </c>
      <c r="C737" s="7" t="s">
        <v>520</v>
      </c>
      <c r="D737" s="7" t="str">
        <f>"杨文馨"</f>
        <v>杨文馨</v>
      </c>
      <c r="E737" s="7" t="str">
        <f t="shared" si="34"/>
        <v>女</v>
      </c>
      <c r="F737" s="7" t="s">
        <v>737</v>
      </c>
    </row>
    <row r="738" spans="1:6" ht="30" customHeight="1">
      <c r="A738" s="6">
        <v>736</v>
      </c>
      <c r="B738" s="7" t="str">
        <f>"274520201215205112870"</f>
        <v>274520201215205112870</v>
      </c>
      <c r="C738" s="7" t="s">
        <v>520</v>
      </c>
      <c r="D738" s="7" t="str">
        <f>"李日美"</f>
        <v>李日美</v>
      </c>
      <c r="E738" s="7" t="str">
        <f t="shared" si="34"/>
        <v>女</v>
      </c>
      <c r="F738" s="7" t="s">
        <v>738</v>
      </c>
    </row>
    <row r="739" spans="1:6" ht="30" customHeight="1">
      <c r="A739" s="6">
        <v>737</v>
      </c>
      <c r="B739" s="7" t="str">
        <f>"274520201215205447874"</f>
        <v>274520201215205447874</v>
      </c>
      <c r="C739" s="7" t="s">
        <v>520</v>
      </c>
      <c r="D739" s="7" t="str">
        <f>"钟海连"</f>
        <v>钟海连</v>
      </c>
      <c r="E739" s="7" t="str">
        <f t="shared" si="34"/>
        <v>女</v>
      </c>
      <c r="F739" s="7" t="s">
        <v>739</v>
      </c>
    </row>
    <row r="740" spans="1:6" ht="30" customHeight="1">
      <c r="A740" s="6">
        <v>738</v>
      </c>
      <c r="B740" s="7" t="str">
        <f>"274520201215210415880"</f>
        <v>274520201215210415880</v>
      </c>
      <c r="C740" s="7" t="s">
        <v>520</v>
      </c>
      <c r="D740" s="7" t="str">
        <f>"陈静惠"</f>
        <v>陈静惠</v>
      </c>
      <c r="E740" s="7" t="str">
        <f t="shared" si="34"/>
        <v>女</v>
      </c>
      <c r="F740" s="7" t="s">
        <v>740</v>
      </c>
    </row>
    <row r="741" spans="1:6" ht="30" customHeight="1">
      <c r="A741" s="6">
        <v>739</v>
      </c>
      <c r="B741" s="7" t="str">
        <f>"274520201215210631881"</f>
        <v>274520201215210631881</v>
      </c>
      <c r="C741" s="7" t="s">
        <v>520</v>
      </c>
      <c r="D741" s="7" t="str">
        <f>"吴海桂"</f>
        <v>吴海桂</v>
      </c>
      <c r="E741" s="7" t="str">
        <f t="shared" si="34"/>
        <v>女</v>
      </c>
      <c r="F741" s="7" t="s">
        <v>741</v>
      </c>
    </row>
    <row r="742" spans="1:6" ht="30" customHeight="1">
      <c r="A742" s="6">
        <v>740</v>
      </c>
      <c r="B742" s="7" t="str">
        <f>"274520201215210649882"</f>
        <v>274520201215210649882</v>
      </c>
      <c r="C742" s="7" t="s">
        <v>520</v>
      </c>
      <c r="D742" s="7" t="str">
        <f>"侯海燕"</f>
        <v>侯海燕</v>
      </c>
      <c r="E742" s="7" t="str">
        <f t="shared" si="34"/>
        <v>女</v>
      </c>
      <c r="F742" s="7" t="s">
        <v>742</v>
      </c>
    </row>
    <row r="743" spans="1:6" ht="30" customHeight="1">
      <c r="A743" s="6">
        <v>741</v>
      </c>
      <c r="B743" s="7" t="str">
        <f>"274520201215211453884"</f>
        <v>274520201215211453884</v>
      </c>
      <c r="C743" s="7" t="s">
        <v>520</v>
      </c>
      <c r="D743" s="7" t="str">
        <f>"谢秋霞"</f>
        <v>谢秋霞</v>
      </c>
      <c r="E743" s="7" t="str">
        <f t="shared" si="34"/>
        <v>女</v>
      </c>
      <c r="F743" s="7" t="s">
        <v>743</v>
      </c>
    </row>
    <row r="744" spans="1:6" ht="30" customHeight="1">
      <c r="A744" s="6">
        <v>742</v>
      </c>
      <c r="B744" s="7" t="str">
        <f>"274520201215212031887"</f>
        <v>274520201215212031887</v>
      </c>
      <c r="C744" s="7" t="s">
        <v>520</v>
      </c>
      <c r="D744" s="7" t="str">
        <f>"谢小彬"</f>
        <v>谢小彬</v>
      </c>
      <c r="E744" s="7" t="str">
        <f t="shared" si="34"/>
        <v>女</v>
      </c>
      <c r="F744" s="7" t="s">
        <v>744</v>
      </c>
    </row>
    <row r="745" spans="1:6" ht="30" customHeight="1">
      <c r="A745" s="6">
        <v>743</v>
      </c>
      <c r="B745" s="7" t="str">
        <f>"274520201215220440906"</f>
        <v>274520201215220440906</v>
      </c>
      <c r="C745" s="7" t="s">
        <v>520</v>
      </c>
      <c r="D745" s="7" t="str">
        <f>"何奕颖"</f>
        <v>何奕颖</v>
      </c>
      <c r="E745" s="7" t="str">
        <f t="shared" si="34"/>
        <v>女</v>
      </c>
      <c r="F745" s="7" t="s">
        <v>745</v>
      </c>
    </row>
    <row r="746" spans="1:6" ht="30" customHeight="1">
      <c r="A746" s="6">
        <v>744</v>
      </c>
      <c r="B746" s="7" t="str">
        <f>"274520201215220518907"</f>
        <v>274520201215220518907</v>
      </c>
      <c r="C746" s="7" t="s">
        <v>520</v>
      </c>
      <c r="D746" s="7" t="str">
        <f>"陈俞宏"</f>
        <v>陈俞宏</v>
      </c>
      <c r="E746" s="7" t="str">
        <f t="shared" si="34"/>
        <v>女</v>
      </c>
      <c r="F746" s="7" t="s">
        <v>746</v>
      </c>
    </row>
    <row r="747" spans="1:6" ht="30" customHeight="1">
      <c r="A747" s="6">
        <v>745</v>
      </c>
      <c r="B747" s="7" t="str">
        <f>"274520201215222342911"</f>
        <v>274520201215222342911</v>
      </c>
      <c r="C747" s="7" t="s">
        <v>520</v>
      </c>
      <c r="D747" s="7" t="str">
        <f>"张太宁"</f>
        <v>张太宁</v>
      </c>
      <c r="E747" s="7" t="str">
        <f>"男"</f>
        <v>男</v>
      </c>
      <c r="F747" s="7" t="s">
        <v>747</v>
      </c>
    </row>
    <row r="748" spans="1:6" ht="30" customHeight="1">
      <c r="A748" s="6">
        <v>746</v>
      </c>
      <c r="B748" s="7" t="str">
        <f>"274520201215222712914"</f>
        <v>274520201215222712914</v>
      </c>
      <c r="C748" s="7" t="s">
        <v>520</v>
      </c>
      <c r="D748" s="7" t="str">
        <f>"符玉秋"</f>
        <v>符玉秋</v>
      </c>
      <c r="E748" s="7" t="str">
        <f aca="true" t="shared" si="35" ref="E748:E753">"女"</f>
        <v>女</v>
      </c>
      <c r="F748" s="7" t="s">
        <v>748</v>
      </c>
    </row>
    <row r="749" spans="1:6" ht="30" customHeight="1">
      <c r="A749" s="6">
        <v>747</v>
      </c>
      <c r="B749" s="7" t="str">
        <f>"274520201215230332921"</f>
        <v>274520201215230332921</v>
      </c>
      <c r="C749" s="7" t="s">
        <v>520</v>
      </c>
      <c r="D749" s="7" t="str">
        <f>"罗金情"</f>
        <v>罗金情</v>
      </c>
      <c r="E749" s="7" t="str">
        <f t="shared" si="35"/>
        <v>女</v>
      </c>
      <c r="F749" s="7" t="s">
        <v>749</v>
      </c>
    </row>
    <row r="750" spans="1:6" ht="30" customHeight="1">
      <c r="A750" s="6">
        <v>748</v>
      </c>
      <c r="B750" s="7" t="str">
        <f>"274520201215231047922"</f>
        <v>274520201215231047922</v>
      </c>
      <c r="C750" s="7" t="s">
        <v>520</v>
      </c>
      <c r="D750" s="7" t="str">
        <f>"汪玉玲"</f>
        <v>汪玉玲</v>
      </c>
      <c r="E750" s="7" t="str">
        <f t="shared" si="35"/>
        <v>女</v>
      </c>
      <c r="F750" s="7" t="s">
        <v>750</v>
      </c>
    </row>
    <row r="751" spans="1:6" ht="30" customHeight="1">
      <c r="A751" s="6">
        <v>749</v>
      </c>
      <c r="B751" s="7" t="str">
        <f>"274520201215231610923"</f>
        <v>274520201215231610923</v>
      </c>
      <c r="C751" s="7" t="s">
        <v>520</v>
      </c>
      <c r="D751" s="7" t="str">
        <f>"程晨"</f>
        <v>程晨</v>
      </c>
      <c r="E751" s="7" t="str">
        <f t="shared" si="35"/>
        <v>女</v>
      </c>
      <c r="F751" s="7" t="s">
        <v>751</v>
      </c>
    </row>
    <row r="752" spans="1:6" ht="30" customHeight="1">
      <c r="A752" s="6">
        <v>750</v>
      </c>
      <c r="B752" s="7" t="str">
        <f>"274520201215234211931"</f>
        <v>274520201215234211931</v>
      </c>
      <c r="C752" s="7" t="s">
        <v>520</v>
      </c>
      <c r="D752" s="7" t="str">
        <f>"林彩玉"</f>
        <v>林彩玉</v>
      </c>
      <c r="E752" s="7" t="str">
        <f t="shared" si="35"/>
        <v>女</v>
      </c>
      <c r="F752" s="7" t="s">
        <v>752</v>
      </c>
    </row>
    <row r="753" spans="1:6" ht="30" customHeight="1">
      <c r="A753" s="6">
        <v>751</v>
      </c>
      <c r="B753" s="7" t="str">
        <f>"274520201216000555934"</f>
        <v>274520201216000555934</v>
      </c>
      <c r="C753" s="7" t="s">
        <v>520</v>
      </c>
      <c r="D753" s="7" t="str">
        <f>"符秀敏"</f>
        <v>符秀敏</v>
      </c>
      <c r="E753" s="7" t="str">
        <f t="shared" si="35"/>
        <v>女</v>
      </c>
      <c r="F753" s="7" t="s">
        <v>753</v>
      </c>
    </row>
    <row r="754" spans="1:6" ht="30" customHeight="1">
      <c r="A754" s="6">
        <v>752</v>
      </c>
      <c r="B754" s="7" t="str">
        <f>"274520201216094646954"</f>
        <v>274520201216094646954</v>
      </c>
      <c r="C754" s="7" t="s">
        <v>520</v>
      </c>
      <c r="D754" s="7" t="str">
        <f>"丁永宇"</f>
        <v>丁永宇</v>
      </c>
      <c r="E754" s="7" t="str">
        <f>"男"</f>
        <v>男</v>
      </c>
      <c r="F754" s="7" t="s">
        <v>754</v>
      </c>
    </row>
    <row r="755" spans="1:6" ht="30" customHeight="1">
      <c r="A755" s="6">
        <v>753</v>
      </c>
      <c r="B755" s="7" t="str">
        <f>"274520201216095350957"</f>
        <v>274520201216095350957</v>
      </c>
      <c r="C755" s="7" t="s">
        <v>520</v>
      </c>
      <c r="D755" s="7" t="str">
        <f>"王渝"</f>
        <v>王渝</v>
      </c>
      <c r="E755" s="7" t="str">
        <f aca="true" t="shared" si="36" ref="E755:E765">"女"</f>
        <v>女</v>
      </c>
      <c r="F755" s="7" t="s">
        <v>755</v>
      </c>
    </row>
    <row r="756" spans="1:6" ht="30" customHeight="1">
      <c r="A756" s="6">
        <v>754</v>
      </c>
      <c r="B756" s="7" t="str">
        <f>"274520201216095618959"</f>
        <v>274520201216095618959</v>
      </c>
      <c r="C756" s="7" t="s">
        <v>520</v>
      </c>
      <c r="D756" s="7" t="str">
        <f>"邢莉莉"</f>
        <v>邢莉莉</v>
      </c>
      <c r="E756" s="7" t="str">
        <f t="shared" si="36"/>
        <v>女</v>
      </c>
      <c r="F756" s="7" t="s">
        <v>756</v>
      </c>
    </row>
    <row r="757" spans="1:6" ht="30" customHeight="1">
      <c r="A757" s="6">
        <v>755</v>
      </c>
      <c r="B757" s="7" t="str">
        <f>"274520201216101324964"</f>
        <v>274520201216101324964</v>
      </c>
      <c r="C757" s="7" t="s">
        <v>520</v>
      </c>
      <c r="D757" s="7" t="str">
        <f>"蔡嵘"</f>
        <v>蔡嵘</v>
      </c>
      <c r="E757" s="7" t="str">
        <f t="shared" si="36"/>
        <v>女</v>
      </c>
      <c r="F757" s="7" t="s">
        <v>757</v>
      </c>
    </row>
    <row r="758" spans="1:6" ht="30" customHeight="1">
      <c r="A758" s="6">
        <v>756</v>
      </c>
      <c r="B758" s="7" t="str">
        <f>"274520201216102035966"</f>
        <v>274520201216102035966</v>
      </c>
      <c r="C758" s="7" t="s">
        <v>520</v>
      </c>
      <c r="D758" s="7" t="str">
        <f>"符美风"</f>
        <v>符美风</v>
      </c>
      <c r="E758" s="7" t="str">
        <f t="shared" si="36"/>
        <v>女</v>
      </c>
      <c r="F758" s="7" t="s">
        <v>758</v>
      </c>
    </row>
    <row r="759" spans="1:6" ht="30" customHeight="1">
      <c r="A759" s="6">
        <v>757</v>
      </c>
      <c r="B759" s="7" t="str">
        <f>"274520201216102211967"</f>
        <v>274520201216102211967</v>
      </c>
      <c r="C759" s="7" t="s">
        <v>520</v>
      </c>
      <c r="D759" s="7" t="str">
        <f>"夏雨"</f>
        <v>夏雨</v>
      </c>
      <c r="E759" s="7" t="str">
        <f t="shared" si="36"/>
        <v>女</v>
      </c>
      <c r="F759" s="7" t="s">
        <v>759</v>
      </c>
    </row>
    <row r="760" spans="1:6" ht="30" customHeight="1">
      <c r="A760" s="6">
        <v>758</v>
      </c>
      <c r="B760" s="7" t="str">
        <f>"274520201216102641970"</f>
        <v>274520201216102641970</v>
      </c>
      <c r="C760" s="7" t="s">
        <v>520</v>
      </c>
      <c r="D760" s="7" t="str">
        <f>"李玉女"</f>
        <v>李玉女</v>
      </c>
      <c r="E760" s="7" t="str">
        <f t="shared" si="36"/>
        <v>女</v>
      </c>
      <c r="F760" s="7" t="s">
        <v>760</v>
      </c>
    </row>
    <row r="761" spans="1:6" ht="30" customHeight="1">
      <c r="A761" s="6">
        <v>759</v>
      </c>
      <c r="B761" s="7" t="str">
        <f>"274520201216103346972"</f>
        <v>274520201216103346972</v>
      </c>
      <c r="C761" s="7" t="s">
        <v>520</v>
      </c>
      <c r="D761" s="7" t="str">
        <f>"郭静君"</f>
        <v>郭静君</v>
      </c>
      <c r="E761" s="7" t="str">
        <f t="shared" si="36"/>
        <v>女</v>
      </c>
      <c r="F761" s="7" t="s">
        <v>761</v>
      </c>
    </row>
    <row r="762" spans="1:6" ht="30" customHeight="1">
      <c r="A762" s="6">
        <v>760</v>
      </c>
      <c r="B762" s="7" t="str">
        <f>"274520201216110746980"</f>
        <v>274520201216110746980</v>
      </c>
      <c r="C762" s="7" t="s">
        <v>520</v>
      </c>
      <c r="D762" s="7" t="str">
        <f>"冯艳花"</f>
        <v>冯艳花</v>
      </c>
      <c r="E762" s="7" t="str">
        <f t="shared" si="36"/>
        <v>女</v>
      </c>
      <c r="F762" s="7" t="s">
        <v>762</v>
      </c>
    </row>
    <row r="763" spans="1:6" ht="30" customHeight="1">
      <c r="A763" s="6">
        <v>761</v>
      </c>
      <c r="B763" s="7" t="str">
        <f>"274520201216114715985"</f>
        <v>274520201216114715985</v>
      </c>
      <c r="C763" s="7" t="s">
        <v>520</v>
      </c>
      <c r="D763" s="7" t="str">
        <f>"符春平"</f>
        <v>符春平</v>
      </c>
      <c r="E763" s="7" t="str">
        <f t="shared" si="36"/>
        <v>女</v>
      </c>
      <c r="F763" s="7" t="s">
        <v>763</v>
      </c>
    </row>
    <row r="764" spans="1:6" ht="30" customHeight="1">
      <c r="A764" s="6">
        <v>762</v>
      </c>
      <c r="B764" s="7" t="str">
        <f>"274520201216115644989"</f>
        <v>274520201216115644989</v>
      </c>
      <c r="C764" s="7" t="s">
        <v>520</v>
      </c>
      <c r="D764" s="7" t="str">
        <f>"李玲娇"</f>
        <v>李玲娇</v>
      </c>
      <c r="E764" s="7" t="str">
        <f t="shared" si="36"/>
        <v>女</v>
      </c>
      <c r="F764" s="7" t="s">
        <v>764</v>
      </c>
    </row>
    <row r="765" spans="1:6" ht="30" customHeight="1">
      <c r="A765" s="6">
        <v>763</v>
      </c>
      <c r="B765" s="7" t="str">
        <f>"274520201216122455994"</f>
        <v>274520201216122455994</v>
      </c>
      <c r="C765" s="7" t="s">
        <v>520</v>
      </c>
      <c r="D765" s="7" t="str">
        <f>"董朝咪"</f>
        <v>董朝咪</v>
      </c>
      <c r="E765" s="7" t="str">
        <f t="shared" si="36"/>
        <v>女</v>
      </c>
      <c r="F765" s="7" t="s">
        <v>765</v>
      </c>
    </row>
    <row r="766" spans="1:6" ht="30" customHeight="1">
      <c r="A766" s="6">
        <v>764</v>
      </c>
      <c r="B766" s="7" t="str">
        <f>"274520201216125008999"</f>
        <v>274520201216125008999</v>
      </c>
      <c r="C766" s="7" t="s">
        <v>520</v>
      </c>
      <c r="D766" s="7" t="str">
        <f>"王涛"</f>
        <v>王涛</v>
      </c>
      <c r="E766" s="7" t="str">
        <f>"男"</f>
        <v>男</v>
      </c>
      <c r="F766" s="7" t="s">
        <v>766</v>
      </c>
    </row>
    <row r="767" spans="1:6" ht="30" customHeight="1">
      <c r="A767" s="6">
        <v>765</v>
      </c>
      <c r="B767" s="7" t="str">
        <f>"2745202012161312451000"</f>
        <v>2745202012161312451000</v>
      </c>
      <c r="C767" s="7" t="s">
        <v>520</v>
      </c>
      <c r="D767" s="7" t="str">
        <f>"陈乾涛"</f>
        <v>陈乾涛</v>
      </c>
      <c r="E767" s="7" t="str">
        <f>"男"</f>
        <v>男</v>
      </c>
      <c r="F767" s="7" t="s">
        <v>767</v>
      </c>
    </row>
    <row r="768" spans="1:6" ht="30" customHeight="1">
      <c r="A768" s="6">
        <v>766</v>
      </c>
      <c r="B768" s="7" t="str">
        <f>"2745202012161330231004"</f>
        <v>2745202012161330231004</v>
      </c>
      <c r="C768" s="7" t="s">
        <v>520</v>
      </c>
      <c r="D768" s="7" t="str">
        <f>"黄雁玲"</f>
        <v>黄雁玲</v>
      </c>
      <c r="E768" s="7" t="str">
        <f>"女"</f>
        <v>女</v>
      </c>
      <c r="F768" s="7" t="s">
        <v>768</v>
      </c>
    </row>
    <row r="769" spans="1:6" ht="30" customHeight="1">
      <c r="A769" s="6">
        <v>767</v>
      </c>
      <c r="B769" s="7" t="str">
        <f>"2745202012161427441013"</f>
        <v>2745202012161427441013</v>
      </c>
      <c r="C769" s="7" t="s">
        <v>520</v>
      </c>
      <c r="D769" s="7" t="str">
        <f>"陈小凤"</f>
        <v>陈小凤</v>
      </c>
      <c r="E769" s="7" t="str">
        <f>"女"</f>
        <v>女</v>
      </c>
      <c r="F769" s="7" t="s">
        <v>769</v>
      </c>
    </row>
    <row r="770" spans="1:6" ht="30" customHeight="1">
      <c r="A770" s="6">
        <v>768</v>
      </c>
      <c r="B770" s="7" t="str">
        <f>"2745202012161444511016"</f>
        <v>2745202012161444511016</v>
      </c>
      <c r="C770" s="7" t="s">
        <v>520</v>
      </c>
      <c r="D770" s="7" t="str">
        <f>"符树磊"</f>
        <v>符树磊</v>
      </c>
      <c r="E770" s="7" t="str">
        <f>"女"</f>
        <v>女</v>
      </c>
      <c r="F770" s="7" t="s">
        <v>770</v>
      </c>
    </row>
    <row r="771" spans="1:6" ht="30" customHeight="1">
      <c r="A771" s="6">
        <v>769</v>
      </c>
      <c r="B771" s="7" t="str">
        <f>"2745202012161542571027"</f>
        <v>2745202012161542571027</v>
      </c>
      <c r="C771" s="7" t="s">
        <v>520</v>
      </c>
      <c r="D771" s="7" t="str">
        <f>"庄何梢"</f>
        <v>庄何梢</v>
      </c>
      <c r="E771" s="7" t="str">
        <f>"男"</f>
        <v>男</v>
      </c>
      <c r="F771" s="7" t="s">
        <v>771</v>
      </c>
    </row>
    <row r="772" spans="1:6" ht="30" customHeight="1">
      <c r="A772" s="6">
        <v>770</v>
      </c>
      <c r="B772" s="7" t="str">
        <f>"2745202012161545131029"</f>
        <v>2745202012161545131029</v>
      </c>
      <c r="C772" s="7" t="s">
        <v>520</v>
      </c>
      <c r="D772" s="7" t="str">
        <f>"潘晓婷"</f>
        <v>潘晓婷</v>
      </c>
      <c r="E772" s="7" t="str">
        <f aca="true" t="shared" si="37" ref="E772:E799">"女"</f>
        <v>女</v>
      </c>
      <c r="F772" s="7" t="s">
        <v>772</v>
      </c>
    </row>
    <row r="773" spans="1:6" ht="30" customHeight="1">
      <c r="A773" s="6">
        <v>771</v>
      </c>
      <c r="B773" s="7" t="str">
        <f>"2745202012161558131033"</f>
        <v>2745202012161558131033</v>
      </c>
      <c r="C773" s="7" t="s">
        <v>520</v>
      </c>
      <c r="D773" s="7" t="str">
        <f>"林娜"</f>
        <v>林娜</v>
      </c>
      <c r="E773" s="7" t="str">
        <f t="shared" si="37"/>
        <v>女</v>
      </c>
      <c r="F773" s="7" t="s">
        <v>773</v>
      </c>
    </row>
    <row r="774" spans="1:6" ht="30" customHeight="1">
      <c r="A774" s="6">
        <v>772</v>
      </c>
      <c r="B774" s="7" t="str">
        <f>"2745202012161605551035"</f>
        <v>2745202012161605551035</v>
      </c>
      <c r="C774" s="7" t="s">
        <v>520</v>
      </c>
      <c r="D774" s="7" t="str">
        <f>"王玲笛"</f>
        <v>王玲笛</v>
      </c>
      <c r="E774" s="7" t="str">
        <f t="shared" si="37"/>
        <v>女</v>
      </c>
      <c r="F774" s="7" t="s">
        <v>774</v>
      </c>
    </row>
    <row r="775" spans="1:6" ht="30" customHeight="1">
      <c r="A775" s="6">
        <v>773</v>
      </c>
      <c r="B775" s="7" t="str">
        <f>"2745202012161619161039"</f>
        <v>2745202012161619161039</v>
      </c>
      <c r="C775" s="7" t="s">
        <v>520</v>
      </c>
      <c r="D775" s="7" t="str">
        <f>"林冬"</f>
        <v>林冬</v>
      </c>
      <c r="E775" s="7" t="str">
        <f t="shared" si="37"/>
        <v>女</v>
      </c>
      <c r="F775" s="7" t="s">
        <v>775</v>
      </c>
    </row>
    <row r="776" spans="1:6" ht="30" customHeight="1">
      <c r="A776" s="6">
        <v>774</v>
      </c>
      <c r="B776" s="7" t="str">
        <f>"2745202012161647121045"</f>
        <v>2745202012161647121045</v>
      </c>
      <c r="C776" s="7" t="s">
        <v>520</v>
      </c>
      <c r="D776" s="7" t="str">
        <f>"曾文豪"</f>
        <v>曾文豪</v>
      </c>
      <c r="E776" s="7" t="str">
        <f t="shared" si="37"/>
        <v>女</v>
      </c>
      <c r="F776" s="7" t="s">
        <v>776</v>
      </c>
    </row>
    <row r="777" spans="1:6" ht="30" customHeight="1">
      <c r="A777" s="6">
        <v>775</v>
      </c>
      <c r="B777" s="7" t="str">
        <f>"2745202012161656051046"</f>
        <v>2745202012161656051046</v>
      </c>
      <c r="C777" s="7" t="s">
        <v>520</v>
      </c>
      <c r="D777" s="7" t="str">
        <f>"张衍璇"</f>
        <v>张衍璇</v>
      </c>
      <c r="E777" s="7" t="str">
        <f t="shared" si="37"/>
        <v>女</v>
      </c>
      <c r="F777" s="7" t="s">
        <v>777</v>
      </c>
    </row>
    <row r="778" spans="1:6" ht="30" customHeight="1">
      <c r="A778" s="6">
        <v>776</v>
      </c>
      <c r="B778" s="7" t="str">
        <f>"2745202012161659451048"</f>
        <v>2745202012161659451048</v>
      </c>
      <c r="C778" s="7" t="s">
        <v>520</v>
      </c>
      <c r="D778" s="7" t="str">
        <f>"吉才蜜"</f>
        <v>吉才蜜</v>
      </c>
      <c r="E778" s="7" t="str">
        <f t="shared" si="37"/>
        <v>女</v>
      </c>
      <c r="F778" s="7" t="s">
        <v>778</v>
      </c>
    </row>
    <row r="779" spans="1:6" ht="30" customHeight="1">
      <c r="A779" s="6">
        <v>777</v>
      </c>
      <c r="B779" s="7" t="str">
        <f>"2745202012161732241053"</f>
        <v>2745202012161732241053</v>
      </c>
      <c r="C779" s="7" t="s">
        <v>520</v>
      </c>
      <c r="D779" s="7" t="str">
        <f>"翁琼莉"</f>
        <v>翁琼莉</v>
      </c>
      <c r="E779" s="7" t="str">
        <f t="shared" si="37"/>
        <v>女</v>
      </c>
      <c r="F779" s="7" t="s">
        <v>779</v>
      </c>
    </row>
    <row r="780" spans="1:6" ht="30" customHeight="1">
      <c r="A780" s="6">
        <v>778</v>
      </c>
      <c r="B780" s="7" t="str">
        <f>"2745202012161733381054"</f>
        <v>2745202012161733381054</v>
      </c>
      <c r="C780" s="7" t="s">
        <v>520</v>
      </c>
      <c r="D780" s="7" t="str">
        <f>"吴体春"</f>
        <v>吴体春</v>
      </c>
      <c r="E780" s="7" t="str">
        <f t="shared" si="37"/>
        <v>女</v>
      </c>
      <c r="F780" s="7" t="s">
        <v>780</v>
      </c>
    </row>
    <row r="781" spans="1:6" ht="30" customHeight="1">
      <c r="A781" s="6">
        <v>779</v>
      </c>
      <c r="B781" s="7" t="str">
        <f>"2745202012161739441056"</f>
        <v>2745202012161739441056</v>
      </c>
      <c r="C781" s="7" t="s">
        <v>520</v>
      </c>
      <c r="D781" s="7" t="str">
        <f>"孙余花"</f>
        <v>孙余花</v>
      </c>
      <c r="E781" s="7" t="str">
        <f t="shared" si="37"/>
        <v>女</v>
      </c>
      <c r="F781" s="7" t="s">
        <v>781</v>
      </c>
    </row>
    <row r="782" spans="1:6" ht="30" customHeight="1">
      <c r="A782" s="6">
        <v>780</v>
      </c>
      <c r="B782" s="7" t="str">
        <f>"2745202012161741521057"</f>
        <v>2745202012161741521057</v>
      </c>
      <c r="C782" s="7" t="s">
        <v>520</v>
      </c>
      <c r="D782" s="7" t="str">
        <f>"林美婵"</f>
        <v>林美婵</v>
      </c>
      <c r="E782" s="7" t="str">
        <f t="shared" si="37"/>
        <v>女</v>
      </c>
      <c r="F782" s="7" t="s">
        <v>782</v>
      </c>
    </row>
    <row r="783" spans="1:6" ht="30" customHeight="1">
      <c r="A783" s="6">
        <v>781</v>
      </c>
      <c r="B783" s="7" t="str">
        <f>"2745202012161818421062"</f>
        <v>2745202012161818421062</v>
      </c>
      <c r="C783" s="7" t="s">
        <v>520</v>
      </c>
      <c r="D783" s="7" t="str">
        <f>"王菲儿"</f>
        <v>王菲儿</v>
      </c>
      <c r="E783" s="7" t="str">
        <f t="shared" si="37"/>
        <v>女</v>
      </c>
      <c r="F783" s="7" t="s">
        <v>783</v>
      </c>
    </row>
    <row r="784" spans="1:6" ht="30" customHeight="1">
      <c r="A784" s="6">
        <v>782</v>
      </c>
      <c r="B784" s="7" t="str">
        <f>"2745202012161856511068"</f>
        <v>2745202012161856511068</v>
      </c>
      <c r="C784" s="7" t="s">
        <v>520</v>
      </c>
      <c r="D784" s="7" t="str">
        <f>"王会灵"</f>
        <v>王会灵</v>
      </c>
      <c r="E784" s="7" t="str">
        <f t="shared" si="37"/>
        <v>女</v>
      </c>
      <c r="F784" s="7" t="s">
        <v>784</v>
      </c>
    </row>
    <row r="785" spans="1:6" ht="30" customHeight="1">
      <c r="A785" s="6">
        <v>783</v>
      </c>
      <c r="B785" s="7" t="str">
        <f>"2745202012162009091075"</f>
        <v>2745202012162009091075</v>
      </c>
      <c r="C785" s="7" t="s">
        <v>520</v>
      </c>
      <c r="D785" s="7" t="str">
        <f>"罗丛青"</f>
        <v>罗丛青</v>
      </c>
      <c r="E785" s="7" t="str">
        <f t="shared" si="37"/>
        <v>女</v>
      </c>
      <c r="F785" s="7" t="s">
        <v>785</v>
      </c>
    </row>
    <row r="786" spans="1:6" ht="30" customHeight="1">
      <c r="A786" s="6">
        <v>784</v>
      </c>
      <c r="B786" s="7" t="str">
        <f>"2745202012162013511077"</f>
        <v>2745202012162013511077</v>
      </c>
      <c r="C786" s="7" t="s">
        <v>520</v>
      </c>
      <c r="D786" s="7" t="str">
        <f>"李振丽"</f>
        <v>李振丽</v>
      </c>
      <c r="E786" s="7" t="str">
        <f t="shared" si="37"/>
        <v>女</v>
      </c>
      <c r="F786" s="7" t="s">
        <v>786</v>
      </c>
    </row>
    <row r="787" spans="1:6" ht="30" customHeight="1">
      <c r="A787" s="6">
        <v>785</v>
      </c>
      <c r="B787" s="7" t="str">
        <f>"2745202012162119471094"</f>
        <v>2745202012162119471094</v>
      </c>
      <c r="C787" s="7" t="s">
        <v>520</v>
      </c>
      <c r="D787" s="7" t="str">
        <f>"邓金花"</f>
        <v>邓金花</v>
      </c>
      <c r="E787" s="7" t="str">
        <f t="shared" si="37"/>
        <v>女</v>
      </c>
      <c r="F787" s="7" t="s">
        <v>787</v>
      </c>
    </row>
    <row r="788" spans="1:6" ht="30" customHeight="1">
      <c r="A788" s="6">
        <v>786</v>
      </c>
      <c r="B788" s="7" t="str">
        <f>"2745202012162137151100"</f>
        <v>2745202012162137151100</v>
      </c>
      <c r="C788" s="7" t="s">
        <v>520</v>
      </c>
      <c r="D788" s="7" t="str">
        <f>"王合婵"</f>
        <v>王合婵</v>
      </c>
      <c r="E788" s="7" t="str">
        <f t="shared" si="37"/>
        <v>女</v>
      </c>
      <c r="F788" s="7" t="s">
        <v>788</v>
      </c>
    </row>
    <row r="789" spans="1:6" ht="30" customHeight="1">
      <c r="A789" s="6">
        <v>787</v>
      </c>
      <c r="B789" s="7" t="str">
        <f>"2745202012162137321101"</f>
        <v>2745202012162137321101</v>
      </c>
      <c r="C789" s="7" t="s">
        <v>520</v>
      </c>
      <c r="D789" s="7" t="str">
        <f>"陈章慧"</f>
        <v>陈章慧</v>
      </c>
      <c r="E789" s="7" t="str">
        <f t="shared" si="37"/>
        <v>女</v>
      </c>
      <c r="F789" s="7" t="s">
        <v>789</v>
      </c>
    </row>
    <row r="790" spans="1:6" ht="30" customHeight="1">
      <c r="A790" s="6">
        <v>788</v>
      </c>
      <c r="B790" s="7" t="str">
        <f>"2745202012162145531105"</f>
        <v>2745202012162145531105</v>
      </c>
      <c r="C790" s="7" t="s">
        <v>520</v>
      </c>
      <c r="D790" s="7" t="str">
        <f>"符美娟"</f>
        <v>符美娟</v>
      </c>
      <c r="E790" s="7" t="str">
        <f t="shared" si="37"/>
        <v>女</v>
      </c>
      <c r="F790" s="7" t="s">
        <v>790</v>
      </c>
    </row>
    <row r="791" spans="1:6" ht="30" customHeight="1">
      <c r="A791" s="6">
        <v>789</v>
      </c>
      <c r="B791" s="7" t="str">
        <f>"2745202012162206401107"</f>
        <v>2745202012162206401107</v>
      </c>
      <c r="C791" s="7" t="s">
        <v>520</v>
      </c>
      <c r="D791" s="7" t="str">
        <f>"邢琴"</f>
        <v>邢琴</v>
      </c>
      <c r="E791" s="7" t="str">
        <f t="shared" si="37"/>
        <v>女</v>
      </c>
      <c r="F791" s="7" t="s">
        <v>791</v>
      </c>
    </row>
    <row r="792" spans="1:6" ht="30" customHeight="1">
      <c r="A792" s="6">
        <v>790</v>
      </c>
      <c r="B792" s="7" t="str">
        <f>"2745202012162252091116"</f>
        <v>2745202012162252091116</v>
      </c>
      <c r="C792" s="7" t="s">
        <v>520</v>
      </c>
      <c r="D792" s="7" t="str">
        <f>"陈玉娇"</f>
        <v>陈玉娇</v>
      </c>
      <c r="E792" s="7" t="str">
        <f t="shared" si="37"/>
        <v>女</v>
      </c>
      <c r="F792" s="7" t="s">
        <v>792</v>
      </c>
    </row>
    <row r="793" spans="1:6" ht="30" customHeight="1">
      <c r="A793" s="6">
        <v>791</v>
      </c>
      <c r="B793" s="7" t="str">
        <f>"2745202012162301141119"</f>
        <v>2745202012162301141119</v>
      </c>
      <c r="C793" s="7" t="s">
        <v>520</v>
      </c>
      <c r="D793" s="7" t="str">
        <f>"曾虹"</f>
        <v>曾虹</v>
      </c>
      <c r="E793" s="7" t="str">
        <f t="shared" si="37"/>
        <v>女</v>
      </c>
      <c r="F793" s="7" t="s">
        <v>793</v>
      </c>
    </row>
    <row r="794" spans="1:6" ht="30" customHeight="1">
      <c r="A794" s="6">
        <v>792</v>
      </c>
      <c r="B794" s="7" t="str">
        <f>"2745202012162327351125"</f>
        <v>2745202012162327351125</v>
      </c>
      <c r="C794" s="7" t="s">
        <v>520</v>
      </c>
      <c r="D794" s="7" t="str">
        <f>"李碧茹"</f>
        <v>李碧茹</v>
      </c>
      <c r="E794" s="7" t="str">
        <f t="shared" si="37"/>
        <v>女</v>
      </c>
      <c r="F794" s="7" t="s">
        <v>794</v>
      </c>
    </row>
    <row r="795" spans="1:6" ht="30" customHeight="1">
      <c r="A795" s="6">
        <v>793</v>
      </c>
      <c r="B795" s="7" t="str">
        <f>"2745202012162346481128"</f>
        <v>2745202012162346481128</v>
      </c>
      <c r="C795" s="7" t="s">
        <v>520</v>
      </c>
      <c r="D795" s="7" t="str">
        <f>"蔡宗芳"</f>
        <v>蔡宗芳</v>
      </c>
      <c r="E795" s="7" t="str">
        <f t="shared" si="37"/>
        <v>女</v>
      </c>
      <c r="F795" s="7" t="s">
        <v>716</v>
      </c>
    </row>
    <row r="796" spans="1:6" ht="30" customHeight="1">
      <c r="A796" s="6">
        <v>794</v>
      </c>
      <c r="B796" s="7" t="str">
        <f>"2745202012170119001131"</f>
        <v>2745202012170119001131</v>
      </c>
      <c r="C796" s="7" t="s">
        <v>520</v>
      </c>
      <c r="D796" s="7" t="str">
        <f>"庞梅梅"</f>
        <v>庞梅梅</v>
      </c>
      <c r="E796" s="7" t="str">
        <f t="shared" si="37"/>
        <v>女</v>
      </c>
      <c r="F796" s="7" t="s">
        <v>795</v>
      </c>
    </row>
    <row r="797" spans="1:6" ht="30" customHeight="1">
      <c r="A797" s="6">
        <v>795</v>
      </c>
      <c r="B797" s="7" t="str">
        <f>"2745202012170909301139"</f>
        <v>2745202012170909301139</v>
      </c>
      <c r="C797" s="7" t="s">
        <v>520</v>
      </c>
      <c r="D797" s="7" t="str">
        <f>"张菡文"</f>
        <v>张菡文</v>
      </c>
      <c r="E797" s="7" t="str">
        <f t="shared" si="37"/>
        <v>女</v>
      </c>
      <c r="F797" s="7" t="s">
        <v>796</v>
      </c>
    </row>
    <row r="798" spans="1:6" ht="30" customHeight="1">
      <c r="A798" s="6">
        <v>796</v>
      </c>
      <c r="B798" s="7" t="str">
        <f>"2745202012170940041145"</f>
        <v>2745202012170940041145</v>
      </c>
      <c r="C798" s="7" t="s">
        <v>520</v>
      </c>
      <c r="D798" s="7" t="str">
        <f>"陈毓妮"</f>
        <v>陈毓妮</v>
      </c>
      <c r="E798" s="7" t="str">
        <f t="shared" si="37"/>
        <v>女</v>
      </c>
      <c r="F798" s="7" t="s">
        <v>797</v>
      </c>
    </row>
    <row r="799" spans="1:6" ht="30" customHeight="1">
      <c r="A799" s="6">
        <v>797</v>
      </c>
      <c r="B799" s="7" t="str">
        <f>"2745202012171000571154"</f>
        <v>2745202012171000571154</v>
      </c>
      <c r="C799" s="7" t="s">
        <v>520</v>
      </c>
      <c r="D799" s="7" t="str">
        <f>"林琛"</f>
        <v>林琛</v>
      </c>
      <c r="E799" s="7" t="str">
        <f t="shared" si="37"/>
        <v>女</v>
      </c>
      <c r="F799" s="7" t="s">
        <v>798</v>
      </c>
    </row>
    <row r="800" spans="1:6" ht="30" customHeight="1">
      <c r="A800" s="6">
        <v>798</v>
      </c>
      <c r="B800" s="7" t="str">
        <f>"2745202012171003471155"</f>
        <v>2745202012171003471155</v>
      </c>
      <c r="C800" s="7" t="s">
        <v>520</v>
      </c>
      <c r="D800" s="7" t="str">
        <f>"霍翊昌"</f>
        <v>霍翊昌</v>
      </c>
      <c r="E800" s="7" t="str">
        <f>"男"</f>
        <v>男</v>
      </c>
      <c r="F800" s="7" t="s">
        <v>799</v>
      </c>
    </row>
    <row r="801" spans="1:6" ht="30" customHeight="1">
      <c r="A801" s="6">
        <v>799</v>
      </c>
      <c r="B801" s="7" t="str">
        <f>"2745202012171024541160"</f>
        <v>2745202012171024541160</v>
      </c>
      <c r="C801" s="7" t="s">
        <v>520</v>
      </c>
      <c r="D801" s="7" t="str">
        <f>"杨娜"</f>
        <v>杨娜</v>
      </c>
      <c r="E801" s="7" t="str">
        <f aca="true" t="shared" si="38" ref="E801:E809">"女"</f>
        <v>女</v>
      </c>
      <c r="F801" s="7" t="s">
        <v>800</v>
      </c>
    </row>
    <row r="802" spans="1:6" ht="30" customHeight="1">
      <c r="A802" s="6">
        <v>800</v>
      </c>
      <c r="B802" s="7" t="str">
        <f>"2745202012171041441166"</f>
        <v>2745202012171041441166</v>
      </c>
      <c r="C802" s="7" t="s">
        <v>520</v>
      </c>
      <c r="D802" s="7" t="str">
        <f>"高文霞"</f>
        <v>高文霞</v>
      </c>
      <c r="E802" s="7" t="str">
        <f t="shared" si="38"/>
        <v>女</v>
      </c>
      <c r="F802" s="7" t="s">
        <v>801</v>
      </c>
    </row>
    <row r="803" spans="1:6" ht="30" customHeight="1">
      <c r="A803" s="6">
        <v>801</v>
      </c>
      <c r="B803" s="7" t="str">
        <f>"2745202012171136401181"</f>
        <v>2745202012171136401181</v>
      </c>
      <c r="C803" s="7" t="s">
        <v>520</v>
      </c>
      <c r="D803" s="7" t="str">
        <f>"黎春男"</f>
        <v>黎春男</v>
      </c>
      <c r="E803" s="7" t="str">
        <f t="shared" si="38"/>
        <v>女</v>
      </c>
      <c r="F803" s="7" t="s">
        <v>802</v>
      </c>
    </row>
    <row r="804" spans="1:6" ht="30" customHeight="1">
      <c r="A804" s="6">
        <v>802</v>
      </c>
      <c r="B804" s="7" t="str">
        <f>"2745202012171138301182"</f>
        <v>2745202012171138301182</v>
      </c>
      <c r="C804" s="7" t="s">
        <v>520</v>
      </c>
      <c r="D804" s="7" t="str">
        <f>"周佳佳"</f>
        <v>周佳佳</v>
      </c>
      <c r="E804" s="7" t="str">
        <f t="shared" si="38"/>
        <v>女</v>
      </c>
      <c r="F804" s="7" t="s">
        <v>803</v>
      </c>
    </row>
    <row r="805" spans="1:6" ht="30" customHeight="1">
      <c r="A805" s="6">
        <v>803</v>
      </c>
      <c r="B805" s="7" t="str">
        <f>"2745202012171247211188"</f>
        <v>2745202012171247211188</v>
      </c>
      <c r="C805" s="7" t="s">
        <v>520</v>
      </c>
      <c r="D805" s="7" t="str">
        <f>"王春玉"</f>
        <v>王春玉</v>
      </c>
      <c r="E805" s="7" t="str">
        <f t="shared" si="38"/>
        <v>女</v>
      </c>
      <c r="F805" s="7" t="s">
        <v>804</v>
      </c>
    </row>
    <row r="806" spans="1:6" ht="30" customHeight="1">
      <c r="A806" s="6">
        <v>804</v>
      </c>
      <c r="B806" s="7" t="str">
        <f>"2745202012171258011189"</f>
        <v>2745202012171258011189</v>
      </c>
      <c r="C806" s="7" t="s">
        <v>520</v>
      </c>
      <c r="D806" s="7" t="str">
        <f>"石慧雅"</f>
        <v>石慧雅</v>
      </c>
      <c r="E806" s="7" t="str">
        <f t="shared" si="38"/>
        <v>女</v>
      </c>
      <c r="F806" s="7" t="s">
        <v>805</v>
      </c>
    </row>
    <row r="807" spans="1:6" ht="30" customHeight="1">
      <c r="A807" s="6">
        <v>805</v>
      </c>
      <c r="B807" s="7" t="str">
        <f>"2745202012171513551202"</f>
        <v>2745202012171513551202</v>
      </c>
      <c r="C807" s="7" t="s">
        <v>520</v>
      </c>
      <c r="D807" s="7" t="str">
        <f>"黎爱媛"</f>
        <v>黎爱媛</v>
      </c>
      <c r="E807" s="7" t="str">
        <f t="shared" si="38"/>
        <v>女</v>
      </c>
      <c r="F807" s="7" t="s">
        <v>806</v>
      </c>
    </row>
    <row r="808" spans="1:6" ht="30" customHeight="1">
      <c r="A808" s="6">
        <v>806</v>
      </c>
      <c r="B808" s="7" t="str">
        <f>"2745202012171524571205"</f>
        <v>2745202012171524571205</v>
      </c>
      <c r="C808" s="7" t="s">
        <v>520</v>
      </c>
      <c r="D808" s="7" t="str">
        <f>"吴慧莲"</f>
        <v>吴慧莲</v>
      </c>
      <c r="E808" s="7" t="str">
        <f t="shared" si="38"/>
        <v>女</v>
      </c>
      <c r="F808" s="7" t="s">
        <v>807</v>
      </c>
    </row>
    <row r="809" spans="1:6" ht="30" customHeight="1">
      <c r="A809" s="6">
        <v>807</v>
      </c>
      <c r="B809" s="7" t="str">
        <f>"2745202012171525291206"</f>
        <v>2745202012171525291206</v>
      </c>
      <c r="C809" s="7" t="s">
        <v>520</v>
      </c>
      <c r="D809" s="7" t="str">
        <f>"阮仕慧"</f>
        <v>阮仕慧</v>
      </c>
      <c r="E809" s="7" t="str">
        <f t="shared" si="38"/>
        <v>女</v>
      </c>
      <c r="F809" s="7" t="s">
        <v>808</v>
      </c>
    </row>
    <row r="810" spans="1:6" ht="30" customHeight="1">
      <c r="A810" s="6">
        <v>808</v>
      </c>
      <c r="B810" s="7" t="str">
        <f>"2745202012171535021208"</f>
        <v>2745202012171535021208</v>
      </c>
      <c r="C810" s="7" t="s">
        <v>520</v>
      </c>
      <c r="D810" s="7" t="str">
        <f>"麦兆文"</f>
        <v>麦兆文</v>
      </c>
      <c r="E810" s="7" t="str">
        <f>"男"</f>
        <v>男</v>
      </c>
      <c r="F810" s="7" t="s">
        <v>809</v>
      </c>
    </row>
    <row r="811" spans="1:6" ht="30" customHeight="1">
      <c r="A811" s="6">
        <v>809</v>
      </c>
      <c r="B811" s="7" t="str">
        <f>"2745202012171548111214"</f>
        <v>2745202012171548111214</v>
      </c>
      <c r="C811" s="7" t="s">
        <v>520</v>
      </c>
      <c r="D811" s="7" t="str">
        <f>"郎嘉莹"</f>
        <v>郎嘉莹</v>
      </c>
      <c r="E811" s="7" t="str">
        <f>"女"</f>
        <v>女</v>
      </c>
      <c r="F811" s="7" t="s">
        <v>810</v>
      </c>
    </row>
    <row r="812" spans="1:6" ht="30" customHeight="1">
      <c r="A812" s="6">
        <v>810</v>
      </c>
      <c r="B812" s="7" t="str">
        <f>"2745202012171608451221"</f>
        <v>2745202012171608451221</v>
      </c>
      <c r="C812" s="7" t="s">
        <v>520</v>
      </c>
      <c r="D812" s="7" t="str">
        <f>"黄怡雅"</f>
        <v>黄怡雅</v>
      </c>
      <c r="E812" s="7" t="str">
        <f>"女"</f>
        <v>女</v>
      </c>
      <c r="F812" s="7" t="s">
        <v>811</v>
      </c>
    </row>
    <row r="813" spans="1:6" ht="30" customHeight="1">
      <c r="A813" s="6">
        <v>811</v>
      </c>
      <c r="B813" s="7" t="str">
        <f>"2745202012171615331224"</f>
        <v>2745202012171615331224</v>
      </c>
      <c r="C813" s="7" t="s">
        <v>520</v>
      </c>
      <c r="D813" s="7" t="str">
        <f>"田均"</f>
        <v>田均</v>
      </c>
      <c r="E813" s="7" t="str">
        <f>"女"</f>
        <v>女</v>
      </c>
      <c r="F813" s="7" t="s">
        <v>812</v>
      </c>
    </row>
    <row r="814" spans="1:6" ht="30" customHeight="1">
      <c r="A814" s="6">
        <v>812</v>
      </c>
      <c r="B814" s="7" t="str">
        <f>"2745202012171619491225"</f>
        <v>2745202012171619491225</v>
      </c>
      <c r="C814" s="7" t="s">
        <v>520</v>
      </c>
      <c r="D814" s="7" t="str">
        <f>"郑薇薇"</f>
        <v>郑薇薇</v>
      </c>
      <c r="E814" s="7" t="str">
        <f>"女"</f>
        <v>女</v>
      </c>
      <c r="F814" s="7" t="s">
        <v>813</v>
      </c>
    </row>
    <row r="815" spans="1:6" ht="30" customHeight="1">
      <c r="A815" s="6">
        <v>813</v>
      </c>
      <c r="B815" s="7" t="str">
        <f>"2745202012171657381235"</f>
        <v>2745202012171657381235</v>
      </c>
      <c r="C815" s="7" t="s">
        <v>520</v>
      </c>
      <c r="D815" s="7" t="str">
        <f>"曾理娟"</f>
        <v>曾理娟</v>
      </c>
      <c r="E815" s="7" t="str">
        <f>"女"</f>
        <v>女</v>
      </c>
      <c r="F815" s="7" t="s">
        <v>453</v>
      </c>
    </row>
    <row r="816" spans="1:6" ht="30" customHeight="1">
      <c r="A816" s="6">
        <v>814</v>
      </c>
      <c r="B816" s="7" t="str">
        <f>"2745202012171730471240"</f>
        <v>2745202012171730471240</v>
      </c>
      <c r="C816" s="7" t="s">
        <v>520</v>
      </c>
      <c r="D816" s="7" t="str">
        <f>"罗子蔓"</f>
        <v>罗子蔓</v>
      </c>
      <c r="E816" s="7" t="str">
        <f>"男"</f>
        <v>男</v>
      </c>
      <c r="F816" s="7" t="s">
        <v>814</v>
      </c>
    </row>
    <row r="817" spans="1:6" ht="30" customHeight="1">
      <c r="A817" s="6">
        <v>815</v>
      </c>
      <c r="B817" s="7" t="str">
        <f>"2745202012171813071244"</f>
        <v>2745202012171813071244</v>
      </c>
      <c r="C817" s="7" t="s">
        <v>520</v>
      </c>
      <c r="D817" s="7" t="str">
        <f>"王兆峰"</f>
        <v>王兆峰</v>
      </c>
      <c r="E817" s="7" t="str">
        <f>"男"</f>
        <v>男</v>
      </c>
      <c r="F817" s="7" t="s">
        <v>815</v>
      </c>
    </row>
    <row r="818" spans="1:6" ht="30" customHeight="1">
      <c r="A818" s="6">
        <v>816</v>
      </c>
      <c r="B818" s="7" t="str">
        <f>"2745202012171939371255"</f>
        <v>2745202012171939371255</v>
      </c>
      <c r="C818" s="7" t="s">
        <v>520</v>
      </c>
      <c r="D818" s="7" t="str">
        <f>"陈育月"</f>
        <v>陈育月</v>
      </c>
      <c r="E818" s="7" t="str">
        <f>"女"</f>
        <v>女</v>
      </c>
      <c r="F818" s="7" t="s">
        <v>816</v>
      </c>
    </row>
    <row r="819" spans="1:6" ht="30" customHeight="1">
      <c r="A819" s="6">
        <v>817</v>
      </c>
      <c r="B819" s="7" t="str">
        <f>"2745202012171955521258"</f>
        <v>2745202012171955521258</v>
      </c>
      <c r="C819" s="7" t="s">
        <v>520</v>
      </c>
      <c r="D819" s="7" t="str">
        <f>"谢辉"</f>
        <v>谢辉</v>
      </c>
      <c r="E819" s="7" t="str">
        <f>"男"</f>
        <v>男</v>
      </c>
      <c r="F819" s="7" t="s">
        <v>817</v>
      </c>
    </row>
    <row r="820" spans="1:6" ht="30" customHeight="1">
      <c r="A820" s="6">
        <v>818</v>
      </c>
      <c r="B820" s="7" t="str">
        <f>"2745202012172104511267"</f>
        <v>2745202012172104511267</v>
      </c>
      <c r="C820" s="7" t="s">
        <v>520</v>
      </c>
      <c r="D820" s="7" t="str">
        <f>"张悦琦"</f>
        <v>张悦琦</v>
      </c>
      <c r="E820" s="7" t="str">
        <f aca="true" t="shared" si="39" ref="E820:E825">"女"</f>
        <v>女</v>
      </c>
      <c r="F820" s="7" t="s">
        <v>818</v>
      </c>
    </row>
    <row r="821" spans="1:6" ht="30" customHeight="1">
      <c r="A821" s="6">
        <v>819</v>
      </c>
      <c r="B821" s="7" t="str">
        <f>"2745202012172108131268"</f>
        <v>2745202012172108131268</v>
      </c>
      <c r="C821" s="7" t="s">
        <v>520</v>
      </c>
      <c r="D821" s="7" t="str">
        <f>"陈桂菲"</f>
        <v>陈桂菲</v>
      </c>
      <c r="E821" s="7" t="str">
        <f t="shared" si="39"/>
        <v>女</v>
      </c>
      <c r="F821" s="7" t="s">
        <v>819</v>
      </c>
    </row>
    <row r="822" spans="1:6" ht="30" customHeight="1">
      <c r="A822" s="6">
        <v>820</v>
      </c>
      <c r="B822" s="7" t="str">
        <f>"2745202012172114331269"</f>
        <v>2745202012172114331269</v>
      </c>
      <c r="C822" s="7" t="s">
        <v>520</v>
      </c>
      <c r="D822" s="7" t="str">
        <f>"谢秋池"</f>
        <v>谢秋池</v>
      </c>
      <c r="E822" s="7" t="str">
        <f t="shared" si="39"/>
        <v>女</v>
      </c>
      <c r="F822" s="7" t="s">
        <v>820</v>
      </c>
    </row>
    <row r="823" spans="1:6" ht="30" customHeight="1">
      <c r="A823" s="6">
        <v>821</v>
      </c>
      <c r="B823" s="7" t="str">
        <f>"2745202012172150211276"</f>
        <v>2745202012172150211276</v>
      </c>
      <c r="C823" s="7" t="s">
        <v>520</v>
      </c>
      <c r="D823" s="7" t="str">
        <f>"王雯"</f>
        <v>王雯</v>
      </c>
      <c r="E823" s="7" t="str">
        <f t="shared" si="39"/>
        <v>女</v>
      </c>
      <c r="F823" s="7" t="s">
        <v>821</v>
      </c>
    </row>
    <row r="824" spans="1:6" ht="30" customHeight="1">
      <c r="A824" s="6">
        <v>822</v>
      </c>
      <c r="B824" s="7" t="str">
        <f>"2745202012172227591282"</f>
        <v>2745202012172227591282</v>
      </c>
      <c r="C824" s="7" t="s">
        <v>520</v>
      </c>
      <c r="D824" s="7" t="str">
        <f>"杨悦"</f>
        <v>杨悦</v>
      </c>
      <c r="E824" s="7" t="str">
        <f t="shared" si="39"/>
        <v>女</v>
      </c>
      <c r="F824" s="7" t="s">
        <v>822</v>
      </c>
    </row>
    <row r="825" spans="1:6" ht="30" customHeight="1">
      <c r="A825" s="6">
        <v>823</v>
      </c>
      <c r="B825" s="7" t="str">
        <f>"2745202012180924081309"</f>
        <v>2745202012180924081309</v>
      </c>
      <c r="C825" s="7" t="s">
        <v>520</v>
      </c>
      <c r="D825" s="7" t="str">
        <f>"周信利"</f>
        <v>周信利</v>
      </c>
      <c r="E825" s="7" t="str">
        <f t="shared" si="39"/>
        <v>女</v>
      </c>
      <c r="F825" s="7" t="s">
        <v>823</v>
      </c>
    </row>
    <row r="826" spans="1:6" ht="30" customHeight="1">
      <c r="A826" s="6">
        <v>824</v>
      </c>
      <c r="B826" s="7" t="str">
        <f>"2745202012180956231312"</f>
        <v>2745202012180956231312</v>
      </c>
      <c r="C826" s="7" t="s">
        <v>520</v>
      </c>
      <c r="D826" s="7" t="str">
        <f>"叶志聪"</f>
        <v>叶志聪</v>
      </c>
      <c r="E826" s="7" t="str">
        <f>"男"</f>
        <v>男</v>
      </c>
      <c r="F826" s="7" t="s">
        <v>824</v>
      </c>
    </row>
    <row r="827" spans="1:6" ht="30" customHeight="1">
      <c r="A827" s="6">
        <v>825</v>
      </c>
      <c r="B827" s="7" t="str">
        <f>"2745202012181000391313"</f>
        <v>2745202012181000391313</v>
      </c>
      <c r="C827" s="7" t="s">
        <v>520</v>
      </c>
      <c r="D827" s="7" t="str">
        <f>"王素泽"</f>
        <v>王素泽</v>
      </c>
      <c r="E827" s="7" t="str">
        <f aca="true" t="shared" si="40" ref="E827:E839">"女"</f>
        <v>女</v>
      </c>
      <c r="F827" s="7" t="s">
        <v>825</v>
      </c>
    </row>
    <row r="828" spans="1:6" ht="30" customHeight="1">
      <c r="A828" s="6">
        <v>826</v>
      </c>
      <c r="B828" s="7" t="str">
        <f>"2745202012181033091318"</f>
        <v>2745202012181033091318</v>
      </c>
      <c r="C828" s="7" t="s">
        <v>520</v>
      </c>
      <c r="D828" s="7" t="str">
        <f>"翁丽花"</f>
        <v>翁丽花</v>
      </c>
      <c r="E828" s="7" t="str">
        <f t="shared" si="40"/>
        <v>女</v>
      </c>
      <c r="F828" s="7" t="s">
        <v>826</v>
      </c>
    </row>
    <row r="829" spans="1:6" ht="30" customHeight="1">
      <c r="A829" s="6">
        <v>827</v>
      </c>
      <c r="B829" s="7" t="str">
        <f>"2745202012181143121330"</f>
        <v>2745202012181143121330</v>
      </c>
      <c r="C829" s="7" t="s">
        <v>520</v>
      </c>
      <c r="D829" s="7" t="str">
        <f>"吴婧"</f>
        <v>吴婧</v>
      </c>
      <c r="E829" s="7" t="str">
        <f t="shared" si="40"/>
        <v>女</v>
      </c>
      <c r="F829" s="7" t="s">
        <v>827</v>
      </c>
    </row>
    <row r="830" spans="1:6" ht="30" customHeight="1">
      <c r="A830" s="6">
        <v>828</v>
      </c>
      <c r="B830" s="7" t="str">
        <f>"2745202012181330121338"</f>
        <v>2745202012181330121338</v>
      </c>
      <c r="C830" s="7" t="s">
        <v>520</v>
      </c>
      <c r="D830" s="7" t="str">
        <f>"邢行"</f>
        <v>邢行</v>
      </c>
      <c r="E830" s="7" t="str">
        <f t="shared" si="40"/>
        <v>女</v>
      </c>
      <c r="F830" s="7" t="s">
        <v>828</v>
      </c>
    </row>
    <row r="831" spans="1:6" ht="30" customHeight="1">
      <c r="A831" s="6">
        <v>829</v>
      </c>
      <c r="B831" s="7" t="str">
        <f>"2745202012181458061344"</f>
        <v>2745202012181458061344</v>
      </c>
      <c r="C831" s="7" t="s">
        <v>520</v>
      </c>
      <c r="D831" s="7" t="str">
        <f>"颜小青"</f>
        <v>颜小青</v>
      </c>
      <c r="E831" s="7" t="str">
        <f t="shared" si="40"/>
        <v>女</v>
      </c>
      <c r="F831" s="7" t="s">
        <v>829</v>
      </c>
    </row>
    <row r="832" spans="1:6" ht="30" customHeight="1">
      <c r="A832" s="6">
        <v>830</v>
      </c>
      <c r="B832" s="7" t="str">
        <f>"2745202012181503491346"</f>
        <v>2745202012181503491346</v>
      </c>
      <c r="C832" s="7" t="s">
        <v>520</v>
      </c>
      <c r="D832" s="7" t="str">
        <f>"张攀"</f>
        <v>张攀</v>
      </c>
      <c r="E832" s="7" t="str">
        <f t="shared" si="40"/>
        <v>女</v>
      </c>
      <c r="F832" s="7" t="s">
        <v>830</v>
      </c>
    </row>
    <row r="833" spans="1:6" ht="30" customHeight="1">
      <c r="A833" s="6">
        <v>831</v>
      </c>
      <c r="B833" s="7" t="str">
        <f>"2745202012181540121353"</f>
        <v>2745202012181540121353</v>
      </c>
      <c r="C833" s="7" t="s">
        <v>520</v>
      </c>
      <c r="D833" s="7" t="str">
        <f>"谭木珊"</f>
        <v>谭木珊</v>
      </c>
      <c r="E833" s="7" t="str">
        <f t="shared" si="40"/>
        <v>女</v>
      </c>
      <c r="F833" s="7" t="s">
        <v>831</v>
      </c>
    </row>
    <row r="834" spans="1:6" ht="30" customHeight="1">
      <c r="A834" s="6">
        <v>832</v>
      </c>
      <c r="B834" s="7" t="str">
        <f>"2745202012181622311359"</f>
        <v>2745202012181622311359</v>
      </c>
      <c r="C834" s="7" t="s">
        <v>520</v>
      </c>
      <c r="D834" s="7" t="str">
        <f>"冯潇那"</f>
        <v>冯潇那</v>
      </c>
      <c r="E834" s="7" t="str">
        <f t="shared" si="40"/>
        <v>女</v>
      </c>
      <c r="F834" s="7" t="s">
        <v>832</v>
      </c>
    </row>
    <row r="835" spans="1:6" ht="30" customHeight="1">
      <c r="A835" s="6">
        <v>833</v>
      </c>
      <c r="B835" s="7" t="str">
        <f>"2745202012181740501374"</f>
        <v>2745202012181740501374</v>
      </c>
      <c r="C835" s="7" t="s">
        <v>520</v>
      </c>
      <c r="D835" s="7" t="str">
        <f>"陈二联"</f>
        <v>陈二联</v>
      </c>
      <c r="E835" s="7" t="str">
        <f t="shared" si="40"/>
        <v>女</v>
      </c>
      <c r="F835" s="7" t="s">
        <v>833</v>
      </c>
    </row>
    <row r="836" spans="1:6" ht="30" customHeight="1">
      <c r="A836" s="6">
        <v>834</v>
      </c>
      <c r="B836" s="7" t="str">
        <f>"2745202012181744031376"</f>
        <v>2745202012181744031376</v>
      </c>
      <c r="C836" s="7" t="s">
        <v>520</v>
      </c>
      <c r="D836" s="7" t="str">
        <f>"范玉影"</f>
        <v>范玉影</v>
      </c>
      <c r="E836" s="7" t="str">
        <f t="shared" si="40"/>
        <v>女</v>
      </c>
      <c r="F836" s="7" t="s">
        <v>834</v>
      </c>
    </row>
    <row r="837" spans="1:6" ht="30" customHeight="1">
      <c r="A837" s="6">
        <v>835</v>
      </c>
      <c r="B837" s="7" t="str">
        <f>"2745202012181831281378"</f>
        <v>2745202012181831281378</v>
      </c>
      <c r="C837" s="7" t="s">
        <v>520</v>
      </c>
      <c r="D837" s="7" t="str">
        <f>"周妹"</f>
        <v>周妹</v>
      </c>
      <c r="E837" s="7" t="str">
        <f t="shared" si="40"/>
        <v>女</v>
      </c>
      <c r="F837" s="7" t="s">
        <v>835</v>
      </c>
    </row>
    <row r="838" spans="1:6" ht="30" customHeight="1">
      <c r="A838" s="6">
        <v>836</v>
      </c>
      <c r="B838" s="7" t="str">
        <f>"2745202012181901121382"</f>
        <v>2745202012181901121382</v>
      </c>
      <c r="C838" s="7" t="s">
        <v>520</v>
      </c>
      <c r="D838" s="7" t="str">
        <f>"郑慧"</f>
        <v>郑慧</v>
      </c>
      <c r="E838" s="7" t="str">
        <f t="shared" si="40"/>
        <v>女</v>
      </c>
      <c r="F838" s="7" t="s">
        <v>836</v>
      </c>
    </row>
    <row r="839" spans="1:6" ht="30" customHeight="1">
      <c r="A839" s="6">
        <v>837</v>
      </c>
      <c r="B839" s="7" t="str">
        <f>"2745202012182031471388"</f>
        <v>2745202012182031471388</v>
      </c>
      <c r="C839" s="7" t="s">
        <v>520</v>
      </c>
      <c r="D839" s="7" t="str">
        <f>"许小芬"</f>
        <v>许小芬</v>
      </c>
      <c r="E839" s="7" t="str">
        <f t="shared" si="40"/>
        <v>女</v>
      </c>
      <c r="F839" s="7" t="s">
        <v>837</v>
      </c>
    </row>
    <row r="840" spans="1:6" ht="30" customHeight="1">
      <c r="A840" s="6">
        <v>838</v>
      </c>
      <c r="B840" s="7" t="str">
        <f>"2745202012182158541391"</f>
        <v>2745202012182158541391</v>
      </c>
      <c r="C840" s="7" t="s">
        <v>520</v>
      </c>
      <c r="D840" s="7" t="str">
        <f>"黄国权"</f>
        <v>黄国权</v>
      </c>
      <c r="E840" s="7" t="str">
        <f>"男"</f>
        <v>男</v>
      </c>
      <c r="F840" s="7" t="s">
        <v>838</v>
      </c>
    </row>
    <row r="841" spans="1:6" ht="30" customHeight="1">
      <c r="A841" s="6">
        <v>839</v>
      </c>
      <c r="B841" s="7" t="str">
        <f>"2745202012182228591392"</f>
        <v>2745202012182228591392</v>
      </c>
      <c r="C841" s="7" t="s">
        <v>520</v>
      </c>
      <c r="D841" s="7" t="str">
        <f>"潘小静"</f>
        <v>潘小静</v>
      </c>
      <c r="E841" s="7" t="str">
        <f>"女"</f>
        <v>女</v>
      </c>
      <c r="F841" s="7" t="s">
        <v>839</v>
      </c>
    </row>
    <row r="842" spans="1:6" ht="30" customHeight="1">
      <c r="A842" s="6">
        <v>840</v>
      </c>
      <c r="B842" s="7" t="str">
        <f>"2745202012190938441401"</f>
        <v>2745202012190938441401</v>
      </c>
      <c r="C842" s="7" t="s">
        <v>520</v>
      </c>
      <c r="D842" s="7" t="str">
        <f>"任雅滟"</f>
        <v>任雅滟</v>
      </c>
      <c r="E842" s="7" t="str">
        <f>"女"</f>
        <v>女</v>
      </c>
      <c r="F842" s="7" t="s">
        <v>840</v>
      </c>
    </row>
    <row r="843" spans="1:6" ht="30" customHeight="1">
      <c r="A843" s="6">
        <v>841</v>
      </c>
      <c r="B843" s="7" t="str">
        <f>"2745202012191018101406"</f>
        <v>2745202012191018101406</v>
      </c>
      <c r="C843" s="7" t="s">
        <v>520</v>
      </c>
      <c r="D843" s="7" t="str">
        <f>"黄海引"</f>
        <v>黄海引</v>
      </c>
      <c r="E843" s="7" t="str">
        <f>"女"</f>
        <v>女</v>
      </c>
      <c r="F843" s="7" t="s">
        <v>841</v>
      </c>
    </row>
    <row r="844" spans="1:6" ht="30" customHeight="1">
      <c r="A844" s="6">
        <v>842</v>
      </c>
      <c r="B844" s="7" t="str">
        <f>"2745202012191449001422"</f>
        <v>2745202012191449001422</v>
      </c>
      <c r="C844" s="7" t="s">
        <v>520</v>
      </c>
      <c r="D844" s="7" t="str">
        <f>"吴海政"</f>
        <v>吴海政</v>
      </c>
      <c r="E844" s="7" t="str">
        <f>"男"</f>
        <v>男</v>
      </c>
      <c r="F844" s="7" t="s">
        <v>842</v>
      </c>
    </row>
    <row r="845" spans="1:6" ht="30" customHeight="1">
      <c r="A845" s="6">
        <v>843</v>
      </c>
      <c r="B845" s="7" t="str">
        <f>"2745202012191716241439"</f>
        <v>2745202012191716241439</v>
      </c>
      <c r="C845" s="7" t="s">
        <v>520</v>
      </c>
      <c r="D845" s="7" t="str">
        <f>"潘桢桢"</f>
        <v>潘桢桢</v>
      </c>
      <c r="E845" s="7" t="str">
        <f aca="true" t="shared" si="41" ref="E845:E857">"女"</f>
        <v>女</v>
      </c>
      <c r="F845" s="7" t="s">
        <v>843</v>
      </c>
    </row>
    <row r="846" spans="1:6" ht="30" customHeight="1">
      <c r="A846" s="6">
        <v>844</v>
      </c>
      <c r="B846" s="7" t="str">
        <f>"2745202012191841551446"</f>
        <v>2745202012191841551446</v>
      </c>
      <c r="C846" s="7" t="s">
        <v>520</v>
      </c>
      <c r="D846" s="7" t="str">
        <f>"苏立珊"</f>
        <v>苏立珊</v>
      </c>
      <c r="E846" s="7" t="str">
        <f t="shared" si="41"/>
        <v>女</v>
      </c>
      <c r="F846" s="7" t="s">
        <v>844</v>
      </c>
    </row>
    <row r="847" spans="1:6" ht="30" customHeight="1">
      <c r="A847" s="6">
        <v>845</v>
      </c>
      <c r="B847" s="7" t="str">
        <f>"2745202012192024371456"</f>
        <v>2745202012192024371456</v>
      </c>
      <c r="C847" s="7" t="s">
        <v>520</v>
      </c>
      <c r="D847" s="7" t="str">
        <f>"黄宗悦"</f>
        <v>黄宗悦</v>
      </c>
      <c r="E847" s="7" t="str">
        <f t="shared" si="41"/>
        <v>女</v>
      </c>
      <c r="F847" s="7" t="s">
        <v>845</v>
      </c>
    </row>
    <row r="848" spans="1:6" ht="30" customHeight="1">
      <c r="A848" s="6">
        <v>846</v>
      </c>
      <c r="B848" s="7" t="str">
        <f>"2745202012192104011464"</f>
        <v>2745202012192104011464</v>
      </c>
      <c r="C848" s="7" t="s">
        <v>520</v>
      </c>
      <c r="D848" s="7" t="str">
        <f>"周薇"</f>
        <v>周薇</v>
      </c>
      <c r="E848" s="7" t="str">
        <f t="shared" si="41"/>
        <v>女</v>
      </c>
      <c r="F848" s="7" t="s">
        <v>846</v>
      </c>
    </row>
    <row r="849" spans="1:6" ht="30" customHeight="1">
      <c r="A849" s="6">
        <v>847</v>
      </c>
      <c r="B849" s="7" t="str">
        <f>"2745202012192119441467"</f>
        <v>2745202012192119441467</v>
      </c>
      <c r="C849" s="7" t="s">
        <v>520</v>
      </c>
      <c r="D849" s="7" t="str">
        <f>"陈番女"</f>
        <v>陈番女</v>
      </c>
      <c r="E849" s="7" t="str">
        <f t="shared" si="41"/>
        <v>女</v>
      </c>
      <c r="F849" s="7" t="s">
        <v>847</v>
      </c>
    </row>
    <row r="850" spans="1:6" ht="30" customHeight="1">
      <c r="A850" s="6">
        <v>848</v>
      </c>
      <c r="B850" s="7" t="str">
        <f>"2745202012192138191470"</f>
        <v>2745202012192138191470</v>
      </c>
      <c r="C850" s="7" t="s">
        <v>520</v>
      </c>
      <c r="D850" s="7" t="str">
        <f>"林书倩"</f>
        <v>林书倩</v>
      </c>
      <c r="E850" s="7" t="str">
        <f t="shared" si="41"/>
        <v>女</v>
      </c>
      <c r="F850" s="7" t="s">
        <v>848</v>
      </c>
    </row>
    <row r="851" spans="1:6" ht="30" customHeight="1">
      <c r="A851" s="6">
        <v>849</v>
      </c>
      <c r="B851" s="7" t="str">
        <f>"2745202012192152111472"</f>
        <v>2745202012192152111472</v>
      </c>
      <c r="C851" s="7" t="s">
        <v>520</v>
      </c>
      <c r="D851" s="7" t="str">
        <f>"林琳琅"</f>
        <v>林琳琅</v>
      </c>
      <c r="E851" s="7" t="str">
        <f t="shared" si="41"/>
        <v>女</v>
      </c>
      <c r="F851" s="7" t="s">
        <v>849</v>
      </c>
    </row>
    <row r="852" spans="1:6" ht="30" customHeight="1">
      <c r="A852" s="6">
        <v>850</v>
      </c>
      <c r="B852" s="7" t="str">
        <f>"2745202012192231141477"</f>
        <v>2745202012192231141477</v>
      </c>
      <c r="C852" s="7" t="s">
        <v>520</v>
      </c>
      <c r="D852" s="7" t="str">
        <f>"符坤精"</f>
        <v>符坤精</v>
      </c>
      <c r="E852" s="7" t="str">
        <f t="shared" si="41"/>
        <v>女</v>
      </c>
      <c r="F852" s="7" t="s">
        <v>850</v>
      </c>
    </row>
    <row r="853" spans="1:6" ht="30" customHeight="1">
      <c r="A853" s="6">
        <v>851</v>
      </c>
      <c r="B853" s="7" t="str">
        <f>"2745202012200107491488"</f>
        <v>2745202012200107491488</v>
      </c>
      <c r="C853" s="7" t="s">
        <v>520</v>
      </c>
      <c r="D853" s="7" t="str">
        <f>"陈李文"</f>
        <v>陈李文</v>
      </c>
      <c r="E853" s="7" t="str">
        <f t="shared" si="41"/>
        <v>女</v>
      </c>
      <c r="F853" s="7" t="s">
        <v>851</v>
      </c>
    </row>
    <row r="854" spans="1:6" ht="30" customHeight="1">
      <c r="A854" s="6">
        <v>852</v>
      </c>
      <c r="B854" s="7" t="str">
        <f>"2745202012200830361490"</f>
        <v>2745202012200830361490</v>
      </c>
      <c r="C854" s="7" t="s">
        <v>520</v>
      </c>
      <c r="D854" s="7" t="str">
        <f>"王杰玲"</f>
        <v>王杰玲</v>
      </c>
      <c r="E854" s="7" t="str">
        <f t="shared" si="41"/>
        <v>女</v>
      </c>
      <c r="F854" s="7" t="s">
        <v>852</v>
      </c>
    </row>
    <row r="855" spans="1:6" ht="30" customHeight="1">
      <c r="A855" s="6">
        <v>853</v>
      </c>
      <c r="B855" s="7" t="str">
        <f>"2745202012200940421496"</f>
        <v>2745202012200940421496</v>
      </c>
      <c r="C855" s="7" t="s">
        <v>520</v>
      </c>
      <c r="D855" s="7" t="str">
        <f>"许佳樾"</f>
        <v>许佳樾</v>
      </c>
      <c r="E855" s="7" t="str">
        <f t="shared" si="41"/>
        <v>女</v>
      </c>
      <c r="F855" s="7" t="s">
        <v>853</v>
      </c>
    </row>
    <row r="856" spans="1:6" ht="30" customHeight="1">
      <c r="A856" s="6">
        <v>854</v>
      </c>
      <c r="B856" s="7" t="str">
        <f>"2745202012201005041498"</f>
        <v>2745202012201005041498</v>
      </c>
      <c r="C856" s="7" t="s">
        <v>520</v>
      </c>
      <c r="D856" s="7" t="str">
        <f>"冯良婧"</f>
        <v>冯良婧</v>
      </c>
      <c r="E856" s="7" t="str">
        <f t="shared" si="41"/>
        <v>女</v>
      </c>
      <c r="F856" s="7" t="s">
        <v>854</v>
      </c>
    </row>
    <row r="857" spans="1:6" ht="30" customHeight="1">
      <c r="A857" s="6">
        <v>855</v>
      </c>
      <c r="B857" s="7" t="str">
        <f>"2745202012201138121508"</f>
        <v>2745202012201138121508</v>
      </c>
      <c r="C857" s="7" t="s">
        <v>520</v>
      </c>
      <c r="D857" s="7" t="str">
        <f>"吉果"</f>
        <v>吉果</v>
      </c>
      <c r="E857" s="7" t="str">
        <f t="shared" si="41"/>
        <v>女</v>
      </c>
      <c r="F857" s="7" t="s">
        <v>855</v>
      </c>
    </row>
    <row r="858" spans="1:6" ht="30" customHeight="1">
      <c r="A858" s="6">
        <v>856</v>
      </c>
      <c r="B858" s="7" t="str">
        <f>"2745202012201205481515"</f>
        <v>2745202012201205481515</v>
      </c>
      <c r="C858" s="7" t="s">
        <v>520</v>
      </c>
      <c r="D858" s="7" t="str">
        <f>"吉秋原"</f>
        <v>吉秋原</v>
      </c>
      <c r="E858" s="7" t="str">
        <f>"男"</f>
        <v>男</v>
      </c>
      <c r="F858" s="7" t="s">
        <v>856</v>
      </c>
    </row>
    <row r="859" spans="1:6" ht="30" customHeight="1">
      <c r="A859" s="6">
        <v>857</v>
      </c>
      <c r="B859" s="7" t="str">
        <f>"2745202012201206111516"</f>
        <v>2745202012201206111516</v>
      </c>
      <c r="C859" s="7" t="s">
        <v>520</v>
      </c>
      <c r="D859" s="7" t="str">
        <f>"陈亨奕"</f>
        <v>陈亨奕</v>
      </c>
      <c r="E859" s="7" t="str">
        <f>"男"</f>
        <v>男</v>
      </c>
      <c r="F859" s="7" t="s">
        <v>857</v>
      </c>
    </row>
    <row r="860" spans="1:6" ht="30" customHeight="1">
      <c r="A860" s="6">
        <v>858</v>
      </c>
      <c r="B860" s="7" t="str">
        <f>"2745202012201208121517"</f>
        <v>2745202012201208121517</v>
      </c>
      <c r="C860" s="7" t="s">
        <v>520</v>
      </c>
      <c r="D860" s="7" t="str">
        <f>"胡雨婷"</f>
        <v>胡雨婷</v>
      </c>
      <c r="E860" s="7" t="str">
        <f aca="true" t="shared" si="42" ref="E860:E870">"女"</f>
        <v>女</v>
      </c>
      <c r="F860" s="7" t="s">
        <v>858</v>
      </c>
    </row>
    <row r="861" spans="1:6" ht="30" customHeight="1">
      <c r="A861" s="6">
        <v>859</v>
      </c>
      <c r="B861" s="7" t="str">
        <f>"2745202012201225451522"</f>
        <v>2745202012201225451522</v>
      </c>
      <c r="C861" s="7" t="s">
        <v>520</v>
      </c>
      <c r="D861" s="7" t="str">
        <f>"陆海英"</f>
        <v>陆海英</v>
      </c>
      <c r="E861" s="7" t="str">
        <f t="shared" si="42"/>
        <v>女</v>
      </c>
      <c r="F861" s="7" t="s">
        <v>859</v>
      </c>
    </row>
    <row r="862" spans="1:6" ht="30" customHeight="1">
      <c r="A862" s="6">
        <v>860</v>
      </c>
      <c r="B862" s="7" t="str">
        <f>"2745202012201305211527"</f>
        <v>2745202012201305211527</v>
      </c>
      <c r="C862" s="7" t="s">
        <v>520</v>
      </c>
      <c r="D862" s="7" t="str">
        <f>"凌子茜"</f>
        <v>凌子茜</v>
      </c>
      <c r="E862" s="7" t="str">
        <f t="shared" si="42"/>
        <v>女</v>
      </c>
      <c r="F862" s="7" t="s">
        <v>860</v>
      </c>
    </row>
    <row r="863" spans="1:6" ht="30" customHeight="1">
      <c r="A863" s="6">
        <v>861</v>
      </c>
      <c r="B863" s="7" t="str">
        <f>"2745202012201326101530"</f>
        <v>2745202012201326101530</v>
      </c>
      <c r="C863" s="7" t="s">
        <v>520</v>
      </c>
      <c r="D863" s="7" t="str">
        <f>"王迅"</f>
        <v>王迅</v>
      </c>
      <c r="E863" s="7" t="str">
        <f t="shared" si="42"/>
        <v>女</v>
      </c>
      <c r="F863" s="7" t="s">
        <v>861</v>
      </c>
    </row>
    <row r="864" spans="1:6" ht="30" customHeight="1">
      <c r="A864" s="6">
        <v>862</v>
      </c>
      <c r="B864" s="7" t="str">
        <f>"2745202012201355281533"</f>
        <v>2745202012201355281533</v>
      </c>
      <c r="C864" s="7" t="s">
        <v>520</v>
      </c>
      <c r="D864" s="7" t="str">
        <f>"林扬阳"</f>
        <v>林扬阳</v>
      </c>
      <c r="E864" s="7" t="str">
        <f t="shared" si="42"/>
        <v>女</v>
      </c>
      <c r="F864" s="7" t="s">
        <v>862</v>
      </c>
    </row>
    <row r="865" spans="1:6" ht="30" customHeight="1">
      <c r="A865" s="6">
        <v>863</v>
      </c>
      <c r="B865" s="7" t="str">
        <f>"2745202012201407371535"</f>
        <v>2745202012201407371535</v>
      </c>
      <c r="C865" s="7" t="s">
        <v>520</v>
      </c>
      <c r="D865" s="7" t="str">
        <f>"伍承杰"</f>
        <v>伍承杰</v>
      </c>
      <c r="E865" s="7" t="str">
        <f t="shared" si="42"/>
        <v>女</v>
      </c>
      <c r="F865" s="7" t="s">
        <v>863</v>
      </c>
    </row>
    <row r="866" spans="1:6" ht="30" customHeight="1">
      <c r="A866" s="6">
        <v>864</v>
      </c>
      <c r="B866" s="7" t="str">
        <f>"2745202012201510471542"</f>
        <v>2745202012201510471542</v>
      </c>
      <c r="C866" s="7" t="s">
        <v>520</v>
      </c>
      <c r="D866" s="7" t="str">
        <f>"陈元求"</f>
        <v>陈元求</v>
      </c>
      <c r="E866" s="7" t="str">
        <f t="shared" si="42"/>
        <v>女</v>
      </c>
      <c r="F866" s="7" t="s">
        <v>864</v>
      </c>
    </row>
    <row r="867" spans="1:6" ht="30" customHeight="1">
      <c r="A867" s="6">
        <v>865</v>
      </c>
      <c r="B867" s="7" t="str">
        <f>"2745202012201633001556"</f>
        <v>2745202012201633001556</v>
      </c>
      <c r="C867" s="7" t="s">
        <v>520</v>
      </c>
      <c r="D867" s="7" t="str">
        <f>"杜尚汝"</f>
        <v>杜尚汝</v>
      </c>
      <c r="E867" s="7" t="str">
        <f t="shared" si="42"/>
        <v>女</v>
      </c>
      <c r="F867" s="7" t="s">
        <v>865</v>
      </c>
    </row>
    <row r="868" spans="1:6" ht="30" customHeight="1">
      <c r="A868" s="6">
        <v>866</v>
      </c>
      <c r="B868" s="7" t="str">
        <f>"2745202012201643371559"</f>
        <v>2745202012201643371559</v>
      </c>
      <c r="C868" s="7" t="s">
        <v>520</v>
      </c>
      <c r="D868" s="7" t="str">
        <f>"陈亚妹"</f>
        <v>陈亚妹</v>
      </c>
      <c r="E868" s="7" t="str">
        <f t="shared" si="42"/>
        <v>女</v>
      </c>
      <c r="F868" s="7" t="s">
        <v>866</v>
      </c>
    </row>
    <row r="869" spans="1:6" ht="30" customHeight="1">
      <c r="A869" s="6">
        <v>867</v>
      </c>
      <c r="B869" s="7" t="str">
        <f>"2745202012201739021567"</f>
        <v>2745202012201739021567</v>
      </c>
      <c r="C869" s="7" t="s">
        <v>520</v>
      </c>
      <c r="D869" s="7" t="str">
        <f>"林志丹"</f>
        <v>林志丹</v>
      </c>
      <c r="E869" s="7" t="str">
        <f t="shared" si="42"/>
        <v>女</v>
      </c>
      <c r="F869" s="7" t="s">
        <v>867</v>
      </c>
    </row>
    <row r="870" spans="1:6" ht="30" customHeight="1">
      <c r="A870" s="6">
        <v>868</v>
      </c>
      <c r="B870" s="7" t="str">
        <f>"2745202012201743151569"</f>
        <v>2745202012201743151569</v>
      </c>
      <c r="C870" s="7" t="s">
        <v>520</v>
      </c>
      <c r="D870" s="7" t="str">
        <f>"云麒烨"</f>
        <v>云麒烨</v>
      </c>
      <c r="E870" s="7" t="str">
        <f t="shared" si="42"/>
        <v>女</v>
      </c>
      <c r="F870" s="7" t="s">
        <v>868</v>
      </c>
    </row>
    <row r="871" spans="1:6" ht="30" customHeight="1">
      <c r="A871" s="6">
        <v>869</v>
      </c>
      <c r="B871" s="7" t="str">
        <f>"2745202012201809301575"</f>
        <v>2745202012201809301575</v>
      </c>
      <c r="C871" s="7" t="s">
        <v>520</v>
      </c>
      <c r="D871" s="7" t="str">
        <f>"梁杰"</f>
        <v>梁杰</v>
      </c>
      <c r="E871" s="7" t="str">
        <f>"男"</f>
        <v>男</v>
      </c>
      <c r="F871" s="7" t="s">
        <v>869</v>
      </c>
    </row>
    <row r="872" spans="1:6" ht="30" customHeight="1">
      <c r="A872" s="6">
        <v>870</v>
      </c>
      <c r="B872" s="7" t="str">
        <f>"2745202012201832341579"</f>
        <v>2745202012201832341579</v>
      </c>
      <c r="C872" s="7" t="s">
        <v>520</v>
      </c>
      <c r="D872" s="7" t="str">
        <f>"张洋源"</f>
        <v>张洋源</v>
      </c>
      <c r="E872" s="7" t="str">
        <f>"男"</f>
        <v>男</v>
      </c>
      <c r="F872" s="7" t="s">
        <v>870</v>
      </c>
    </row>
    <row r="873" spans="1:6" ht="30" customHeight="1">
      <c r="A873" s="6">
        <v>871</v>
      </c>
      <c r="B873" s="7" t="str">
        <f>"2745202012202004361589"</f>
        <v>2745202012202004361589</v>
      </c>
      <c r="C873" s="7" t="s">
        <v>520</v>
      </c>
      <c r="D873" s="7" t="str">
        <f>"黄韵灵"</f>
        <v>黄韵灵</v>
      </c>
      <c r="E873" s="7" t="str">
        <f aca="true" t="shared" si="43" ref="E873:E880">"女"</f>
        <v>女</v>
      </c>
      <c r="F873" s="7" t="s">
        <v>871</v>
      </c>
    </row>
    <row r="874" spans="1:6" ht="30" customHeight="1">
      <c r="A874" s="6">
        <v>872</v>
      </c>
      <c r="B874" s="7" t="str">
        <f>"2745202012202112061607"</f>
        <v>2745202012202112061607</v>
      </c>
      <c r="C874" s="7" t="s">
        <v>520</v>
      </c>
      <c r="D874" s="7" t="str">
        <f>"苏海梅"</f>
        <v>苏海梅</v>
      </c>
      <c r="E874" s="7" t="str">
        <f t="shared" si="43"/>
        <v>女</v>
      </c>
      <c r="F874" s="7" t="s">
        <v>872</v>
      </c>
    </row>
    <row r="875" spans="1:6" ht="30" customHeight="1">
      <c r="A875" s="6">
        <v>873</v>
      </c>
      <c r="B875" s="7" t="str">
        <f>"2745202012202129021611"</f>
        <v>2745202012202129021611</v>
      </c>
      <c r="C875" s="7" t="s">
        <v>520</v>
      </c>
      <c r="D875" s="7" t="str">
        <f>"戴小花"</f>
        <v>戴小花</v>
      </c>
      <c r="E875" s="7" t="str">
        <f t="shared" si="43"/>
        <v>女</v>
      </c>
      <c r="F875" s="7" t="s">
        <v>873</v>
      </c>
    </row>
    <row r="876" spans="1:6" ht="30" customHeight="1">
      <c r="A876" s="6">
        <v>874</v>
      </c>
      <c r="B876" s="7" t="str">
        <f>"2745202012202227531622"</f>
        <v>2745202012202227531622</v>
      </c>
      <c r="C876" s="7" t="s">
        <v>520</v>
      </c>
      <c r="D876" s="7" t="str">
        <f>"袁月"</f>
        <v>袁月</v>
      </c>
      <c r="E876" s="7" t="str">
        <f t="shared" si="43"/>
        <v>女</v>
      </c>
      <c r="F876" s="7" t="s">
        <v>874</v>
      </c>
    </row>
    <row r="877" spans="1:6" ht="30" customHeight="1">
      <c r="A877" s="6">
        <v>875</v>
      </c>
      <c r="B877" s="7" t="str">
        <f>"2745202012202232571626"</f>
        <v>2745202012202232571626</v>
      </c>
      <c r="C877" s="7" t="s">
        <v>520</v>
      </c>
      <c r="D877" s="7" t="str">
        <f>"傅慧敏"</f>
        <v>傅慧敏</v>
      </c>
      <c r="E877" s="7" t="str">
        <f t="shared" si="43"/>
        <v>女</v>
      </c>
      <c r="F877" s="7" t="s">
        <v>875</v>
      </c>
    </row>
    <row r="878" spans="1:6" ht="30" customHeight="1">
      <c r="A878" s="6">
        <v>876</v>
      </c>
      <c r="B878" s="7" t="str">
        <f>"2745202012202236331627"</f>
        <v>2745202012202236331627</v>
      </c>
      <c r="C878" s="7" t="s">
        <v>520</v>
      </c>
      <c r="D878" s="7" t="str">
        <f>"羊菊秀"</f>
        <v>羊菊秀</v>
      </c>
      <c r="E878" s="7" t="str">
        <f t="shared" si="43"/>
        <v>女</v>
      </c>
      <c r="F878" s="7" t="s">
        <v>876</v>
      </c>
    </row>
    <row r="879" spans="1:6" ht="30" customHeight="1">
      <c r="A879" s="6">
        <v>877</v>
      </c>
      <c r="B879" s="7" t="str">
        <f>"2745202012202257421629"</f>
        <v>2745202012202257421629</v>
      </c>
      <c r="C879" s="7" t="s">
        <v>520</v>
      </c>
      <c r="D879" s="7" t="str">
        <f>"邱婷婷"</f>
        <v>邱婷婷</v>
      </c>
      <c r="E879" s="7" t="str">
        <f t="shared" si="43"/>
        <v>女</v>
      </c>
      <c r="F879" s="7" t="s">
        <v>877</v>
      </c>
    </row>
    <row r="880" spans="1:6" ht="30" customHeight="1">
      <c r="A880" s="6">
        <v>878</v>
      </c>
      <c r="B880" s="7" t="str">
        <f>"2745202012202329241640"</f>
        <v>2745202012202329241640</v>
      </c>
      <c r="C880" s="7" t="s">
        <v>520</v>
      </c>
      <c r="D880" s="7" t="str">
        <f>"杨琳"</f>
        <v>杨琳</v>
      </c>
      <c r="E880" s="7" t="str">
        <f t="shared" si="43"/>
        <v>女</v>
      </c>
      <c r="F880" s="7" t="s">
        <v>878</v>
      </c>
    </row>
    <row r="881" spans="1:6" ht="30" customHeight="1">
      <c r="A881" s="6">
        <v>879</v>
      </c>
      <c r="B881" s="7" t="str">
        <f>"2745202012210815431651"</f>
        <v>2745202012210815431651</v>
      </c>
      <c r="C881" s="7" t="s">
        <v>520</v>
      </c>
      <c r="D881" s="7" t="str">
        <f>"杨鹏飞"</f>
        <v>杨鹏飞</v>
      </c>
      <c r="E881" s="7" t="str">
        <f>"男"</f>
        <v>男</v>
      </c>
      <c r="F881" s="7" t="s">
        <v>879</v>
      </c>
    </row>
    <row r="882" spans="1:6" ht="30" customHeight="1">
      <c r="A882" s="6">
        <v>880</v>
      </c>
      <c r="B882" s="7" t="str">
        <f>"2745202012210817501652"</f>
        <v>2745202012210817501652</v>
      </c>
      <c r="C882" s="7" t="s">
        <v>520</v>
      </c>
      <c r="D882" s="7" t="str">
        <f>"陈怡"</f>
        <v>陈怡</v>
      </c>
      <c r="E882" s="7" t="str">
        <f>"女"</f>
        <v>女</v>
      </c>
      <c r="F882" s="7" t="s">
        <v>880</v>
      </c>
    </row>
    <row r="883" spans="1:6" ht="30" customHeight="1">
      <c r="A883" s="6">
        <v>881</v>
      </c>
      <c r="B883" s="7" t="str">
        <f>"2745202012210842451654"</f>
        <v>2745202012210842451654</v>
      </c>
      <c r="C883" s="7" t="s">
        <v>520</v>
      </c>
      <c r="D883" s="7" t="str">
        <f>"许高健"</f>
        <v>许高健</v>
      </c>
      <c r="E883" s="7" t="str">
        <f>"男"</f>
        <v>男</v>
      </c>
      <c r="F883" s="7" t="s">
        <v>881</v>
      </c>
    </row>
    <row r="884" spans="1:6" ht="30" customHeight="1">
      <c r="A884" s="6">
        <v>882</v>
      </c>
      <c r="B884" s="7" t="str">
        <f>"2745202012210919341668"</f>
        <v>2745202012210919341668</v>
      </c>
      <c r="C884" s="7" t="s">
        <v>520</v>
      </c>
      <c r="D884" s="7" t="str">
        <f>"林木芳"</f>
        <v>林木芳</v>
      </c>
      <c r="E884" s="7" t="str">
        <f>"女"</f>
        <v>女</v>
      </c>
      <c r="F884" s="7" t="s">
        <v>882</v>
      </c>
    </row>
    <row r="885" spans="1:6" ht="30" customHeight="1">
      <c r="A885" s="6">
        <v>883</v>
      </c>
      <c r="B885" s="7" t="str">
        <f>"2745202012210928531671"</f>
        <v>2745202012210928531671</v>
      </c>
      <c r="C885" s="7" t="s">
        <v>520</v>
      </c>
      <c r="D885" s="7" t="str">
        <f>"陈佳敏"</f>
        <v>陈佳敏</v>
      </c>
      <c r="E885" s="7" t="str">
        <f>"女"</f>
        <v>女</v>
      </c>
      <c r="F885" s="7" t="s">
        <v>883</v>
      </c>
    </row>
    <row r="886" spans="1:6" ht="30" customHeight="1">
      <c r="A886" s="6">
        <v>884</v>
      </c>
      <c r="B886" s="7" t="str">
        <f>"2745202012211000061684"</f>
        <v>2745202012211000061684</v>
      </c>
      <c r="C886" s="7" t="s">
        <v>520</v>
      </c>
      <c r="D886" s="7" t="str">
        <f>"肖菲菲"</f>
        <v>肖菲菲</v>
      </c>
      <c r="E886" s="7" t="str">
        <f>"女"</f>
        <v>女</v>
      </c>
      <c r="F886" s="7" t="s">
        <v>884</v>
      </c>
    </row>
    <row r="887" spans="1:6" ht="30" customHeight="1">
      <c r="A887" s="6">
        <v>885</v>
      </c>
      <c r="B887" s="7" t="str">
        <f>"2745202012211002441685"</f>
        <v>2745202012211002441685</v>
      </c>
      <c r="C887" s="7" t="s">
        <v>520</v>
      </c>
      <c r="D887" s="7" t="str">
        <f>"郑淑珍"</f>
        <v>郑淑珍</v>
      </c>
      <c r="E887" s="7" t="str">
        <f>"女"</f>
        <v>女</v>
      </c>
      <c r="F887" s="7" t="s">
        <v>885</v>
      </c>
    </row>
    <row r="888" spans="1:6" ht="30" customHeight="1">
      <c r="A888" s="6">
        <v>886</v>
      </c>
      <c r="B888" s="7" t="str">
        <f>"2745202012211113031700"</f>
        <v>2745202012211113031700</v>
      </c>
      <c r="C888" s="7" t="s">
        <v>520</v>
      </c>
      <c r="D888" s="7" t="str">
        <f>"陈俊华"</f>
        <v>陈俊华</v>
      </c>
      <c r="E888" s="7" t="str">
        <f>"男"</f>
        <v>男</v>
      </c>
      <c r="F888" s="7" t="s">
        <v>886</v>
      </c>
    </row>
    <row r="889" spans="1:6" ht="30" customHeight="1">
      <c r="A889" s="6">
        <v>887</v>
      </c>
      <c r="B889" s="7" t="str">
        <f>"2745202012211113551701"</f>
        <v>2745202012211113551701</v>
      </c>
      <c r="C889" s="7" t="s">
        <v>520</v>
      </c>
      <c r="D889" s="7" t="str">
        <f>"吉秀秀"</f>
        <v>吉秀秀</v>
      </c>
      <c r="E889" s="7" t="str">
        <f aca="true" t="shared" si="44" ref="E889:E897">"女"</f>
        <v>女</v>
      </c>
      <c r="F889" s="7" t="s">
        <v>887</v>
      </c>
    </row>
    <row r="890" spans="1:6" ht="30" customHeight="1">
      <c r="A890" s="6">
        <v>888</v>
      </c>
      <c r="B890" s="7" t="str">
        <f>"2745202012211117091702"</f>
        <v>2745202012211117091702</v>
      </c>
      <c r="C890" s="7" t="s">
        <v>520</v>
      </c>
      <c r="D890" s="7" t="str">
        <f>"李姗姗"</f>
        <v>李姗姗</v>
      </c>
      <c r="E890" s="7" t="str">
        <f t="shared" si="44"/>
        <v>女</v>
      </c>
      <c r="F890" s="7" t="s">
        <v>888</v>
      </c>
    </row>
    <row r="891" spans="1:6" ht="30" customHeight="1">
      <c r="A891" s="6">
        <v>889</v>
      </c>
      <c r="B891" s="7" t="str">
        <f>"2745202012211123071707"</f>
        <v>2745202012211123071707</v>
      </c>
      <c r="C891" s="7" t="s">
        <v>520</v>
      </c>
      <c r="D891" s="7" t="str">
        <f>"朱雪清"</f>
        <v>朱雪清</v>
      </c>
      <c r="E891" s="7" t="str">
        <f t="shared" si="44"/>
        <v>女</v>
      </c>
      <c r="F891" s="7" t="s">
        <v>889</v>
      </c>
    </row>
    <row r="892" spans="1:6" ht="30" customHeight="1">
      <c r="A892" s="6">
        <v>890</v>
      </c>
      <c r="B892" s="7" t="str">
        <f>"2745202012211134511711"</f>
        <v>2745202012211134511711</v>
      </c>
      <c r="C892" s="7" t="s">
        <v>520</v>
      </c>
      <c r="D892" s="7" t="str">
        <f>"黄珺"</f>
        <v>黄珺</v>
      </c>
      <c r="E892" s="7" t="str">
        <f t="shared" si="44"/>
        <v>女</v>
      </c>
      <c r="F892" s="7" t="s">
        <v>890</v>
      </c>
    </row>
    <row r="893" spans="1:6" ht="30" customHeight="1">
      <c r="A893" s="6">
        <v>891</v>
      </c>
      <c r="B893" s="7" t="str">
        <f>"2745202012211236571721"</f>
        <v>2745202012211236571721</v>
      </c>
      <c r="C893" s="7" t="s">
        <v>520</v>
      </c>
      <c r="D893" s="7" t="str">
        <f>"薛小玉"</f>
        <v>薛小玉</v>
      </c>
      <c r="E893" s="7" t="str">
        <f t="shared" si="44"/>
        <v>女</v>
      </c>
      <c r="F893" s="7" t="s">
        <v>891</v>
      </c>
    </row>
    <row r="894" spans="1:6" ht="30" customHeight="1">
      <c r="A894" s="6">
        <v>892</v>
      </c>
      <c r="B894" s="7" t="str">
        <f>"2745202012211246061722"</f>
        <v>2745202012211246061722</v>
      </c>
      <c r="C894" s="7" t="s">
        <v>520</v>
      </c>
      <c r="D894" s="7" t="str">
        <f>"符雅雯"</f>
        <v>符雅雯</v>
      </c>
      <c r="E894" s="7" t="str">
        <f t="shared" si="44"/>
        <v>女</v>
      </c>
      <c r="F894" s="7" t="s">
        <v>892</v>
      </c>
    </row>
    <row r="895" spans="1:6" ht="30" customHeight="1">
      <c r="A895" s="6">
        <v>893</v>
      </c>
      <c r="B895" s="7" t="str">
        <f>"2745202012211256201725"</f>
        <v>2745202012211256201725</v>
      </c>
      <c r="C895" s="7" t="s">
        <v>520</v>
      </c>
      <c r="D895" s="7" t="str">
        <f>"王妹如"</f>
        <v>王妹如</v>
      </c>
      <c r="E895" s="7" t="str">
        <f t="shared" si="44"/>
        <v>女</v>
      </c>
      <c r="F895" s="7" t="s">
        <v>893</v>
      </c>
    </row>
    <row r="896" spans="1:6" ht="30" customHeight="1">
      <c r="A896" s="6">
        <v>894</v>
      </c>
      <c r="B896" s="7" t="str">
        <f>"2745202012211305571729"</f>
        <v>2745202012211305571729</v>
      </c>
      <c r="C896" s="7" t="s">
        <v>520</v>
      </c>
      <c r="D896" s="7" t="str">
        <f>"陈玉丹"</f>
        <v>陈玉丹</v>
      </c>
      <c r="E896" s="7" t="str">
        <f t="shared" si="44"/>
        <v>女</v>
      </c>
      <c r="F896" s="7" t="s">
        <v>894</v>
      </c>
    </row>
    <row r="897" spans="1:6" ht="30" customHeight="1">
      <c r="A897" s="6">
        <v>895</v>
      </c>
      <c r="B897" s="7" t="str">
        <f>"2745202012211316521730"</f>
        <v>2745202012211316521730</v>
      </c>
      <c r="C897" s="7" t="s">
        <v>520</v>
      </c>
      <c r="D897" s="7" t="str">
        <f>"潘小冰"</f>
        <v>潘小冰</v>
      </c>
      <c r="E897" s="7" t="str">
        <f t="shared" si="44"/>
        <v>女</v>
      </c>
      <c r="F897" s="7" t="s">
        <v>895</v>
      </c>
    </row>
    <row r="898" spans="1:6" ht="30" customHeight="1">
      <c r="A898" s="6">
        <v>896</v>
      </c>
      <c r="B898" s="7" t="str">
        <f>"2745202012211356191742"</f>
        <v>2745202012211356191742</v>
      </c>
      <c r="C898" s="7" t="s">
        <v>520</v>
      </c>
      <c r="D898" s="7" t="str">
        <f>"曾纪凯"</f>
        <v>曾纪凯</v>
      </c>
      <c r="E898" s="7" t="str">
        <f>"男"</f>
        <v>男</v>
      </c>
      <c r="F898" s="7" t="s">
        <v>896</v>
      </c>
    </row>
    <row r="899" spans="1:6" ht="30" customHeight="1">
      <c r="A899" s="6">
        <v>897</v>
      </c>
      <c r="B899" s="7" t="str">
        <f>"2745202012211428231752"</f>
        <v>2745202012211428231752</v>
      </c>
      <c r="C899" s="7" t="s">
        <v>520</v>
      </c>
      <c r="D899" s="7" t="str">
        <f>"卓小娜"</f>
        <v>卓小娜</v>
      </c>
      <c r="E899" s="7" t="str">
        <f aca="true" t="shared" si="45" ref="E899:E911">"女"</f>
        <v>女</v>
      </c>
      <c r="F899" s="7" t="s">
        <v>897</v>
      </c>
    </row>
    <row r="900" spans="1:6" ht="30" customHeight="1">
      <c r="A900" s="6">
        <v>898</v>
      </c>
      <c r="B900" s="7" t="str">
        <f>"2745202012211428351753"</f>
        <v>2745202012211428351753</v>
      </c>
      <c r="C900" s="7" t="s">
        <v>520</v>
      </c>
      <c r="D900" s="7" t="str">
        <f>"吴云燕"</f>
        <v>吴云燕</v>
      </c>
      <c r="E900" s="7" t="str">
        <f t="shared" si="45"/>
        <v>女</v>
      </c>
      <c r="F900" s="7" t="s">
        <v>898</v>
      </c>
    </row>
    <row r="901" spans="1:6" ht="30" customHeight="1">
      <c r="A901" s="6">
        <v>899</v>
      </c>
      <c r="B901" s="7" t="str">
        <f>"2745202012211431041755"</f>
        <v>2745202012211431041755</v>
      </c>
      <c r="C901" s="7" t="s">
        <v>520</v>
      </c>
      <c r="D901" s="7" t="str">
        <f>"邢千紫"</f>
        <v>邢千紫</v>
      </c>
      <c r="E901" s="7" t="str">
        <f t="shared" si="45"/>
        <v>女</v>
      </c>
      <c r="F901" s="7" t="s">
        <v>899</v>
      </c>
    </row>
    <row r="902" spans="1:6" ht="30" customHeight="1">
      <c r="A902" s="6">
        <v>900</v>
      </c>
      <c r="B902" s="7" t="str">
        <f>"2745202012211441161761"</f>
        <v>2745202012211441161761</v>
      </c>
      <c r="C902" s="7" t="s">
        <v>520</v>
      </c>
      <c r="D902" s="7" t="str">
        <f>"文静"</f>
        <v>文静</v>
      </c>
      <c r="E902" s="7" t="str">
        <f t="shared" si="45"/>
        <v>女</v>
      </c>
      <c r="F902" s="7" t="s">
        <v>900</v>
      </c>
    </row>
    <row r="903" spans="1:6" ht="30" customHeight="1">
      <c r="A903" s="6">
        <v>901</v>
      </c>
      <c r="B903" s="7" t="str">
        <f>"2745202012211446561763"</f>
        <v>2745202012211446561763</v>
      </c>
      <c r="C903" s="7" t="s">
        <v>520</v>
      </c>
      <c r="D903" s="7" t="str">
        <f>"肖文华"</f>
        <v>肖文华</v>
      </c>
      <c r="E903" s="7" t="str">
        <f t="shared" si="45"/>
        <v>女</v>
      </c>
      <c r="F903" s="7" t="s">
        <v>901</v>
      </c>
    </row>
    <row r="904" spans="1:6" ht="30" customHeight="1">
      <c r="A904" s="6">
        <v>902</v>
      </c>
      <c r="B904" s="7" t="str">
        <f>"2745202012211511221773"</f>
        <v>2745202012211511221773</v>
      </c>
      <c r="C904" s="7" t="s">
        <v>520</v>
      </c>
      <c r="D904" s="7" t="str">
        <f>"张宇"</f>
        <v>张宇</v>
      </c>
      <c r="E904" s="7" t="str">
        <f t="shared" si="45"/>
        <v>女</v>
      </c>
      <c r="F904" s="7" t="s">
        <v>902</v>
      </c>
    </row>
    <row r="905" spans="1:6" ht="30" customHeight="1">
      <c r="A905" s="6">
        <v>903</v>
      </c>
      <c r="B905" s="7" t="str">
        <f>"2745202012211519351781"</f>
        <v>2745202012211519351781</v>
      </c>
      <c r="C905" s="7" t="s">
        <v>520</v>
      </c>
      <c r="D905" s="7" t="str">
        <f>"符小丹"</f>
        <v>符小丹</v>
      </c>
      <c r="E905" s="7" t="str">
        <f t="shared" si="45"/>
        <v>女</v>
      </c>
      <c r="F905" s="7" t="s">
        <v>490</v>
      </c>
    </row>
    <row r="906" spans="1:6" ht="30" customHeight="1">
      <c r="A906" s="6">
        <v>904</v>
      </c>
      <c r="B906" s="7" t="str">
        <f>"2745202012211524431784"</f>
        <v>2745202012211524431784</v>
      </c>
      <c r="C906" s="7" t="s">
        <v>520</v>
      </c>
      <c r="D906" s="7" t="str">
        <f>"吴虹谕"</f>
        <v>吴虹谕</v>
      </c>
      <c r="E906" s="7" t="str">
        <f t="shared" si="45"/>
        <v>女</v>
      </c>
      <c r="F906" s="7" t="s">
        <v>903</v>
      </c>
    </row>
    <row r="907" spans="1:6" ht="30" customHeight="1">
      <c r="A907" s="6">
        <v>905</v>
      </c>
      <c r="B907" s="7" t="str">
        <f>"2745202012211537101790"</f>
        <v>2745202012211537101790</v>
      </c>
      <c r="C907" s="7" t="s">
        <v>520</v>
      </c>
      <c r="D907" s="7" t="str">
        <f>"方婷"</f>
        <v>方婷</v>
      </c>
      <c r="E907" s="7" t="str">
        <f t="shared" si="45"/>
        <v>女</v>
      </c>
      <c r="F907" s="7" t="s">
        <v>904</v>
      </c>
    </row>
    <row r="908" spans="1:6" ht="30" customHeight="1">
      <c r="A908" s="6">
        <v>906</v>
      </c>
      <c r="B908" s="7" t="str">
        <f>"2745202012211558261797"</f>
        <v>2745202012211558261797</v>
      </c>
      <c r="C908" s="7" t="s">
        <v>520</v>
      </c>
      <c r="D908" s="7" t="str">
        <f>"颜礼嘉"</f>
        <v>颜礼嘉</v>
      </c>
      <c r="E908" s="7" t="str">
        <f t="shared" si="45"/>
        <v>女</v>
      </c>
      <c r="F908" s="7" t="s">
        <v>905</v>
      </c>
    </row>
    <row r="909" spans="1:6" ht="30" customHeight="1">
      <c r="A909" s="6">
        <v>907</v>
      </c>
      <c r="B909" s="7" t="str">
        <f>"2745202012211606441802"</f>
        <v>2745202012211606441802</v>
      </c>
      <c r="C909" s="7" t="s">
        <v>520</v>
      </c>
      <c r="D909" s="7" t="str">
        <f>"王彩欣"</f>
        <v>王彩欣</v>
      </c>
      <c r="E909" s="7" t="str">
        <f t="shared" si="45"/>
        <v>女</v>
      </c>
      <c r="F909" s="7" t="s">
        <v>906</v>
      </c>
    </row>
    <row r="910" spans="1:6" ht="30" customHeight="1">
      <c r="A910" s="6">
        <v>908</v>
      </c>
      <c r="B910" s="7" t="str">
        <f>"2745202012211613041804"</f>
        <v>2745202012211613041804</v>
      </c>
      <c r="C910" s="7" t="s">
        <v>520</v>
      </c>
      <c r="D910" s="7" t="str">
        <f>"陈佳宸"</f>
        <v>陈佳宸</v>
      </c>
      <c r="E910" s="7" t="str">
        <f t="shared" si="45"/>
        <v>女</v>
      </c>
      <c r="F910" s="7" t="s">
        <v>907</v>
      </c>
    </row>
    <row r="911" spans="1:6" ht="30" customHeight="1">
      <c r="A911" s="6">
        <v>909</v>
      </c>
      <c r="B911" s="6" t="str">
        <f>"2745202012211632201815"</f>
        <v>2745202012211632201815</v>
      </c>
      <c r="C911" s="6" t="s">
        <v>520</v>
      </c>
      <c r="D911" s="6" t="str">
        <f>"吴桂燕"</f>
        <v>吴桂燕</v>
      </c>
      <c r="E911" s="6" t="str">
        <f t="shared" si="45"/>
        <v>女</v>
      </c>
      <c r="F911" s="6" t="s">
        <v>908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2021-01-21T08:33:56Z</dcterms:created>
  <dcterms:modified xsi:type="dcterms:W3CDTF">2021-01-22T03:53:05Z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