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（合格）五指山网格员" sheetId="1" r:id="rId1"/>
  </sheets>
  <definedNames/>
  <calcPr fullCalcOnLoad="1"/>
</workbook>
</file>

<file path=xl/sharedStrings.xml><?xml version="1.0" encoding="utf-8"?>
<sst xmlns="http://schemas.openxmlformats.org/spreadsheetml/2006/main" count="191" uniqueCount="11">
  <si>
    <t>2020年五指山市综治中心(网格化服务管理中心)公开招聘专职网格工作人员资格初审合格人员名单</t>
  </si>
  <si>
    <t>序号</t>
  </si>
  <si>
    <t>报考号</t>
  </si>
  <si>
    <t>报考岗位</t>
  </si>
  <si>
    <t>姓名</t>
  </si>
  <si>
    <t>性别</t>
  </si>
  <si>
    <t>出生年月</t>
  </si>
  <si>
    <t>0101_通什镇河北东社区专职网格员</t>
  </si>
  <si>
    <t>0102_通什镇河南东社区专职网格员</t>
  </si>
  <si>
    <t>0103_通什镇河北西社区专职网格员</t>
  </si>
  <si>
    <t>0104_通什镇河南西社区专职网格员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</si>
</sst>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6"/>
  <sheetViews>
    <sheetView tabSelected="1" workbookViewId="0" topLeftCell="A1">
      <selection activeCell="I7" sqref="I7"/>
    </sheetView>
  </sheetViews>
  <sheetFormatPr defaultColWidth="9.00390625" defaultRowHeight="30" customHeight="1"/>
  <cols>
    <col min="1" max="1" width="9.00390625" style="2" customWidth="1"/>
    <col min="2" max="2" width="23.7109375" style="2" customWidth="1"/>
    <col min="3" max="3" width="33.140625" style="2" customWidth="1"/>
    <col min="4" max="5" width="9.00390625" style="2" customWidth="1"/>
    <col min="6" max="6" width="11.421875" style="2" customWidth="1"/>
    <col min="7" max="16384" width="9.00390625" style="2" customWidth="1"/>
  </cols>
  <sheetData>
    <row r="1" spans="1:6" ht="51" customHeight="1">
      <c r="A1" s="3" t="s">
        <v>0</v>
      </c>
      <c r="B1" s="4"/>
      <c r="C1" s="4"/>
      <c r="D1" s="4"/>
      <c r="E1" s="4"/>
      <c r="F1" s="4"/>
    </row>
    <row r="2" spans="1:6" s="1" customFormat="1" ht="30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ht="30" customHeight="1">
      <c r="A3" s="6">
        <v>1</v>
      </c>
      <c r="B3" s="7" t="str">
        <f>"24082020122116240515"</f>
        <v>24082020122116240515</v>
      </c>
      <c r="C3" s="7" t="s">
        <v>7</v>
      </c>
      <c r="D3" s="7" t="str">
        <f>"王慧"</f>
        <v>王慧</v>
      </c>
      <c r="E3" s="7" t="str">
        <f>"女"</f>
        <v>女</v>
      </c>
      <c r="F3" s="7" t="str">
        <f>"1990-01-19"</f>
        <v>1990-01-19</v>
      </c>
    </row>
    <row r="4" spans="1:6" ht="30" customHeight="1">
      <c r="A4" s="6">
        <v>2</v>
      </c>
      <c r="B4" s="7" t="str">
        <f>"24082020122116451618"</f>
        <v>24082020122116451618</v>
      </c>
      <c r="C4" s="7" t="s">
        <v>7</v>
      </c>
      <c r="D4" s="7" t="str">
        <f>"邓家红"</f>
        <v>邓家红</v>
      </c>
      <c r="E4" s="7" t="str">
        <f>"女"</f>
        <v>女</v>
      </c>
      <c r="F4" s="7" t="str">
        <f>"1986-11-13"</f>
        <v>1986-11-13</v>
      </c>
    </row>
    <row r="5" spans="1:6" ht="30" customHeight="1">
      <c r="A5" s="6">
        <v>3</v>
      </c>
      <c r="B5" s="7" t="str">
        <f>"24082020122208374324"</f>
        <v>24082020122208374324</v>
      </c>
      <c r="C5" s="7" t="s">
        <v>7</v>
      </c>
      <c r="D5" s="7" t="str">
        <f>"黄志春"</f>
        <v>黄志春</v>
      </c>
      <c r="E5" s="7" t="str">
        <f>"男"</f>
        <v>男</v>
      </c>
      <c r="F5" s="7" t="str">
        <f>"1983-04-07"</f>
        <v>1983-04-07</v>
      </c>
    </row>
    <row r="6" spans="1:6" ht="30" customHeight="1">
      <c r="A6" s="6">
        <v>4</v>
      </c>
      <c r="B6" s="7" t="str">
        <f>"24082020122209594030"</f>
        <v>24082020122209594030</v>
      </c>
      <c r="C6" s="7" t="s">
        <v>7</v>
      </c>
      <c r="D6" s="7" t="str">
        <f>"林雪凤"</f>
        <v>林雪凤</v>
      </c>
      <c r="E6" s="7" t="str">
        <f>"女"</f>
        <v>女</v>
      </c>
      <c r="F6" s="7" t="str">
        <f>"1977-12-07"</f>
        <v>1977-12-07</v>
      </c>
    </row>
    <row r="7" spans="1:6" ht="30" customHeight="1">
      <c r="A7" s="6">
        <v>5</v>
      </c>
      <c r="B7" s="7" t="str">
        <f>"24082020122210030431"</f>
        <v>24082020122210030431</v>
      </c>
      <c r="C7" s="7" t="s">
        <v>7</v>
      </c>
      <c r="D7" s="7" t="str">
        <f>"金丽丽"</f>
        <v>金丽丽</v>
      </c>
      <c r="E7" s="7" t="str">
        <f>"女"</f>
        <v>女</v>
      </c>
      <c r="F7" s="7" t="str">
        <f>"1986-12-29"</f>
        <v>1986-12-29</v>
      </c>
    </row>
    <row r="8" spans="1:6" ht="30" customHeight="1">
      <c r="A8" s="6">
        <v>6</v>
      </c>
      <c r="B8" s="7" t="str">
        <f>"24082020122210312533"</f>
        <v>24082020122210312533</v>
      </c>
      <c r="C8" s="7" t="s">
        <v>7</v>
      </c>
      <c r="D8" s="7" t="str">
        <f>"龙雪霞"</f>
        <v>龙雪霞</v>
      </c>
      <c r="E8" s="7" t="str">
        <f>"女"</f>
        <v>女</v>
      </c>
      <c r="F8" s="7" t="str">
        <f>"1978-01-14"</f>
        <v>1978-01-14</v>
      </c>
    </row>
    <row r="9" spans="1:6" ht="30" customHeight="1">
      <c r="A9" s="6">
        <v>7</v>
      </c>
      <c r="B9" s="7" t="str">
        <f>"24082020122210435234"</f>
        <v>24082020122210435234</v>
      </c>
      <c r="C9" s="7" t="s">
        <v>7</v>
      </c>
      <c r="D9" s="7" t="str">
        <f>"符贞玉"</f>
        <v>符贞玉</v>
      </c>
      <c r="E9" s="7" t="str">
        <f>"女"</f>
        <v>女</v>
      </c>
      <c r="F9" s="7" t="str">
        <f>"1978-12-19"</f>
        <v>1978-12-19</v>
      </c>
    </row>
    <row r="10" spans="1:6" ht="30" customHeight="1">
      <c r="A10" s="6">
        <v>8</v>
      </c>
      <c r="B10" s="7" t="str">
        <f>"24082020122210545935"</f>
        <v>24082020122210545935</v>
      </c>
      <c r="C10" s="7" t="s">
        <v>7</v>
      </c>
      <c r="D10" s="7" t="str">
        <f>"朱雅婷"</f>
        <v>朱雅婷</v>
      </c>
      <c r="E10" s="7" t="str">
        <f>"女"</f>
        <v>女</v>
      </c>
      <c r="F10" s="7" t="str">
        <f>"1997-10-10"</f>
        <v>1997-10-10</v>
      </c>
    </row>
    <row r="11" spans="1:6" ht="30" customHeight="1">
      <c r="A11" s="6">
        <v>9</v>
      </c>
      <c r="B11" s="7" t="str">
        <f>"24082020122210583136"</f>
        <v>24082020122210583136</v>
      </c>
      <c r="C11" s="7" t="s">
        <v>7</v>
      </c>
      <c r="D11" s="7" t="str">
        <f>"黄晓"</f>
        <v>黄晓</v>
      </c>
      <c r="E11" s="7" t="str">
        <f>"男"</f>
        <v>男</v>
      </c>
      <c r="F11" s="7" t="str">
        <f>"1978-06-01"</f>
        <v>1978-06-01</v>
      </c>
    </row>
    <row r="12" spans="1:6" ht="30" customHeight="1">
      <c r="A12" s="6">
        <v>10</v>
      </c>
      <c r="B12" s="7" t="str">
        <f>"24082020122213061039"</f>
        <v>24082020122213061039</v>
      </c>
      <c r="C12" s="7" t="s">
        <v>7</v>
      </c>
      <c r="D12" s="7" t="str">
        <f>"黄梦雅"</f>
        <v>黄梦雅</v>
      </c>
      <c r="E12" s="7" t="str">
        <f>"女"</f>
        <v>女</v>
      </c>
      <c r="F12" s="7" t="str">
        <f>"1993-10-22"</f>
        <v>1993-10-22</v>
      </c>
    </row>
    <row r="13" spans="1:6" ht="30" customHeight="1">
      <c r="A13" s="6">
        <v>11</v>
      </c>
      <c r="B13" s="7" t="str">
        <f>"24082020122213533743"</f>
        <v>24082020122213533743</v>
      </c>
      <c r="C13" s="7" t="s">
        <v>7</v>
      </c>
      <c r="D13" s="7" t="str">
        <f>"黄叶恬"</f>
        <v>黄叶恬</v>
      </c>
      <c r="E13" s="7" t="str">
        <f>"女"</f>
        <v>女</v>
      </c>
      <c r="F13" s="7" t="str">
        <f>"1995-06-15"</f>
        <v>1995-06-15</v>
      </c>
    </row>
    <row r="14" spans="1:6" ht="30" customHeight="1">
      <c r="A14" s="6">
        <v>12</v>
      </c>
      <c r="B14" s="7" t="str">
        <f>"24082020122216371051"</f>
        <v>24082020122216371051</v>
      </c>
      <c r="C14" s="7" t="s">
        <v>7</v>
      </c>
      <c r="D14" s="7" t="str">
        <f>"黄深"</f>
        <v>黄深</v>
      </c>
      <c r="E14" s="7" t="str">
        <f>"男"</f>
        <v>男</v>
      </c>
      <c r="F14" s="7" t="str">
        <f>"1992-06-25"</f>
        <v>1992-06-25</v>
      </c>
    </row>
    <row r="15" spans="1:6" ht="30" customHeight="1">
      <c r="A15" s="6">
        <v>13</v>
      </c>
      <c r="B15" s="7" t="str">
        <f>"24082020122217011457"</f>
        <v>24082020122217011457</v>
      </c>
      <c r="C15" s="7" t="s">
        <v>7</v>
      </c>
      <c r="D15" s="7" t="str">
        <f>"李华美"</f>
        <v>李华美</v>
      </c>
      <c r="E15" s="7" t="str">
        <f>"女"</f>
        <v>女</v>
      </c>
      <c r="F15" s="7" t="str">
        <f>"1994-06-13"</f>
        <v>1994-06-13</v>
      </c>
    </row>
    <row r="16" spans="1:6" ht="30" customHeight="1">
      <c r="A16" s="6">
        <v>14</v>
      </c>
      <c r="B16" s="7" t="str">
        <f>"24082020122222373367"</f>
        <v>24082020122222373367</v>
      </c>
      <c r="C16" s="7" t="s">
        <v>7</v>
      </c>
      <c r="D16" s="7" t="str">
        <f>"王泰山"</f>
        <v>王泰山</v>
      </c>
      <c r="E16" s="7" t="str">
        <f>"男"</f>
        <v>男</v>
      </c>
      <c r="F16" s="7" t="str">
        <f>"1987-10-25"</f>
        <v>1987-10-25</v>
      </c>
    </row>
    <row r="17" spans="1:6" ht="30" customHeight="1">
      <c r="A17" s="6">
        <v>15</v>
      </c>
      <c r="B17" s="7" t="str">
        <f>"24082020122300115571"</f>
        <v>24082020122300115571</v>
      </c>
      <c r="C17" s="7" t="s">
        <v>7</v>
      </c>
      <c r="D17" s="7" t="str">
        <f>"俞海祥"</f>
        <v>俞海祥</v>
      </c>
      <c r="E17" s="7" t="str">
        <f>"男"</f>
        <v>男</v>
      </c>
      <c r="F17" s="7" t="str">
        <f>"1981-09-28"</f>
        <v>1981-09-28</v>
      </c>
    </row>
    <row r="18" spans="1:6" ht="30" customHeight="1">
      <c r="A18" s="6">
        <v>16</v>
      </c>
      <c r="B18" s="7" t="str">
        <f>"24082020122308585376"</f>
        <v>24082020122308585376</v>
      </c>
      <c r="C18" s="7" t="s">
        <v>7</v>
      </c>
      <c r="D18" s="7" t="str">
        <f>"符周"</f>
        <v>符周</v>
      </c>
      <c r="E18" s="7" t="str">
        <f>"男"</f>
        <v>男</v>
      </c>
      <c r="F18" s="7" t="str">
        <f>"1984-07-10"</f>
        <v>1984-07-10</v>
      </c>
    </row>
    <row r="19" spans="1:6" ht="30" customHeight="1">
      <c r="A19" s="6">
        <v>17</v>
      </c>
      <c r="B19" s="7" t="str">
        <f>"24082020122309455784"</f>
        <v>24082020122309455784</v>
      </c>
      <c r="C19" s="7" t="s">
        <v>7</v>
      </c>
      <c r="D19" s="7" t="str">
        <f>"陈丹丹"</f>
        <v>陈丹丹</v>
      </c>
      <c r="E19" s="7" t="str">
        <f>"女"</f>
        <v>女</v>
      </c>
      <c r="F19" s="7" t="str">
        <f>"1984-05-13"</f>
        <v>1984-05-13</v>
      </c>
    </row>
    <row r="20" spans="1:6" ht="30" customHeight="1">
      <c r="A20" s="6">
        <v>18</v>
      </c>
      <c r="B20" s="7" t="str">
        <f>"24082020122314161195"</f>
        <v>24082020122314161195</v>
      </c>
      <c r="C20" s="7" t="s">
        <v>7</v>
      </c>
      <c r="D20" s="7" t="str">
        <f>"胡颖"</f>
        <v>胡颖</v>
      </c>
      <c r="E20" s="7" t="str">
        <f>"女"</f>
        <v>女</v>
      </c>
      <c r="F20" s="7" t="str">
        <f>"1981-02-17"</f>
        <v>1981-02-17</v>
      </c>
    </row>
    <row r="21" spans="1:6" ht="30" customHeight="1">
      <c r="A21" s="6">
        <v>19</v>
      </c>
      <c r="B21" s="7" t="str">
        <f>"24082020122315492199"</f>
        <v>24082020122315492199</v>
      </c>
      <c r="C21" s="7" t="s">
        <v>7</v>
      </c>
      <c r="D21" s="7" t="str">
        <f>"周昕"</f>
        <v>周昕</v>
      </c>
      <c r="E21" s="7" t="str">
        <f>"女"</f>
        <v>女</v>
      </c>
      <c r="F21" s="7" t="str">
        <f>"1980-05-28"</f>
        <v>1980-05-28</v>
      </c>
    </row>
    <row r="22" spans="1:6" ht="30" customHeight="1">
      <c r="A22" s="6">
        <v>20</v>
      </c>
      <c r="B22" s="7" t="str">
        <f>"240820201223162717104"</f>
        <v>240820201223162717104</v>
      </c>
      <c r="C22" s="7" t="s">
        <v>7</v>
      </c>
      <c r="D22" s="7" t="str">
        <f>"姚洁露"</f>
        <v>姚洁露</v>
      </c>
      <c r="E22" s="7" t="str">
        <f>"女"</f>
        <v>女</v>
      </c>
      <c r="F22" s="7" t="str">
        <f>"1985-12-27"</f>
        <v>1985-12-27</v>
      </c>
    </row>
    <row r="23" spans="1:6" ht="30" customHeight="1">
      <c r="A23" s="6">
        <v>21</v>
      </c>
      <c r="B23" s="7" t="str">
        <f>"240820201223173400107"</f>
        <v>240820201223173400107</v>
      </c>
      <c r="C23" s="7" t="s">
        <v>7</v>
      </c>
      <c r="D23" s="7" t="str">
        <f>"邱建明"</f>
        <v>邱建明</v>
      </c>
      <c r="E23" s="7" t="str">
        <f>"男"</f>
        <v>男</v>
      </c>
      <c r="F23" s="7" t="str">
        <f>"1993-09-19"</f>
        <v>1993-09-19</v>
      </c>
    </row>
    <row r="24" spans="1:6" ht="30" customHeight="1">
      <c r="A24" s="6">
        <v>22</v>
      </c>
      <c r="B24" s="7" t="str">
        <f>"240820201223205949112"</f>
        <v>240820201223205949112</v>
      </c>
      <c r="C24" s="7" t="s">
        <v>7</v>
      </c>
      <c r="D24" s="7" t="str">
        <f>"黄晓换"</f>
        <v>黄晓换</v>
      </c>
      <c r="E24" s="7" t="str">
        <f aca="true" t="shared" si="0" ref="E24:E30">"女"</f>
        <v>女</v>
      </c>
      <c r="F24" s="7" t="str">
        <f>"1989-02-11"</f>
        <v>1989-02-11</v>
      </c>
    </row>
    <row r="25" spans="1:6" ht="30" customHeight="1">
      <c r="A25" s="6">
        <v>23</v>
      </c>
      <c r="B25" s="7" t="str">
        <f>"240820201223215630114"</f>
        <v>240820201223215630114</v>
      </c>
      <c r="C25" s="7" t="s">
        <v>7</v>
      </c>
      <c r="D25" s="7" t="str">
        <f>"王翠兰"</f>
        <v>王翠兰</v>
      </c>
      <c r="E25" s="7" t="str">
        <f t="shared" si="0"/>
        <v>女</v>
      </c>
      <c r="F25" s="7" t="str">
        <f>"1985-10-28"</f>
        <v>1985-10-28</v>
      </c>
    </row>
    <row r="26" spans="1:6" ht="30" customHeight="1">
      <c r="A26" s="6">
        <v>24</v>
      </c>
      <c r="B26" s="7" t="str">
        <f>"240820201224002304115"</f>
        <v>240820201224002304115</v>
      </c>
      <c r="C26" s="7" t="s">
        <v>7</v>
      </c>
      <c r="D26" s="7" t="str">
        <f>"符丽桃"</f>
        <v>符丽桃</v>
      </c>
      <c r="E26" s="7" t="str">
        <f t="shared" si="0"/>
        <v>女</v>
      </c>
      <c r="F26" s="7" t="str">
        <f>"1979-04-28"</f>
        <v>1979-04-28</v>
      </c>
    </row>
    <row r="27" spans="1:6" ht="30" customHeight="1">
      <c r="A27" s="6">
        <v>25</v>
      </c>
      <c r="B27" s="7" t="str">
        <f>"240820201224112758121"</f>
        <v>240820201224112758121</v>
      </c>
      <c r="C27" s="7" t="s">
        <v>7</v>
      </c>
      <c r="D27" s="7" t="str">
        <f>"黄子超"</f>
        <v>黄子超</v>
      </c>
      <c r="E27" s="7" t="str">
        <f t="shared" si="0"/>
        <v>女</v>
      </c>
      <c r="F27" s="7" t="str">
        <f>"1997-10-08"</f>
        <v>1997-10-08</v>
      </c>
    </row>
    <row r="28" spans="1:6" ht="30" customHeight="1">
      <c r="A28" s="6">
        <v>26</v>
      </c>
      <c r="B28" s="7" t="str">
        <f>"240820201224113702123"</f>
        <v>240820201224113702123</v>
      </c>
      <c r="C28" s="7" t="s">
        <v>7</v>
      </c>
      <c r="D28" s="7" t="str">
        <f>"蒋明宏"</f>
        <v>蒋明宏</v>
      </c>
      <c r="E28" s="7" t="str">
        <f t="shared" si="0"/>
        <v>女</v>
      </c>
      <c r="F28" s="7" t="str">
        <f>"1997-01-06"</f>
        <v>1997-01-06</v>
      </c>
    </row>
    <row r="29" spans="1:6" ht="30" customHeight="1">
      <c r="A29" s="6">
        <v>27</v>
      </c>
      <c r="B29" s="7" t="str">
        <f>"240820201224115657124"</f>
        <v>240820201224115657124</v>
      </c>
      <c r="C29" s="7" t="s">
        <v>7</v>
      </c>
      <c r="D29" s="7" t="str">
        <f>"王甜甜"</f>
        <v>王甜甜</v>
      </c>
      <c r="E29" s="7" t="str">
        <f t="shared" si="0"/>
        <v>女</v>
      </c>
      <c r="F29" s="7" t="str">
        <f>"1997-11-12"</f>
        <v>1997-11-12</v>
      </c>
    </row>
    <row r="30" spans="1:6" ht="30" customHeight="1">
      <c r="A30" s="6">
        <v>28</v>
      </c>
      <c r="B30" s="7" t="str">
        <f>"240820201224145011129"</f>
        <v>240820201224145011129</v>
      </c>
      <c r="C30" s="7" t="s">
        <v>7</v>
      </c>
      <c r="D30" s="7" t="str">
        <f>"黄雪连"</f>
        <v>黄雪连</v>
      </c>
      <c r="E30" s="7" t="str">
        <f t="shared" si="0"/>
        <v>女</v>
      </c>
      <c r="F30" s="7" t="str">
        <f>"1993-01-17"</f>
        <v>1993-01-17</v>
      </c>
    </row>
    <row r="31" spans="1:6" ht="30" customHeight="1">
      <c r="A31" s="6">
        <v>29</v>
      </c>
      <c r="B31" s="7" t="str">
        <f>"240820201224152741132"</f>
        <v>240820201224152741132</v>
      </c>
      <c r="C31" s="7" t="s">
        <v>7</v>
      </c>
      <c r="D31" s="7" t="str">
        <f>"吴家成"</f>
        <v>吴家成</v>
      </c>
      <c r="E31" s="7" t="str">
        <f>"男"</f>
        <v>男</v>
      </c>
      <c r="F31" s="7" t="str">
        <f>"1994-01-03"</f>
        <v>1994-01-03</v>
      </c>
    </row>
    <row r="32" spans="1:6" ht="30" customHeight="1">
      <c r="A32" s="6">
        <v>30</v>
      </c>
      <c r="B32" s="7" t="str">
        <f>"240820201224194429138"</f>
        <v>240820201224194429138</v>
      </c>
      <c r="C32" s="7" t="s">
        <v>7</v>
      </c>
      <c r="D32" s="7" t="str">
        <f>"张青青"</f>
        <v>张青青</v>
      </c>
      <c r="E32" s="7" t="str">
        <f>"女"</f>
        <v>女</v>
      </c>
      <c r="F32" s="7" t="str">
        <f>"1997-11-30"</f>
        <v>1997-11-30</v>
      </c>
    </row>
    <row r="33" spans="1:6" ht="30" customHeight="1">
      <c r="A33" s="6">
        <v>31</v>
      </c>
      <c r="B33" s="7" t="str">
        <f>"240820201224221105141"</f>
        <v>240820201224221105141</v>
      </c>
      <c r="C33" s="7" t="s">
        <v>7</v>
      </c>
      <c r="D33" s="7" t="str">
        <f>"黄竹韵"</f>
        <v>黄竹韵</v>
      </c>
      <c r="E33" s="7" t="str">
        <f>"女"</f>
        <v>女</v>
      </c>
      <c r="F33" s="7" t="str">
        <f>"1995-01-06"</f>
        <v>1995-01-06</v>
      </c>
    </row>
    <row r="34" spans="1:6" ht="30" customHeight="1">
      <c r="A34" s="6">
        <v>32</v>
      </c>
      <c r="B34" s="7" t="str">
        <f>"240820201225074849144"</f>
        <v>240820201225074849144</v>
      </c>
      <c r="C34" s="7" t="s">
        <v>7</v>
      </c>
      <c r="D34" s="7" t="str">
        <f>"傅明伟"</f>
        <v>傅明伟</v>
      </c>
      <c r="E34" s="7" t="str">
        <f>"男"</f>
        <v>男</v>
      </c>
      <c r="F34" s="7" t="str">
        <f>"1986-08-19"</f>
        <v>1986-08-19</v>
      </c>
    </row>
    <row r="35" spans="1:6" ht="30" customHeight="1">
      <c r="A35" s="6">
        <v>33</v>
      </c>
      <c r="B35" s="7" t="str">
        <f>"240820201225084516145"</f>
        <v>240820201225084516145</v>
      </c>
      <c r="C35" s="7" t="s">
        <v>7</v>
      </c>
      <c r="D35" s="7" t="str">
        <f>"纪明贤"</f>
        <v>纪明贤</v>
      </c>
      <c r="E35" s="7" t="str">
        <f aca="true" t="shared" si="1" ref="E35:E44">"女"</f>
        <v>女</v>
      </c>
      <c r="F35" s="7" t="str">
        <f>"1988-10-03"</f>
        <v>1988-10-03</v>
      </c>
    </row>
    <row r="36" spans="1:6" ht="30" customHeight="1">
      <c r="A36" s="6">
        <v>34</v>
      </c>
      <c r="B36" s="7" t="str">
        <f>"240820201225102913151"</f>
        <v>240820201225102913151</v>
      </c>
      <c r="C36" s="7" t="s">
        <v>7</v>
      </c>
      <c r="D36" s="7" t="str">
        <f>"王嫦媛"</f>
        <v>王嫦媛</v>
      </c>
      <c r="E36" s="7" t="str">
        <f t="shared" si="1"/>
        <v>女</v>
      </c>
      <c r="F36" s="7" t="str">
        <f>"1990-02-19"</f>
        <v>1990-02-19</v>
      </c>
    </row>
    <row r="37" spans="1:6" ht="30" customHeight="1">
      <c r="A37" s="6">
        <v>35</v>
      </c>
      <c r="B37" s="7" t="str">
        <f>"240820201225181237160"</f>
        <v>240820201225181237160</v>
      </c>
      <c r="C37" s="7" t="s">
        <v>7</v>
      </c>
      <c r="D37" s="7" t="str">
        <f>"黄春燕"</f>
        <v>黄春燕</v>
      </c>
      <c r="E37" s="7" t="str">
        <f t="shared" si="1"/>
        <v>女</v>
      </c>
      <c r="F37" s="7" t="str">
        <f>"1980-04-19"</f>
        <v>1980-04-19</v>
      </c>
    </row>
    <row r="38" spans="1:6" ht="30" customHeight="1">
      <c r="A38" s="6">
        <v>36</v>
      </c>
      <c r="B38" s="7" t="str">
        <f>"240820201226102501167"</f>
        <v>240820201226102501167</v>
      </c>
      <c r="C38" s="7" t="s">
        <v>7</v>
      </c>
      <c r="D38" s="7" t="str">
        <f>"王黎婷"</f>
        <v>王黎婷</v>
      </c>
      <c r="E38" s="7" t="str">
        <f t="shared" si="1"/>
        <v>女</v>
      </c>
      <c r="F38" s="7" t="str">
        <f>"1994-12-01"</f>
        <v>1994-12-01</v>
      </c>
    </row>
    <row r="39" spans="1:6" ht="30" customHeight="1">
      <c r="A39" s="6">
        <v>37</v>
      </c>
      <c r="B39" s="7" t="str">
        <f>"240820201226233107176"</f>
        <v>240820201226233107176</v>
      </c>
      <c r="C39" s="7" t="s">
        <v>7</v>
      </c>
      <c r="D39" s="7" t="str">
        <f>"王翠婷"</f>
        <v>王翠婷</v>
      </c>
      <c r="E39" s="7" t="str">
        <f t="shared" si="1"/>
        <v>女</v>
      </c>
      <c r="F39" s="7" t="str">
        <f>"1995-05-06"</f>
        <v>1995-05-06</v>
      </c>
    </row>
    <row r="40" spans="1:6" ht="30" customHeight="1">
      <c r="A40" s="6">
        <v>38</v>
      </c>
      <c r="B40" s="7" t="str">
        <f>"240820201227104335178"</f>
        <v>240820201227104335178</v>
      </c>
      <c r="C40" s="7" t="s">
        <v>7</v>
      </c>
      <c r="D40" s="7" t="str">
        <f>"陈梦夏"</f>
        <v>陈梦夏</v>
      </c>
      <c r="E40" s="7" t="str">
        <f t="shared" si="1"/>
        <v>女</v>
      </c>
      <c r="F40" s="7" t="str">
        <f>"1990-03-14"</f>
        <v>1990-03-14</v>
      </c>
    </row>
    <row r="41" spans="1:6" ht="30" customHeight="1">
      <c r="A41" s="6">
        <v>39</v>
      </c>
      <c r="B41" s="7" t="str">
        <f>"240820201228105703188"</f>
        <v>240820201228105703188</v>
      </c>
      <c r="C41" s="7" t="s">
        <v>7</v>
      </c>
      <c r="D41" s="7" t="str">
        <f>"黄月婷"</f>
        <v>黄月婷</v>
      </c>
      <c r="E41" s="7" t="str">
        <f t="shared" si="1"/>
        <v>女</v>
      </c>
      <c r="F41" s="7" t="str">
        <f>"1979-11-29"</f>
        <v>1979-11-29</v>
      </c>
    </row>
    <row r="42" spans="1:6" ht="30" customHeight="1">
      <c r="A42" s="6">
        <v>40</v>
      </c>
      <c r="B42" s="7" t="str">
        <f>"240820201228113852190"</f>
        <v>240820201228113852190</v>
      </c>
      <c r="C42" s="7" t="s">
        <v>7</v>
      </c>
      <c r="D42" s="7" t="str">
        <f>"张秀娟"</f>
        <v>张秀娟</v>
      </c>
      <c r="E42" s="7" t="str">
        <f t="shared" si="1"/>
        <v>女</v>
      </c>
      <c r="F42" s="7" t="str">
        <f>"1988-10-06"</f>
        <v>1988-10-06</v>
      </c>
    </row>
    <row r="43" spans="1:6" ht="30" customHeight="1">
      <c r="A43" s="6">
        <v>41</v>
      </c>
      <c r="B43" s="7" t="str">
        <f>"240820201228131115194"</f>
        <v>240820201228131115194</v>
      </c>
      <c r="C43" s="7" t="s">
        <v>7</v>
      </c>
      <c r="D43" s="7" t="str">
        <f>"符爱英"</f>
        <v>符爱英</v>
      </c>
      <c r="E43" s="7" t="str">
        <f t="shared" si="1"/>
        <v>女</v>
      </c>
      <c r="F43" s="7" t="str">
        <f>"1987-03-10"</f>
        <v>1987-03-10</v>
      </c>
    </row>
    <row r="44" spans="1:6" ht="30" customHeight="1">
      <c r="A44" s="6">
        <v>42</v>
      </c>
      <c r="B44" s="7" t="str">
        <f>"240820201228145524198"</f>
        <v>240820201228145524198</v>
      </c>
      <c r="C44" s="7" t="s">
        <v>7</v>
      </c>
      <c r="D44" s="7" t="str">
        <f>"周子薇"</f>
        <v>周子薇</v>
      </c>
      <c r="E44" s="7" t="str">
        <f t="shared" si="1"/>
        <v>女</v>
      </c>
      <c r="F44" s="7" t="str">
        <f>"1997-11-19"</f>
        <v>1997-11-19</v>
      </c>
    </row>
    <row r="45" spans="1:6" ht="30" customHeight="1">
      <c r="A45" s="6">
        <v>43</v>
      </c>
      <c r="B45" s="7" t="str">
        <f>"240820201228145747199"</f>
        <v>240820201228145747199</v>
      </c>
      <c r="C45" s="7" t="s">
        <v>7</v>
      </c>
      <c r="D45" s="7" t="str">
        <f>"张志桦"</f>
        <v>张志桦</v>
      </c>
      <c r="E45" s="7" t="str">
        <f>"男"</f>
        <v>男</v>
      </c>
      <c r="F45" s="7" t="str">
        <f>"1975-05-20"</f>
        <v>1975-05-20</v>
      </c>
    </row>
    <row r="46" spans="1:6" ht="30" customHeight="1">
      <c r="A46" s="6">
        <v>44</v>
      </c>
      <c r="B46" s="7" t="str">
        <f>"240820201229091234208"</f>
        <v>240820201229091234208</v>
      </c>
      <c r="C46" s="7" t="s">
        <v>7</v>
      </c>
      <c r="D46" s="7" t="str">
        <f>"张银"</f>
        <v>张银</v>
      </c>
      <c r="E46" s="7" t="str">
        <f>"女"</f>
        <v>女</v>
      </c>
      <c r="F46" s="7" t="str">
        <f>"1987-07-20"</f>
        <v>1987-07-20</v>
      </c>
    </row>
    <row r="47" spans="1:6" ht="30" customHeight="1">
      <c r="A47" s="6">
        <v>45</v>
      </c>
      <c r="B47" s="7" t="str">
        <f>"240820201229094553210"</f>
        <v>240820201229094553210</v>
      </c>
      <c r="C47" s="7" t="s">
        <v>7</v>
      </c>
      <c r="D47" s="7" t="str">
        <f>"黄筱芹"</f>
        <v>黄筱芹</v>
      </c>
      <c r="E47" s="7" t="str">
        <f>"女"</f>
        <v>女</v>
      </c>
      <c r="F47" s="7" t="str">
        <f>"1993-04-23"</f>
        <v>1993-04-23</v>
      </c>
    </row>
    <row r="48" spans="1:6" ht="30" customHeight="1">
      <c r="A48" s="6">
        <v>46</v>
      </c>
      <c r="B48" s="7" t="str">
        <f>"240820201229151057218"</f>
        <v>240820201229151057218</v>
      </c>
      <c r="C48" s="7" t="s">
        <v>7</v>
      </c>
      <c r="D48" s="7" t="str">
        <f>"王将鹏"</f>
        <v>王将鹏</v>
      </c>
      <c r="E48" s="7" t="str">
        <f>"男"</f>
        <v>男</v>
      </c>
      <c r="F48" s="7" t="str">
        <f>"1996-04-10"</f>
        <v>1996-04-10</v>
      </c>
    </row>
    <row r="49" spans="1:6" ht="30" customHeight="1">
      <c r="A49" s="6">
        <v>47</v>
      </c>
      <c r="B49" s="7" t="str">
        <f>"240820201229154657220"</f>
        <v>240820201229154657220</v>
      </c>
      <c r="C49" s="7" t="s">
        <v>7</v>
      </c>
      <c r="D49" s="7" t="str">
        <f>"陈钟鸿"</f>
        <v>陈钟鸿</v>
      </c>
      <c r="E49" s="7" t="str">
        <f>"男"</f>
        <v>男</v>
      </c>
      <c r="F49" s="7" t="str">
        <f>"1997-10-21"</f>
        <v>1997-10-21</v>
      </c>
    </row>
    <row r="50" spans="1:6" ht="30" customHeight="1">
      <c r="A50" s="6">
        <v>48</v>
      </c>
      <c r="B50" s="7" t="str">
        <f>"240820201229233950227"</f>
        <v>240820201229233950227</v>
      </c>
      <c r="C50" s="7" t="s">
        <v>7</v>
      </c>
      <c r="D50" s="7" t="str">
        <f>"王海威"</f>
        <v>王海威</v>
      </c>
      <c r="E50" s="7" t="str">
        <f>"男"</f>
        <v>男</v>
      </c>
      <c r="F50" s="7" t="str">
        <f>"1990-02-28"</f>
        <v>1990-02-28</v>
      </c>
    </row>
    <row r="51" spans="1:6" ht="30" customHeight="1">
      <c r="A51" s="6">
        <v>49</v>
      </c>
      <c r="B51" s="7" t="str">
        <f>"240820201230000319228"</f>
        <v>240820201230000319228</v>
      </c>
      <c r="C51" s="7" t="s">
        <v>7</v>
      </c>
      <c r="D51" s="7" t="str">
        <f>"傅奕君"</f>
        <v>傅奕君</v>
      </c>
      <c r="E51" s="7" t="str">
        <f>"女"</f>
        <v>女</v>
      </c>
      <c r="F51" s="7" t="str">
        <f>"1992-02-10"</f>
        <v>1992-02-10</v>
      </c>
    </row>
    <row r="52" spans="1:6" ht="30" customHeight="1">
      <c r="A52" s="6">
        <v>50</v>
      </c>
      <c r="B52" s="7" t="str">
        <f>"240820201230105908233"</f>
        <v>240820201230105908233</v>
      </c>
      <c r="C52" s="7" t="s">
        <v>7</v>
      </c>
      <c r="D52" s="7" t="str">
        <f>"黄保教"</f>
        <v>黄保教</v>
      </c>
      <c r="E52" s="7" t="str">
        <f>"男"</f>
        <v>男</v>
      </c>
      <c r="F52" s="7" t="str">
        <f>"1991-11-20"</f>
        <v>1991-11-20</v>
      </c>
    </row>
    <row r="53" spans="1:6" ht="30" customHeight="1">
      <c r="A53" s="6">
        <v>51</v>
      </c>
      <c r="B53" s="7" t="str">
        <f>"240820201230145401241"</f>
        <v>240820201230145401241</v>
      </c>
      <c r="C53" s="7" t="s">
        <v>7</v>
      </c>
      <c r="D53" s="7" t="str">
        <f>"杨成帅"</f>
        <v>杨成帅</v>
      </c>
      <c r="E53" s="7" t="str">
        <f>"男"</f>
        <v>男</v>
      </c>
      <c r="F53" s="7" t="str">
        <f>"1996-01-18"</f>
        <v>1996-01-18</v>
      </c>
    </row>
    <row r="54" spans="1:6" ht="30" customHeight="1">
      <c r="A54" s="6">
        <v>52</v>
      </c>
      <c r="B54" s="7" t="str">
        <f>"240820201230162030250"</f>
        <v>240820201230162030250</v>
      </c>
      <c r="C54" s="7" t="s">
        <v>7</v>
      </c>
      <c r="D54" s="7" t="str">
        <f>"陈婷婷"</f>
        <v>陈婷婷</v>
      </c>
      <c r="E54" s="7" t="str">
        <f>"女"</f>
        <v>女</v>
      </c>
      <c r="F54" s="7" t="str">
        <f>"1989-10-24"</f>
        <v>1989-10-24</v>
      </c>
    </row>
    <row r="55" spans="1:6" ht="30" customHeight="1">
      <c r="A55" s="6">
        <v>53</v>
      </c>
      <c r="B55" s="7" t="str">
        <f>"240820210106200830260"</f>
        <v>240820210106200830260</v>
      </c>
      <c r="C55" s="7" t="s">
        <v>7</v>
      </c>
      <c r="D55" s="7" t="str">
        <f>"王果"</f>
        <v>王果</v>
      </c>
      <c r="E55" s="7" t="str">
        <f>"男"</f>
        <v>男</v>
      </c>
      <c r="F55" s="7" t="str">
        <f>"1999-05-20"</f>
        <v>1999-05-20</v>
      </c>
    </row>
    <row r="56" spans="1:6" ht="30" customHeight="1">
      <c r="A56" s="6">
        <v>54</v>
      </c>
      <c r="B56" s="7" t="str">
        <f>"240820210113151550294"</f>
        <v>240820210113151550294</v>
      </c>
      <c r="C56" s="7" t="s">
        <v>7</v>
      </c>
      <c r="D56" s="7" t="str">
        <f>"黄晓颖"</f>
        <v>黄晓颖</v>
      </c>
      <c r="E56" s="7" t="str">
        <f>"男"</f>
        <v>男</v>
      </c>
      <c r="F56" s="7" t="str">
        <f>"1997-05-22"</f>
        <v>1997-05-22</v>
      </c>
    </row>
    <row r="57" spans="1:6" ht="30" customHeight="1">
      <c r="A57" s="6">
        <v>55</v>
      </c>
      <c r="B57" s="7" t="str">
        <f>"240820210113172903295"</f>
        <v>240820210113172903295</v>
      </c>
      <c r="C57" s="7" t="s">
        <v>7</v>
      </c>
      <c r="D57" s="7" t="str">
        <f>"黄艺卓"</f>
        <v>黄艺卓</v>
      </c>
      <c r="E57" s="7" t="str">
        <f>"女"</f>
        <v>女</v>
      </c>
      <c r="F57" s="7" t="str">
        <f>"1996-01-16"</f>
        <v>1996-01-16</v>
      </c>
    </row>
    <row r="58" spans="1:6" ht="30" customHeight="1">
      <c r="A58" s="6">
        <v>56</v>
      </c>
      <c r="B58" s="7" t="str">
        <f>"240820210113174518296"</f>
        <v>240820210113174518296</v>
      </c>
      <c r="C58" s="7" t="s">
        <v>7</v>
      </c>
      <c r="D58" s="7" t="str">
        <f>"冯丝织"</f>
        <v>冯丝织</v>
      </c>
      <c r="E58" s="7" t="str">
        <f>"女"</f>
        <v>女</v>
      </c>
      <c r="F58" s="7" t="str">
        <f>"1999-04-27"</f>
        <v>1999-04-27</v>
      </c>
    </row>
    <row r="59" spans="1:6" ht="30" customHeight="1">
      <c r="A59" s="6">
        <v>57</v>
      </c>
      <c r="B59" s="7" t="str">
        <f>"2408202012211509247"</f>
        <v>2408202012211509247</v>
      </c>
      <c r="C59" s="7" t="s">
        <v>8</v>
      </c>
      <c r="D59" s="7" t="str">
        <f>"黄慧晟"</f>
        <v>黄慧晟</v>
      </c>
      <c r="E59" s="7" t="str">
        <f>"男"</f>
        <v>男</v>
      </c>
      <c r="F59" s="7" t="str">
        <f>"1990-10-02"</f>
        <v>1990-10-02</v>
      </c>
    </row>
    <row r="60" spans="1:6" ht="30" customHeight="1">
      <c r="A60" s="6">
        <v>58</v>
      </c>
      <c r="B60" s="7" t="str">
        <f>"24082020122211105737"</f>
        <v>24082020122211105737</v>
      </c>
      <c r="C60" s="7" t="s">
        <v>8</v>
      </c>
      <c r="D60" s="7" t="str">
        <f>"陈世祥"</f>
        <v>陈世祥</v>
      </c>
      <c r="E60" s="7" t="str">
        <f>"男"</f>
        <v>男</v>
      </c>
      <c r="F60" s="7" t="str">
        <f>"1980-01-06"</f>
        <v>1980-01-06</v>
      </c>
    </row>
    <row r="61" spans="1:6" ht="30" customHeight="1">
      <c r="A61" s="6">
        <v>59</v>
      </c>
      <c r="B61" s="7" t="str">
        <f>"24082020122214030544"</f>
        <v>24082020122214030544</v>
      </c>
      <c r="C61" s="7" t="s">
        <v>8</v>
      </c>
      <c r="D61" s="7" t="str">
        <f>"苏任剑"</f>
        <v>苏任剑</v>
      </c>
      <c r="E61" s="7" t="str">
        <f>"男"</f>
        <v>男</v>
      </c>
      <c r="F61" s="7" t="str">
        <f>"1992-04-20"</f>
        <v>1992-04-20</v>
      </c>
    </row>
    <row r="62" spans="1:6" ht="30" customHeight="1">
      <c r="A62" s="6">
        <v>60</v>
      </c>
      <c r="B62" s="7" t="str">
        <f>"24082020122216402353"</f>
        <v>24082020122216402353</v>
      </c>
      <c r="C62" s="7" t="s">
        <v>8</v>
      </c>
      <c r="D62" s="7" t="str">
        <f>"陈甜甜"</f>
        <v>陈甜甜</v>
      </c>
      <c r="E62" s="7" t="str">
        <f>"女"</f>
        <v>女</v>
      </c>
      <c r="F62" s="7" t="str">
        <f>"1998-10-31"</f>
        <v>1998-10-31</v>
      </c>
    </row>
    <row r="63" spans="1:6" ht="30" customHeight="1">
      <c r="A63" s="6">
        <v>61</v>
      </c>
      <c r="B63" s="7" t="str">
        <f>"24082020122216510956"</f>
        <v>24082020122216510956</v>
      </c>
      <c r="C63" s="7" t="s">
        <v>8</v>
      </c>
      <c r="D63" s="7" t="str">
        <f>"苏桂波"</f>
        <v>苏桂波</v>
      </c>
      <c r="E63" s="7" t="str">
        <f>"女"</f>
        <v>女</v>
      </c>
      <c r="F63" s="7" t="str">
        <f>"1983-11-15"</f>
        <v>1983-11-15</v>
      </c>
    </row>
    <row r="64" spans="1:6" ht="30" customHeight="1">
      <c r="A64" s="6">
        <v>62</v>
      </c>
      <c r="B64" s="7" t="str">
        <f>"24082020122222145066"</f>
        <v>24082020122222145066</v>
      </c>
      <c r="C64" s="7" t="s">
        <v>8</v>
      </c>
      <c r="D64" s="7" t="str">
        <f>"陈品"</f>
        <v>陈品</v>
      </c>
      <c r="E64" s="7" t="str">
        <f>"男"</f>
        <v>男</v>
      </c>
      <c r="F64" s="7" t="str">
        <f>"2000-10-11"</f>
        <v>2000-10-11</v>
      </c>
    </row>
    <row r="65" spans="1:6" ht="30" customHeight="1">
      <c r="A65" s="6">
        <v>63</v>
      </c>
      <c r="B65" s="7" t="str">
        <f>"24082020122223314770"</f>
        <v>24082020122223314770</v>
      </c>
      <c r="C65" s="7" t="s">
        <v>8</v>
      </c>
      <c r="D65" s="7" t="str">
        <f>"黄席"</f>
        <v>黄席</v>
      </c>
      <c r="E65" s="7" t="str">
        <f>"男"</f>
        <v>男</v>
      </c>
      <c r="F65" s="7" t="str">
        <f>"1990-09-22"</f>
        <v>1990-09-22</v>
      </c>
    </row>
    <row r="66" spans="1:6" ht="30" customHeight="1">
      <c r="A66" s="6">
        <v>64</v>
      </c>
      <c r="B66" s="7" t="str">
        <f>"24082020122307473474"</f>
        <v>24082020122307473474</v>
      </c>
      <c r="C66" s="7" t="s">
        <v>8</v>
      </c>
      <c r="D66" s="7" t="str">
        <f>"孟繁祎"</f>
        <v>孟繁祎</v>
      </c>
      <c r="E66" s="7" t="str">
        <f>"男"</f>
        <v>男</v>
      </c>
      <c r="F66" s="7" t="str">
        <f>"1981-06-05"</f>
        <v>1981-06-05</v>
      </c>
    </row>
    <row r="67" spans="1:6" ht="30" customHeight="1">
      <c r="A67" s="6">
        <v>65</v>
      </c>
      <c r="B67" s="7" t="str">
        <f>"24082020122309104178"</f>
        <v>24082020122309104178</v>
      </c>
      <c r="C67" s="7" t="s">
        <v>8</v>
      </c>
      <c r="D67" s="7" t="str">
        <f>"邓小淇"</f>
        <v>邓小淇</v>
      </c>
      <c r="E67" s="7" t="str">
        <f>"女"</f>
        <v>女</v>
      </c>
      <c r="F67" s="7" t="str">
        <f>"2000-09-10"</f>
        <v>2000-09-10</v>
      </c>
    </row>
    <row r="68" spans="1:6" ht="30" customHeight="1">
      <c r="A68" s="6">
        <v>66</v>
      </c>
      <c r="B68" s="7" t="str">
        <f>"24082020122310290287"</f>
        <v>24082020122310290287</v>
      </c>
      <c r="C68" s="7" t="s">
        <v>8</v>
      </c>
      <c r="D68" s="7" t="str">
        <f>"王彬"</f>
        <v>王彬</v>
      </c>
      <c r="E68" s="7" t="str">
        <f>"男"</f>
        <v>男</v>
      </c>
      <c r="F68" s="7" t="str">
        <f>"1983-06-16"</f>
        <v>1983-06-16</v>
      </c>
    </row>
    <row r="69" spans="1:6" ht="30" customHeight="1">
      <c r="A69" s="6">
        <v>67</v>
      </c>
      <c r="B69" s="7" t="str">
        <f>"24082020122313331393"</f>
        <v>24082020122313331393</v>
      </c>
      <c r="C69" s="7" t="s">
        <v>8</v>
      </c>
      <c r="D69" s="7" t="str">
        <f>"王蝉玉"</f>
        <v>王蝉玉</v>
      </c>
      <c r="E69" s="7" t="str">
        <f>"女"</f>
        <v>女</v>
      </c>
      <c r="F69" s="7" t="str">
        <f>"1997-10-25"</f>
        <v>1997-10-25</v>
      </c>
    </row>
    <row r="70" spans="1:6" ht="30" customHeight="1">
      <c r="A70" s="6">
        <v>68</v>
      </c>
      <c r="B70" s="7" t="str">
        <f>"240820201223154959100"</f>
        <v>240820201223154959100</v>
      </c>
      <c r="C70" s="7" t="s">
        <v>8</v>
      </c>
      <c r="D70" s="7" t="str">
        <f>"黄雨桐"</f>
        <v>黄雨桐</v>
      </c>
      <c r="E70" s="7" t="str">
        <f>"女"</f>
        <v>女</v>
      </c>
      <c r="F70" s="7" t="str">
        <f>"1998-05-25"</f>
        <v>1998-05-25</v>
      </c>
    </row>
    <row r="71" spans="1:6" ht="30" customHeight="1">
      <c r="A71" s="6">
        <v>69</v>
      </c>
      <c r="B71" s="7" t="str">
        <f>"240820201223172642106"</f>
        <v>240820201223172642106</v>
      </c>
      <c r="C71" s="7" t="s">
        <v>8</v>
      </c>
      <c r="D71" s="7" t="str">
        <f>"徐晓晶"</f>
        <v>徐晓晶</v>
      </c>
      <c r="E71" s="7" t="str">
        <f>"女"</f>
        <v>女</v>
      </c>
      <c r="F71" s="7" t="str">
        <f>"1989-05-25"</f>
        <v>1989-05-25</v>
      </c>
    </row>
    <row r="72" spans="1:6" ht="30" customHeight="1">
      <c r="A72" s="6">
        <v>70</v>
      </c>
      <c r="B72" s="7" t="str">
        <f>"240820201223180840108"</f>
        <v>240820201223180840108</v>
      </c>
      <c r="C72" s="7" t="s">
        <v>8</v>
      </c>
      <c r="D72" s="7" t="str">
        <f>"吉思应"</f>
        <v>吉思应</v>
      </c>
      <c r="E72" s="7" t="str">
        <f>"女"</f>
        <v>女</v>
      </c>
      <c r="F72" s="7" t="str">
        <f>"1988-04-08"</f>
        <v>1988-04-08</v>
      </c>
    </row>
    <row r="73" spans="1:6" ht="30" customHeight="1">
      <c r="A73" s="6">
        <v>71</v>
      </c>
      <c r="B73" s="7" t="str">
        <f>"240820201223200849109"</f>
        <v>240820201223200849109</v>
      </c>
      <c r="C73" s="7" t="s">
        <v>8</v>
      </c>
      <c r="D73" s="7" t="str">
        <f>"林敏"</f>
        <v>林敏</v>
      </c>
      <c r="E73" s="7" t="str">
        <f>"女"</f>
        <v>女</v>
      </c>
      <c r="F73" s="7" t="str">
        <f>"1987-12-27"</f>
        <v>1987-12-27</v>
      </c>
    </row>
    <row r="74" spans="1:6" ht="30" customHeight="1">
      <c r="A74" s="6">
        <v>72</v>
      </c>
      <c r="B74" s="7" t="str">
        <f>"240820201224110123120"</f>
        <v>240820201224110123120</v>
      </c>
      <c r="C74" s="7" t="s">
        <v>8</v>
      </c>
      <c r="D74" s="7" t="str">
        <f>"李盛"</f>
        <v>李盛</v>
      </c>
      <c r="E74" s="7" t="str">
        <f>"男"</f>
        <v>男</v>
      </c>
      <c r="F74" s="7" t="str">
        <f>"1991-11-24"</f>
        <v>1991-11-24</v>
      </c>
    </row>
    <row r="75" spans="1:6" ht="30" customHeight="1">
      <c r="A75" s="6">
        <v>73</v>
      </c>
      <c r="B75" s="7" t="str">
        <f>"240820201224135516127"</f>
        <v>240820201224135516127</v>
      </c>
      <c r="C75" s="7" t="s">
        <v>8</v>
      </c>
      <c r="D75" s="7" t="str">
        <f>"李燕"</f>
        <v>李燕</v>
      </c>
      <c r="E75" s="7" t="str">
        <f>"女"</f>
        <v>女</v>
      </c>
      <c r="F75" s="7" t="str">
        <f>"1982-04-28"</f>
        <v>1982-04-28</v>
      </c>
    </row>
    <row r="76" spans="1:6" ht="30" customHeight="1">
      <c r="A76" s="6">
        <v>74</v>
      </c>
      <c r="B76" s="7" t="str">
        <f>"240820201224150554130"</f>
        <v>240820201224150554130</v>
      </c>
      <c r="C76" s="7" t="s">
        <v>8</v>
      </c>
      <c r="D76" s="7" t="str">
        <f>"李丽雅"</f>
        <v>李丽雅</v>
      </c>
      <c r="E76" s="7" t="str">
        <f>"女"</f>
        <v>女</v>
      </c>
      <c r="F76" s="7" t="str">
        <f>"1979-08-14"</f>
        <v>1979-08-14</v>
      </c>
    </row>
    <row r="77" spans="1:6" ht="30" customHeight="1">
      <c r="A77" s="6">
        <v>75</v>
      </c>
      <c r="B77" s="7" t="str">
        <f>"240820201224210503140"</f>
        <v>240820201224210503140</v>
      </c>
      <c r="C77" s="7" t="s">
        <v>8</v>
      </c>
      <c r="D77" s="7" t="str">
        <f>"梁弘"</f>
        <v>梁弘</v>
      </c>
      <c r="E77" s="7" t="str">
        <f>"女"</f>
        <v>女</v>
      </c>
      <c r="F77" s="7" t="str">
        <f>"1982-08-15"</f>
        <v>1982-08-15</v>
      </c>
    </row>
    <row r="78" spans="1:6" ht="30" customHeight="1">
      <c r="A78" s="6">
        <v>76</v>
      </c>
      <c r="B78" s="7" t="str">
        <f>"240820201225102828150"</f>
        <v>240820201225102828150</v>
      </c>
      <c r="C78" s="7" t="s">
        <v>8</v>
      </c>
      <c r="D78" s="7" t="str">
        <f>"陈文超"</f>
        <v>陈文超</v>
      </c>
      <c r="E78" s="7" t="str">
        <f>"男"</f>
        <v>男</v>
      </c>
      <c r="F78" s="7" t="str">
        <f>"1996-02-26"</f>
        <v>1996-02-26</v>
      </c>
    </row>
    <row r="79" spans="1:6" ht="30" customHeight="1">
      <c r="A79" s="6">
        <v>77</v>
      </c>
      <c r="B79" s="7" t="str">
        <f>"240820201225103238152"</f>
        <v>240820201225103238152</v>
      </c>
      <c r="C79" s="7" t="s">
        <v>8</v>
      </c>
      <c r="D79" s="7" t="str">
        <f>"黄雪静"</f>
        <v>黄雪静</v>
      </c>
      <c r="E79" s="7" t="str">
        <f>"女"</f>
        <v>女</v>
      </c>
      <c r="F79" s="7" t="str">
        <f>"1983-05-10"</f>
        <v>1983-05-10</v>
      </c>
    </row>
    <row r="80" spans="1:6" ht="30" customHeight="1">
      <c r="A80" s="6">
        <v>78</v>
      </c>
      <c r="B80" s="7" t="str">
        <f>"240820201225104931153"</f>
        <v>240820201225104931153</v>
      </c>
      <c r="C80" s="7" t="s">
        <v>8</v>
      </c>
      <c r="D80" s="7" t="str">
        <f>"叶晓"</f>
        <v>叶晓</v>
      </c>
      <c r="E80" s="7" t="str">
        <f>"女"</f>
        <v>女</v>
      </c>
      <c r="F80" s="7" t="str">
        <f>"1988-06-13"</f>
        <v>1988-06-13</v>
      </c>
    </row>
    <row r="81" spans="1:6" ht="30" customHeight="1">
      <c r="A81" s="6">
        <v>79</v>
      </c>
      <c r="B81" s="7" t="str">
        <f>"240820201225153249157"</f>
        <v>240820201225153249157</v>
      </c>
      <c r="C81" s="7" t="s">
        <v>8</v>
      </c>
      <c r="D81" s="7" t="str">
        <f>"梁芷源"</f>
        <v>梁芷源</v>
      </c>
      <c r="E81" s="7" t="str">
        <f>"男"</f>
        <v>男</v>
      </c>
      <c r="F81" s="7" t="str">
        <f>"1982-05-06"</f>
        <v>1982-05-06</v>
      </c>
    </row>
    <row r="82" spans="1:6" ht="30" customHeight="1">
      <c r="A82" s="6">
        <v>80</v>
      </c>
      <c r="B82" s="7" t="str">
        <f>"240820201225162050158"</f>
        <v>240820201225162050158</v>
      </c>
      <c r="C82" s="7" t="s">
        <v>8</v>
      </c>
      <c r="D82" s="7" t="str">
        <f>"谢梦娜"</f>
        <v>谢梦娜</v>
      </c>
      <c r="E82" s="7" t="str">
        <f>"女"</f>
        <v>女</v>
      </c>
      <c r="F82" s="7" t="str">
        <f>"1989-10-27"</f>
        <v>1989-10-27</v>
      </c>
    </row>
    <row r="83" spans="1:6" ht="30" customHeight="1">
      <c r="A83" s="6">
        <v>81</v>
      </c>
      <c r="B83" s="7" t="str">
        <f>"240820201226083621166"</f>
        <v>240820201226083621166</v>
      </c>
      <c r="C83" s="7" t="s">
        <v>8</v>
      </c>
      <c r="D83" s="7" t="str">
        <f>"梁克霞"</f>
        <v>梁克霞</v>
      </c>
      <c r="E83" s="7" t="str">
        <f>"女"</f>
        <v>女</v>
      </c>
      <c r="F83" s="7" t="str">
        <f>"1984-10-15"</f>
        <v>1984-10-15</v>
      </c>
    </row>
    <row r="84" spans="1:6" ht="30" customHeight="1">
      <c r="A84" s="6">
        <v>82</v>
      </c>
      <c r="B84" s="7" t="str">
        <f>"240820201226162613172"</f>
        <v>240820201226162613172</v>
      </c>
      <c r="C84" s="7" t="s">
        <v>8</v>
      </c>
      <c r="D84" s="7" t="str">
        <f>"朱秋言"</f>
        <v>朱秋言</v>
      </c>
      <c r="E84" s="7" t="str">
        <f>"男"</f>
        <v>男</v>
      </c>
      <c r="F84" s="7" t="str">
        <f>"1995-06-10"</f>
        <v>1995-06-10</v>
      </c>
    </row>
    <row r="85" spans="1:6" ht="30" customHeight="1">
      <c r="A85" s="6">
        <v>83</v>
      </c>
      <c r="B85" s="7" t="str">
        <f>"240820201226223121175"</f>
        <v>240820201226223121175</v>
      </c>
      <c r="C85" s="7" t="s">
        <v>8</v>
      </c>
      <c r="D85" s="7" t="str">
        <f>"王茜"</f>
        <v>王茜</v>
      </c>
      <c r="E85" s="7" t="str">
        <f>"女"</f>
        <v>女</v>
      </c>
      <c r="F85" s="7" t="str">
        <f>"1989-04-03"</f>
        <v>1989-04-03</v>
      </c>
    </row>
    <row r="86" spans="1:6" ht="30" customHeight="1">
      <c r="A86" s="6">
        <v>84</v>
      </c>
      <c r="B86" s="7" t="str">
        <f>"240820201227113944179"</f>
        <v>240820201227113944179</v>
      </c>
      <c r="C86" s="7" t="s">
        <v>8</v>
      </c>
      <c r="D86" s="7" t="str">
        <f>"林子航"</f>
        <v>林子航</v>
      </c>
      <c r="E86" s="7" t="str">
        <f>"男"</f>
        <v>男</v>
      </c>
      <c r="F86" s="7" t="str">
        <f>"1989-08-02"</f>
        <v>1989-08-02</v>
      </c>
    </row>
    <row r="87" spans="1:6" ht="30" customHeight="1">
      <c r="A87" s="6">
        <v>85</v>
      </c>
      <c r="B87" s="7" t="str">
        <f>"240820201227165839181"</f>
        <v>240820201227165839181</v>
      </c>
      <c r="C87" s="7" t="s">
        <v>8</v>
      </c>
      <c r="D87" s="7" t="str">
        <f>"邢贝贝"</f>
        <v>邢贝贝</v>
      </c>
      <c r="E87" s="7" t="str">
        <f>"女"</f>
        <v>女</v>
      </c>
      <c r="F87" s="7" t="str">
        <f>"1994-07-18"</f>
        <v>1994-07-18</v>
      </c>
    </row>
    <row r="88" spans="1:6" ht="30" customHeight="1">
      <c r="A88" s="6">
        <v>86</v>
      </c>
      <c r="B88" s="7" t="str">
        <f>"240820201227172946182"</f>
        <v>240820201227172946182</v>
      </c>
      <c r="C88" s="7" t="s">
        <v>8</v>
      </c>
      <c r="D88" s="7" t="str">
        <f>"梁红超"</f>
        <v>梁红超</v>
      </c>
      <c r="E88" s="7" t="str">
        <f>"女"</f>
        <v>女</v>
      </c>
      <c r="F88" s="7" t="str">
        <f>"1992-03-05"</f>
        <v>1992-03-05</v>
      </c>
    </row>
    <row r="89" spans="1:6" ht="30" customHeight="1">
      <c r="A89" s="6">
        <v>87</v>
      </c>
      <c r="B89" s="7" t="str">
        <f>"240820201228094829186"</f>
        <v>240820201228094829186</v>
      </c>
      <c r="C89" s="7" t="s">
        <v>8</v>
      </c>
      <c r="D89" s="7" t="str">
        <f>"李君"</f>
        <v>李君</v>
      </c>
      <c r="E89" s="7" t="str">
        <f>"女"</f>
        <v>女</v>
      </c>
      <c r="F89" s="7" t="str">
        <f>"1981-09-24"</f>
        <v>1981-09-24</v>
      </c>
    </row>
    <row r="90" spans="1:6" ht="30" customHeight="1">
      <c r="A90" s="6">
        <v>88</v>
      </c>
      <c r="B90" s="7" t="str">
        <f>"240820201228115441191"</f>
        <v>240820201228115441191</v>
      </c>
      <c r="C90" s="7" t="s">
        <v>8</v>
      </c>
      <c r="D90" s="7" t="str">
        <f>"朱紫凡"</f>
        <v>朱紫凡</v>
      </c>
      <c r="E90" s="7" t="str">
        <f>"男"</f>
        <v>男</v>
      </c>
      <c r="F90" s="7" t="str">
        <f>"1997-10-14"</f>
        <v>1997-10-14</v>
      </c>
    </row>
    <row r="91" spans="1:6" ht="30" customHeight="1">
      <c r="A91" s="6">
        <v>89</v>
      </c>
      <c r="B91" s="7" t="str">
        <f>"240820201228115513192"</f>
        <v>240820201228115513192</v>
      </c>
      <c r="C91" s="7" t="s">
        <v>8</v>
      </c>
      <c r="D91" s="7" t="str">
        <f>"王钧艳"</f>
        <v>王钧艳</v>
      </c>
      <c r="E91" s="7" t="str">
        <f>"女"</f>
        <v>女</v>
      </c>
      <c r="F91" s="7" t="str">
        <f>"1991-12-20"</f>
        <v>1991-12-20</v>
      </c>
    </row>
    <row r="92" spans="1:6" ht="30" customHeight="1">
      <c r="A92" s="6">
        <v>90</v>
      </c>
      <c r="B92" s="7" t="str">
        <f>"240820201229132142215"</f>
        <v>240820201229132142215</v>
      </c>
      <c r="C92" s="7" t="s">
        <v>8</v>
      </c>
      <c r="D92" s="7" t="str">
        <f>"李孟雅"</f>
        <v>李孟雅</v>
      </c>
      <c r="E92" s="7" t="str">
        <f>"女"</f>
        <v>女</v>
      </c>
      <c r="F92" s="7" t="str">
        <f>"1984-01-01"</f>
        <v>1984-01-01</v>
      </c>
    </row>
    <row r="93" spans="1:6" ht="30" customHeight="1">
      <c r="A93" s="6">
        <v>91</v>
      </c>
      <c r="B93" s="7" t="str">
        <f>"240820201229164028221"</f>
        <v>240820201229164028221</v>
      </c>
      <c r="C93" s="7" t="s">
        <v>8</v>
      </c>
      <c r="D93" s="7" t="str">
        <f>"文随波"</f>
        <v>文随波</v>
      </c>
      <c r="E93" s="7" t="str">
        <f>"男"</f>
        <v>男</v>
      </c>
      <c r="F93" s="7" t="str">
        <f>"1989-12-06"</f>
        <v>1989-12-06</v>
      </c>
    </row>
    <row r="94" spans="1:6" ht="30" customHeight="1">
      <c r="A94" s="6">
        <v>92</v>
      </c>
      <c r="B94" s="7" t="str">
        <f>"240820201229211836226"</f>
        <v>240820201229211836226</v>
      </c>
      <c r="C94" s="7" t="s">
        <v>8</v>
      </c>
      <c r="D94" s="7" t="str">
        <f>"黄艺哲"</f>
        <v>黄艺哲</v>
      </c>
      <c r="E94" s="7" t="str">
        <f>"男"</f>
        <v>男</v>
      </c>
      <c r="F94" s="7" t="str">
        <f>"2001-06-23"</f>
        <v>2001-06-23</v>
      </c>
    </row>
    <row r="95" spans="1:6" ht="30" customHeight="1">
      <c r="A95" s="6">
        <v>93</v>
      </c>
      <c r="B95" s="7" t="str">
        <f>"240820201230101446232"</f>
        <v>240820201230101446232</v>
      </c>
      <c r="C95" s="7" t="s">
        <v>8</v>
      </c>
      <c r="D95" s="7" t="str">
        <f>"王旸铭"</f>
        <v>王旸铭</v>
      </c>
      <c r="E95" s="7" t="str">
        <f>"男"</f>
        <v>男</v>
      </c>
      <c r="F95" s="7" t="str">
        <f>"1987-10-30"</f>
        <v>1987-10-30</v>
      </c>
    </row>
    <row r="96" spans="1:6" ht="30" customHeight="1">
      <c r="A96" s="6">
        <v>94</v>
      </c>
      <c r="B96" s="7" t="str">
        <f>"240820201230132158237"</f>
        <v>240820201230132158237</v>
      </c>
      <c r="C96" s="7" t="s">
        <v>8</v>
      </c>
      <c r="D96" s="7" t="str">
        <f>"胡海洲"</f>
        <v>胡海洲</v>
      </c>
      <c r="E96" s="7" t="str">
        <f>"男"</f>
        <v>男</v>
      </c>
      <c r="F96" s="7" t="str">
        <f>"1983-12-19"</f>
        <v>1983-12-19</v>
      </c>
    </row>
    <row r="97" spans="1:6" ht="30" customHeight="1">
      <c r="A97" s="6">
        <v>95</v>
      </c>
      <c r="B97" s="7" t="str">
        <f>"240820201230140904238"</f>
        <v>240820201230140904238</v>
      </c>
      <c r="C97" s="7" t="s">
        <v>8</v>
      </c>
      <c r="D97" s="7" t="str">
        <f>"文隋桥"</f>
        <v>文隋桥</v>
      </c>
      <c r="E97" s="7" t="str">
        <f>"女"</f>
        <v>女</v>
      </c>
      <c r="F97" s="7" t="str">
        <f>"1990-04-09"</f>
        <v>1990-04-09</v>
      </c>
    </row>
    <row r="98" spans="1:6" ht="30" customHeight="1">
      <c r="A98" s="6">
        <v>96</v>
      </c>
      <c r="B98" s="7" t="str">
        <f>"240820201230162145252"</f>
        <v>240820201230162145252</v>
      </c>
      <c r="C98" s="7" t="s">
        <v>8</v>
      </c>
      <c r="D98" s="7" t="str">
        <f>"黄惠姜"</f>
        <v>黄惠姜</v>
      </c>
      <c r="E98" s="7" t="str">
        <f>"女"</f>
        <v>女</v>
      </c>
      <c r="F98" s="7" t="str">
        <f>"1998-11-14"</f>
        <v>1998-11-14</v>
      </c>
    </row>
    <row r="99" spans="1:6" ht="30" customHeight="1">
      <c r="A99" s="6">
        <v>97</v>
      </c>
      <c r="B99" s="7" t="str">
        <f>"240820210106203347261"</f>
        <v>240820210106203347261</v>
      </c>
      <c r="C99" s="7" t="s">
        <v>8</v>
      </c>
      <c r="D99" s="7" t="str">
        <f>"黄晓伟"</f>
        <v>黄晓伟</v>
      </c>
      <c r="E99" s="7" t="str">
        <f>"男"</f>
        <v>男</v>
      </c>
      <c r="F99" s="7" t="str">
        <f>"1985-03-19"</f>
        <v>1985-03-19</v>
      </c>
    </row>
    <row r="100" spans="1:6" ht="30" customHeight="1">
      <c r="A100" s="6">
        <v>98</v>
      </c>
      <c r="B100" s="7" t="str">
        <f>"240820210113103944285"</f>
        <v>240820210113103944285</v>
      </c>
      <c r="C100" s="7" t="s">
        <v>8</v>
      </c>
      <c r="D100" s="7" t="str">
        <f>"许文静"</f>
        <v>许文静</v>
      </c>
      <c r="E100" s="7" t="str">
        <f>"女"</f>
        <v>女</v>
      </c>
      <c r="F100" s="7" t="str">
        <f>"1996-05-26"</f>
        <v>1996-05-26</v>
      </c>
    </row>
    <row r="101" spans="1:6" ht="30" customHeight="1">
      <c r="A101" s="6">
        <v>99</v>
      </c>
      <c r="B101" s="7" t="str">
        <f>"240820210113104150286"</f>
        <v>240820210113104150286</v>
      </c>
      <c r="C101" s="7" t="s">
        <v>8</v>
      </c>
      <c r="D101" s="7" t="str">
        <f>"王连娇"</f>
        <v>王连娇</v>
      </c>
      <c r="E101" s="7" t="str">
        <f>"女"</f>
        <v>女</v>
      </c>
      <c r="F101" s="7" t="str">
        <f>"1994-01-19"</f>
        <v>1994-01-19</v>
      </c>
    </row>
    <row r="102" spans="1:6" ht="30" customHeight="1">
      <c r="A102" s="6">
        <v>100</v>
      </c>
      <c r="B102" s="7" t="str">
        <f>"240820210113112052290"</f>
        <v>240820210113112052290</v>
      </c>
      <c r="C102" s="7" t="s">
        <v>8</v>
      </c>
      <c r="D102" s="7" t="str">
        <f>"刘彩婉"</f>
        <v>刘彩婉</v>
      </c>
      <c r="E102" s="7" t="str">
        <f>"女"</f>
        <v>女</v>
      </c>
      <c r="F102" s="7" t="str">
        <f>"1994-06-03"</f>
        <v>1994-06-03</v>
      </c>
    </row>
    <row r="103" spans="1:6" ht="30" customHeight="1">
      <c r="A103" s="6">
        <v>101</v>
      </c>
      <c r="B103" s="7" t="str">
        <f>"240820210113114502292"</f>
        <v>240820210113114502292</v>
      </c>
      <c r="C103" s="7" t="s">
        <v>8</v>
      </c>
      <c r="D103" s="7" t="str">
        <f>"马兴怡"</f>
        <v>马兴怡</v>
      </c>
      <c r="E103" s="7" t="str">
        <f>"男"</f>
        <v>男</v>
      </c>
      <c r="F103" s="7" t="str">
        <f>"1994-03-08"</f>
        <v>1994-03-08</v>
      </c>
    </row>
    <row r="104" spans="1:6" ht="30" customHeight="1">
      <c r="A104" s="6">
        <v>102</v>
      </c>
      <c r="B104" s="7" t="str">
        <f>"240820210113174605297"</f>
        <v>240820210113174605297</v>
      </c>
      <c r="C104" s="7" t="s">
        <v>8</v>
      </c>
      <c r="D104" s="7" t="str">
        <f>"王子程"</f>
        <v>王子程</v>
      </c>
      <c r="E104" s="7" t="str">
        <f>"男"</f>
        <v>男</v>
      </c>
      <c r="F104" s="7" t="str">
        <f>"1993-06-01"</f>
        <v>1993-06-01</v>
      </c>
    </row>
    <row r="105" spans="1:6" ht="30" customHeight="1">
      <c r="A105" s="6">
        <v>103</v>
      </c>
      <c r="B105" s="7" t="str">
        <f>"2408202012211447226"</f>
        <v>2408202012211447226</v>
      </c>
      <c r="C105" s="7" t="s">
        <v>9</v>
      </c>
      <c r="D105" s="7" t="str">
        <f>"李子馨"</f>
        <v>李子馨</v>
      </c>
      <c r="E105" s="7" t="str">
        <f>"女"</f>
        <v>女</v>
      </c>
      <c r="F105" s="7" t="str">
        <f>"1998-04-02"</f>
        <v>1998-04-02</v>
      </c>
    </row>
    <row r="106" spans="1:6" ht="30" customHeight="1">
      <c r="A106" s="6">
        <v>104</v>
      </c>
      <c r="B106" s="7" t="str">
        <f>"2408202012211519468"</f>
        <v>2408202012211519468</v>
      </c>
      <c r="C106" s="7" t="s">
        <v>9</v>
      </c>
      <c r="D106" s="7" t="str">
        <f>"陈丽卓"</f>
        <v>陈丽卓</v>
      </c>
      <c r="E106" s="7" t="str">
        <f>"女"</f>
        <v>女</v>
      </c>
      <c r="F106" s="7" t="str">
        <f>"1997-02-14"</f>
        <v>1997-02-14</v>
      </c>
    </row>
    <row r="107" spans="1:6" ht="30" customHeight="1">
      <c r="A107" s="6">
        <v>105</v>
      </c>
      <c r="B107" s="7" t="str">
        <f>"2408202012211529229"</f>
        <v>2408202012211529229</v>
      </c>
      <c r="C107" s="7" t="s">
        <v>9</v>
      </c>
      <c r="D107" s="7" t="str">
        <f>"许婉微"</f>
        <v>许婉微</v>
      </c>
      <c r="E107" s="7" t="str">
        <f>"女"</f>
        <v>女</v>
      </c>
      <c r="F107" s="7" t="str">
        <f>"1987-10-25"</f>
        <v>1987-10-25</v>
      </c>
    </row>
    <row r="108" spans="1:6" ht="30" customHeight="1">
      <c r="A108" s="6">
        <v>106</v>
      </c>
      <c r="B108" s="7" t="str">
        <f>"24082020122115375210"</f>
        <v>24082020122115375210</v>
      </c>
      <c r="C108" s="7" t="s">
        <v>9</v>
      </c>
      <c r="D108" s="7" t="str">
        <f>"朱德军"</f>
        <v>朱德军</v>
      </c>
      <c r="E108" s="7" t="str">
        <f>"男"</f>
        <v>男</v>
      </c>
      <c r="F108" s="7" t="str">
        <f>"1988-08-04"</f>
        <v>1988-08-04</v>
      </c>
    </row>
    <row r="109" spans="1:6" ht="30" customHeight="1">
      <c r="A109" s="6">
        <v>107</v>
      </c>
      <c r="B109" s="7" t="str">
        <f>"24082020122116185414"</f>
        <v>24082020122116185414</v>
      </c>
      <c r="C109" s="7" t="s">
        <v>9</v>
      </c>
      <c r="D109" s="7" t="str">
        <f>"莫萃麒"</f>
        <v>莫萃麒</v>
      </c>
      <c r="E109" s="7" t="str">
        <f>"男"</f>
        <v>男</v>
      </c>
      <c r="F109" s="7" t="str">
        <f>"1992-08-25"</f>
        <v>1992-08-25</v>
      </c>
    </row>
    <row r="110" spans="1:6" ht="30" customHeight="1">
      <c r="A110" s="6">
        <v>108</v>
      </c>
      <c r="B110" s="7" t="str">
        <f>"24082020122209143326"</f>
        <v>24082020122209143326</v>
      </c>
      <c r="C110" s="7" t="s">
        <v>9</v>
      </c>
      <c r="D110" s="7" t="str">
        <f>"梁玉秋"</f>
        <v>梁玉秋</v>
      </c>
      <c r="E110" s="7" t="str">
        <f aca="true" t="shared" si="2" ref="E110:E115">"女"</f>
        <v>女</v>
      </c>
      <c r="F110" s="7" t="str">
        <f>"1990-10-12"</f>
        <v>1990-10-12</v>
      </c>
    </row>
    <row r="111" spans="1:6" ht="30" customHeight="1">
      <c r="A111" s="6">
        <v>109</v>
      </c>
      <c r="B111" s="7" t="str">
        <f>"24082020122209222528"</f>
        <v>24082020122209222528</v>
      </c>
      <c r="C111" s="7" t="s">
        <v>9</v>
      </c>
      <c r="D111" s="7" t="str">
        <f>"陈紫倩"</f>
        <v>陈紫倩</v>
      </c>
      <c r="E111" s="7" t="str">
        <f t="shared" si="2"/>
        <v>女</v>
      </c>
      <c r="F111" s="7" t="str">
        <f>"1995-08-23"</f>
        <v>1995-08-23</v>
      </c>
    </row>
    <row r="112" spans="1:6" ht="30" customHeight="1">
      <c r="A112" s="6">
        <v>110</v>
      </c>
      <c r="B112" s="7" t="str">
        <f>"24082020122213372041"</f>
        <v>24082020122213372041</v>
      </c>
      <c r="C112" s="7" t="s">
        <v>9</v>
      </c>
      <c r="D112" s="7" t="str">
        <f>"黄淑钰"</f>
        <v>黄淑钰</v>
      </c>
      <c r="E112" s="7" t="str">
        <f t="shared" si="2"/>
        <v>女</v>
      </c>
      <c r="F112" s="7" t="str">
        <f>"1997-08-26"</f>
        <v>1997-08-26</v>
      </c>
    </row>
    <row r="113" spans="1:6" ht="30" customHeight="1">
      <c r="A113" s="6">
        <v>111</v>
      </c>
      <c r="B113" s="7" t="str">
        <f>"24082020122215131146"</f>
        <v>24082020122215131146</v>
      </c>
      <c r="C113" s="7" t="s">
        <v>9</v>
      </c>
      <c r="D113" s="7" t="str">
        <f>"王茹卉"</f>
        <v>王茹卉</v>
      </c>
      <c r="E113" s="7" t="str">
        <f t="shared" si="2"/>
        <v>女</v>
      </c>
      <c r="F113" s="7" t="str">
        <f>"1995-02-03"</f>
        <v>1995-02-03</v>
      </c>
    </row>
    <row r="114" spans="1:6" ht="30" customHeight="1">
      <c r="A114" s="6">
        <v>112</v>
      </c>
      <c r="B114" s="7" t="str">
        <f>"24082020122216363850"</f>
        <v>24082020122216363850</v>
      </c>
      <c r="C114" s="7" t="s">
        <v>9</v>
      </c>
      <c r="D114" s="7" t="str">
        <f>"黄莹"</f>
        <v>黄莹</v>
      </c>
      <c r="E114" s="7" t="str">
        <f t="shared" si="2"/>
        <v>女</v>
      </c>
      <c r="F114" s="7" t="str">
        <f>"1986-06-19"</f>
        <v>1986-06-19</v>
      </c>
    </row>
    <row r="115" spans="1:6" ht="30" customHeight="1">
      <c r="A115" s="6">
        <v>113</v>
      </c>
      <c r="B115" s="7" t="str">
        <f>"24082020122216384352"</f>
        <v>24082020122216384352</v>
      </c>
      <c r="C115" s="7" t="s">
        <v>9</v>
      </c>
      <c r="D115" s="7" t="str">
        <f>"吴英梅"</f>
        <v>吴英梅</v>
      </c>
      <c r="E115" s="7" t="str">
        <f t="shared" si="2"/>
        <v>女</v>
      </c>
      <c r="F115" s="7" t="str">
        <f>"1980-09-01"</f>
        <v>1980-09-01</v>
      </c>
    </row>
    <row r="116" spans="1:6" ht="30" customHeight="1">
      <c r="A116" s="6">
        <v>114</v>
      </c>
      <c r="B116" s="7" t="str">
        <f>"24082020122216432354"</f>
        <v>24082020122216432354</v>
      </c>
      <c r="C116" s="7" t="s">
        <v>9</v>
      </c>
      <c r="D116" s="7" t="str">
        <f>"黄羽勋"</f>
        <v>黄羽勋</v>
      </c>
      <c r="E116" s="7" t="str">
        <f>"男"</f>
        <v>男</v>
      </c>
      <c r="F116" s="7" t="str">
        <f>"1991-06-28"</f>
        <v>1991-06-28</v>
      </c>
    </row>
    <row r="117" spans="1:6" ht="30" customHeight="1">
      <c r="A117" s="6">
        <v>115</v>
      </c>
      <c r="B117" s="7" t="str">
        <f>"24082020122223041969"</f>
        <v>24082020122223041969</v>
      </c>
      <c r="C117" s="7" t="s">
        <v>9</v>
      </c>
      <c r="D117" s="7" t="str">
        <f>"秦娇"</f>
        <v>秦娇</v>
      </c>
      <c r="E117" s="7" t="str">
        <f>"女"</f>
        <v>女</v>
      </c>
      <c r="F117" s="7" t="str">
        <f>"1984-01-10"</f>
        <v>1984-01-10</v>
      </c>
    </row>
    <row r="118" spans="1:6" ht="30" customHeight="1">
      <c r="A118" s="6">
        <v>116</v>
      </c>
      <c r="B118" s="7" t="str">
        <f>"240820201224013045116"</f>
        <v>240820201224013045116</v>
      </c>
      <c r="C118" s="7" t="s">
        <v>9</v>
      </c>
      <c r="D118" s="7" t="str">
        <f>"邱玉君"</f>
        <v>邱玉君</v>
      </c>
      <c r="E118" s="7" t="str">
        <f>"女"</f>
        <v>女</v>
      </c>
      <c r="F118" s="7" t="str">
        <f>"1992-04-05"</f>
        <v>1992-04-05</v>
      </c>
    </row>
    <row r="119" spans="1:6" ht="30" customHeight="1">
      <c r="A119" s="6">
        <v>117</v>
      </c>
      <c r="B119" s="7" t="str">
        <f>"240820201224171854136"</f>
        <v>240820201224171854136</v>
      </c>
      <c r="C119" s="7" t="s">
        <v>9</v>
      </c>
      <c r="D119" s="7" t="str">
        <f>"王丹"</f>
        <v>王丹</v>
      </c>
      <c r="E119" s="7" t="str">
        <f>"女"</f>
        <v>女</v>
      </c>
      <c r="F119" s="7" t="str">
        <f>"1988-11-01"</f>
        <v>1988-11-01</v>
      </c>
    </row>
    <row r="120" spans="1:6" ht="30" customHeight="1">
      <c r="A120" s="6">
        <v>118</v>
      </c>
      <c r="B120" s="7" t="str">
        <f>"240820201224233031142"</f>
        <v>240820201224233031142</v>
      </c>
      <c r="C120" s="7" t="s">
        <v>9</v>
      </c>
      <c r="D120" s="7" t="str">
        <f>"刘欧旸"</f>
        <v>刘欧旸</v>
      </c>
      <c r="E120" s="7" t="str">
        <f>"男"</f>
        <v>男</v>
      </c>
      <c r="F120" s="7" t="str">
        <f>"1996-12-20"</f>
        <v>1996-12-20</v>
      </c>
    </row>
    <row r="121" spans="1:6" ht="30" customHeight="1">
      <c r="A121" s="6">
        <v>119</v>
      </c>
      <c r="B121" s="7" t="str">
        <f>"240820201225110450154"</f>
        <v>240820201225110450154</v>
      </c>
      <c r="C121" s="7" t="s">
        <v>9</v>
      </c>
      <c r="D121" s="7" t="str">
        <f>"朱仙如"</f>
        <v>朱仙如</v>
      </c>
      <c r="E121" s="7" t="str">
        <f>"女"</f>
        <v>女</v>
      </c>
      <c r="F121" s="7" t="str">
        <f>"1990-12-07"</f>
        <v>1990-12-07</v>
      </c>
    </row>
    <row r="122" spans="1:6" ht="30" customHeight="1">
      <c r="A122" s="6">
        <v>120</v>
      </c>
      <c r="B122" s="7" t="str">
        <f>"240820201225135305155"</f>
        <v>240820201225135305155</v>
      </c>
      <c r="C122" s="7" t="s">
        <v>9</v>
      </c>
      <c r="D122" s="7" t="str">
        <f>"韩美玲"</f>
        <v>韩美玲</v>
      </c>
      <c r="E122" s="7" t="str">
        <f>"女"</f>
        <v>女</v>
      </c>
      <c r="F122" s="7" t="str">
        <f>"1988-08-05"</f>
        <v>1988-08-05</v>
      </c>
    </row>
    <row r="123" spans="1:6" ht="30" customHeight="1">
      <c r="A123" s="6">
        <v>121</v>
      </c>
      <c r="B123" s="7" t="str">
        <f>"240820201226114910168"</f>
        <v>240820201226114910168</v>
      </c>
      <c r="C123" s="7" t="s">
        <v>9</v>
      </c>
      <c r="D123" s="7" t="str">
        <f>"吴瑛豪"</f>
        <v>吴瑛豪</v>
      </c>
      <c r="E123" s="7" t="str">
        <f>"男"</f>
        <v>男</v>
      </c>
      <c r="F123" s="7" t="str">
        <f>"1992-04-06"</f>
        <v>1992-04-06</v>
      </c>
    </row>
    <row r="124" spans="1:6" ht="30" customHeight="1">
      <c r="A124" s="6">
        <v>122</v>
      </c>
      <c r="B124" s="7" t="str">
        <f>"240820201226115231169"</f>
        <v>240820201226115231169</v>
      </c>
      <c r="C124" s="7" t="s">
        <v>9</v>
      </c>
      <c r="D124" s="7" t="str">
        <f>"黄翠笛"</f>
        <v>黄翠笛</v>
      </c>
      <c r="E124" s="7" t="str">
        <f>"女"</f>
        <v>女</v>
      </c>
      <c r="F124" s="7" t="str">
        <f>"1989-02-02"</f>
        <v>1989-02-02</v>
      </c>
    </row>
    <row r="125" spans="1:6" ht="30" customHeight="1">
      <c r="A125" s="6">
        <v>123</v>
      </c>
      <c r="B125" s="7" t="str">
        <f>"240820201227123231180"</f>
        <v>240820201227123231180</v>
      </c>
      <c r="C125" s="7" t="s">
        <v>9</v>
      </c>
      <c r="D125" s="7" t="str">
        <f>"王国友"</f>
        <v>王国友</v>
      </c>
      <c r="E125" s="7" t="str">
        <f>"男"</f>
        <v>男</v>
      </c>
      <c r="F125" s="7" t="str">
        <f>"1997-12-20"</f>
        <v>1997-12-20</v>
      </c>
    </row>
    <row r="126" spans="1:6" ht="30" customHeight="1">
      <c r="A126" s="6">
        <v>124</v>
      </c>
      <c r="B126" s="7" t="str">
        <f>"240820201228101013187"</f>
        <v>240820201228101013187</v>
      </c>
      <c r="C126" s="7" t="s">
        <v>9</v>
      </c>
      <c r="D126" s="7" t="str">
        <f>"李淑婷"</f>
        <v>李淑婷</v>
      </c>
      <c r="E126" s="7" t="str">
        <f>"女"</f>
        <v>女</v>
      </c>
      <c r="F126" s="7" t="str">
        <f>"1988-03-18"</f>
        <v>1988-03-18</v>
      </c>
    </row>
    <row r="127" spans="1:6" ht="30" customHeight="1">
      <c r="A127" s="6">
        <v>125</v>
      </c>
      <c r="B127" s="7" t="str">
        <f>"240820201228133923195"</f>
        <v>240820201228133923195</v>
      </c>
      <c r="C127" s="7" t="s">
        <v>9</v>
      </c>
      <c r="D127" s="7" t="str">
        <f>"罗贝"</f>
        <v>罗贝</v>
      </c>
      <c r="E127" s="7" t="str">
        <f>"女"</f>
        <v>女</v>
      </c>
      <c r="F127" s="7" t="str">
        <f>"1996-09-24"</f>
        <v>1996-09-24</v>
      </c>
    </row>
    <row r="128" spans="1:6" ht="30" customHeight="1">
      <c r="A128" s="6">
        <v>126</v>
      </c>
      <c r="B128" s="7" t="str">
        <f>"240820201228141046196"</f>
        <v>240820201228141046196</v>
      </c>
      <c r="C128" s="7" t="s">
        <v>9</v>
      </c>
      <c r="D128" s="7" t="str">
        <f>"杨帆"</f>
        <v>杨帆</v>
      </c>
      <c r="E128" s="7" t="str">
        <f>"女"</f>
        <v>女</v>
      </c>
      <c r="F128" s="7" t="str">
        <f>"1986-04-06"</f>
        <v>1986-04-06</v>
      </c>
    </row>
    <row r="129" spans="1:6" ht="30" customHeight="1">
      <c r="A129" s="6">
        <v>127</v>
      </c>
      <c r="B129" s="7" t="str">
        <f>"240820201228163516202"</f>
        <v>240820201228163516202</v>
      </c>
      <c r="C129" s="7" t="s">
        <v>9</v>
      </c>
      <c r="D129" s="7" t="str">
        <f>"朱菊洪"</f>
        <v>朱菊洪</v>
      </c>
      <c r="E129" s="7" t="str">
        <f>"女"</f>
        <v>女</v>
      </c>
      <c r="F129" s="7" t="str">
        <f>"1981-09-03"</f>
        <v>1981-09-03</v>
      </c>
    </row>
    <row r="130" spans="1:6" ht="30" customHeight="1">
      <c r="A130" s="6">
        <v>128</v>
      </c>
      <c r="B130" s="7" t="str">
        <f>"240820201228210904206"</f>
        <v>240820201228210904206</v>
      </c>
      <c r="C130" s="7" t="s">
        <v>9</v>
      </c>
      <c r="D130" s="7" t="str">
        <f>"张子祥"</f>
        <v>张子祥</v>
      </c>
      <c r="E130" s="7" t="str">
        <f>"男"</f>
        <v>男</v>
      </c>
      <c r="F130" s="7" t="str">
        <f>"1989-09-29"</f>
        <v>1989-09-29</v>
      </c>
    </row>
    <row r="131" spans="1:6" ht="30" customHeight="1">
      <c r="A131" s="6">
        <v>129</v>
      </c>
      <c r="B131" s="7" t="str">
        <f>"240820201229150827217"</f>
        <v>240820201229150827217</v>
      </c>
      <c r="C131" s="7" t="s">
        <v>9</v>
      </c>
      <c r="D131" s="7" t="str">
        <f>"刘美珣"</f>
        <v>刘美珣</v>
      </c>
      <c r="E131" s="7" t="str">
        <f>"女"</f>
        <v>女</v>
      </c>
      <c r="F131" s="7" t="str">
        <f>"1991-09-11"</f>
        <v>1991-09-11</v>
      </c>
    </row>
    <row r="132" spans="1:6" ht="30" customHeight="1">
      <c r="A132" s="6">
        <v>130</v>
      </c>
      <c r="B132" s="7" t="str">
        <f>"240820201229151359219"</f>
        <v>240820201229151359219</v>
      </c>
      <c r="C132" s="7" t="s">
        <v>9</v>
      </c>
      <c r="D132" s="7" t="str">
        <f>"王天凤"</f>
        <v>王天凤</v>
      </c>
      <c r="E132" s="7" t="str">
        <f>"女"</f>
        <v>女</v>
      </c>
      <c r="F132" s="7" t="str">
        <f>"1994-10-24"</f>
        <v>1994-10-24</v>
      </c>
    </row>
    <row r="133" spans="1:6" ht="30" customHeight="1">
      <c r="A133" s="6">
        <v>131</v>
      </c>
      <c r="B133" s="7" t="str">
        <f>"240820201229170751222"</f>
        <v>240820201229170751222</v>
      </c>
      <c r="C133" s="7" t="s">
        <v>9</v>
      </c>
      <c r="D133" s="7" t="str">
        <f>"陈求漆"</f>
        <v>陈求漆</v>
      </c>
      <c r="E133" s="7" t="str">
        <f>"女"</f>
        <v>女</v>
      </c>
      <c r="F133" s="7" t="str">
        <f>"1984-10-05"</f>
        <v>1984-10-05</v>
      </c>
    </row>
    <row r="134" spans="1:6" ht="30" customHeight="1">
      <c r="A134" s="6">
        <v>132</v>
      </c>
      <c r="B134" s="7" t="str">
        <f>"240820201230085329229"</f>
        <v>240820201230085329229</v>
      </c>
      <c r="C134" s="7" t="s">
        <v>9</v>
      </c>
      <c r="D134" s="7" t="str">
        <f>"黄阳周"</f>
        <v>黄阳周</v>
      </c>
      <c r="E134" s="7" t="str">
        <f>"男"</f>
        <v>男</v>
      </c>
      <c r="F134" s="7" t="str">
        <f>"1983-04-14"</f>
        <v>1983-04-14</v>
      </c>
    </row>
    <row r="135" spans="1:6" ht="30" customHeight="1">
      <c r="A135" s="6">
        <v>133</v>
      </c>
      <c r="B135" s="7" t="str">
        <f>"240820201230090859230"</f>
        <v>240820201230090859230</v>
      </c>
      <c r="C135" s="7" t="s">
        <v>9</v>
      </c>
      <c r="D135" s="7" t="str">
        <f>"范高聪"</f>
        <v>范高聪</v>
      </c>
      <c r="E135" s="7" t="str">
        <f>"男"</f>
        <v>男</v>
      </c>
      <c r="F135" s="7" t="str">
        <f>"1992-02-11"</f>
        <v>1992-02-11</v>
      </c>
    </row>
    <row r="136" spans="1:6" ht="30" customHeight="1">
      <c r="A136" s="6">
        <v>134</v>
      </c>
      <c r="B136" s="7" t="str">
        <f>"240820201230114234234"</f>
        <v>240820201230114234234</v>
      </c>
      <c r="C136" s="7" t="s">
        <v>9</v>
      </c>
      <c r="D136" s="7" t="str">
        <f>"许宁"</f>
        <v>许宁</v>
      </c>
      <c r="E136" s="7" t="str">
        <f>"男"</f>
        <v>男</v>
      </c>
      <c r="F136" s="7" t="str">
        <f>"1990-09-01"</f>
        <v>1990-09-01</v>
      </c>
    </row>
    <row r="137" spans="1:6" ht="30" customHeight="1">
      <c r="A137" s="6">
        <v>135</v>
      </c>
      <c r="B137" s="7" t="str">
        <f>"240820201230145027240"</f>
        <v>240820201230145027240</v>
      </c>
      <c r="C137" s="7" t="s">
        <v>9</v>
      </c>
      <c r="D137" s="7" t="str">
        <f>"关义芬"</f>
        <v>关义芬</v>
      </c>
      <c r="E137" s="7" t="str">
        <f>"男"</f>
        <v>男</v>
      </c>
      <c r="F137" s="7" t="str">
        <f>"1985-11-26"</f>
        <v>1985-11-26</v>
      </c>
    </row>
    <row r="138" spans="1:6" ht="30" customHeight="1">
      <c r="A138" s="6">
        <v>136</v>
      </c>
      <c r="B138" s="7" t="str">
        <f>"240820201230153501242"</f>
        <v>240820201230153501242</v>
      </c>
      <c r="C138" s="7" t="s">
        <v>9</v>
      </c>
      <c r="D138" s="7" t="str">
        <f>"王槐佳"</f>
        <v>王槐佳</v>
      </c>
      <c r="E138" s="7" t="str">
        <f>"女"</f>
        <v>女</v>
      </c>
      <c r="F138" s="7" t="str">
        <f>"1986-07-05"</f>
        <v>1986-07-05</v>
      </c>
    </row>
    <row r="139" spans="1:6" ht="30" customHeight="1">
      <c r="A139" s="6">
        <v>137</v>
      </c>
      <c r="B139" s="7" t="str">
        <f>"240820201230153615243"</f>
        <v>240820201230153615243</v>
      </c>
      <c r="C139" s="7" t="s">
        <v>9</v>
      </c>
      <c r="D139" s="7" t="str">
        <f>"张海萍"</f>
        <v>张海萍</v>
      </c>
      <c r="E139" s="7" t="str">
        <f>"女"</f>
        <v>女</v>
      </c>
      <c r="F139" s="7" t="str">
        <f>"1976-08-09"</f>
        <v>1976-08-09</v>
      </c>
    </row>
    <row r="140" spans="1:6" ht="30" customHeight="1">
      <c r="A140" s="6">
        <v>138</v>
      </c>
      <c r="B140" s="7" t="str">
        <f>"240820201230154206244"</f>
        <v>240820201230154206244</v>
      </c>
      <c r="C140" s="7" t="s">
        <v>9</v>
      </c>
      <c r="D140" s="7" t="str">
        <f>"叶雪"</f>
        <v>叶雪</v>
      </c>
      <c r="E140" s="7" t="str">
        <f>"女"</f>
        <v>女</v>
      </c>
      <c r="F140" s="7" t="str">
        <f>"1976-12-04"</f>
        <v>1976-12-04</v>
      </c>
    </row>
    <row r="141" spans="1:6" ht="30" customHeight="1">
      <c r="A141" s="6">
        <v>139</v>
      </c>
      <c r="B141" s="7" t="str">
        <f>"240820201230154820245"</f>
        <v>240820201230154820245</v>
      </c>
      <c r="C141" s="7" t="s">
        <v>9</v>
      </c>
      <c r="D141" s="7" t="str">
        <f>"罗毅"</f>
        <v>罗毅</v>
      </c>
      <c r="E141" s="7" t="str">
        <f>"男"</f>
        <v>男</v>
      </c>
      <c r="F141" s="7" t="str">
        <f>"1994-10-20"</f>
        <v>1994-10-20</v>
      </c>
    </row>
    <row r="142" spans="1:6" ht="30" customHeight="1">
      <c r="A142" s="6">
        <v>140</v>
      </c>
      <c r="B142" s="7" t="str">
        <f>"240820201230161018247"</f>
        <v>240820201230161018247</v>
      </c>
      <c r="C142" s="7" t="s">
        <v>9</v>
      </c>
      <c r="D142" s="7" t="str">
        <f>"王盛鹏"</f>
        <v>王盛鹏</v>
      </c>
      <c r="E142" s="7" t="str">
        <f>"男"</f>
        <v>男</v>
      </c>
      <c r="F142" s="7" t="str">
        <f>"1997-11-14"</f>
        <v>1997-11-14</v>
      </c>
    </row>
    <row r="143" spans="1:6" ht="30" customHeight="1">
      <c r="A143" s="6">
        <v>141</v>
      </c>
      <c r="B143" s="7" t="str">
        <f>"240820201230161449249"</f>
        <v>240820201230161449249</v>
      </c>
      <c r="C143" s="7" t="s">
        <v>9</v>
      </c>
      <c r="D143" s="7" t="str">
        <f>"李慧玲"</f>
        <v>李慧玲</v>
      </c>
      <c r="E143" s="7" t="str">
        <f>"女"</f>
        <v>女</v>
      </c>
      <c r="F143" s="7" t="str">
        <f>"1996-03-22"</f>
        <v>1996-03-22</v>
      </c>
    </row>
    <row r="144" spans="1:6" ht="30" customHeight="1">
      <c r="A144" s="6">
        <v>142</v>
      </c>
      <c r="B144" s="7" t="str">
        <f>"240820201230163121254"</f>
        <v>240820201230163121254</v>
      </c>
      <c r="C144" s="7" t="s">
        <v>9</v>
      </c>
      <c r="D144" s="7" t="str">
        <f>"吴文文"</f>
        <v>吴文文</v>
      </c>
      <c r="E144" s="7" t="str">
        <f>"女"</f>
        <v>女</v>
      </c>
      <c r="F144" s="7" t="str">
        <f>"1993-10-22"</f>
        <v>1993-10-22</v>
      </c>
    </row>
    <row r="145" spans="1:6" ht="30" customHeight="1">
      <c r="A145" s="6">
        <v>143</v>
      </c>
      <c r="B145" s="7" t="str">
        <f>"240820201230163759255"</f>
        <v>240820201230163759255</v>
      </c>
      <c r="C145" s="7" t="s">
        <v>9</v>
      </c>
      <c r="D145" s="7" t="str">
        <f>"王斌"</f>
        <v>王斌</v>
      </c>
      <c r="E145" s="7" t="str">
        <f>"男"</f>
        <v>男</v>
      </c>
      <c r="F145" s="7" t="str">
        <f>"1986-08-31"</f>
        <v>1986-08-31</v>
      </c>
    </row>
    <row r="146" spans="1:6" ht="30" customHeight="1">
      <c r="A146" s="6">
        <v>144</v>
      </c>
      <c r="B146" s="7" t="str">
        <f>"240820210107135611263"</f>
        <v>240820210107135611263</v>
      </c>
      <c r="C146" s="7" t="s">
        <v>9</v>
      </c>
      <c r="D146" s="7" t="str">
        <f>"朱德虎"</f>
        <v>朱德虎</v>
      </c>
      <c r="E146" s="7" t="str">
        <f>"男"</f>
        <v>男</v>
      </c>
      <c r="F146" s="7" t="str">
        <f>"1983-08-06"</f>
        <v>1983-08-06</v>
      </c>
    </row>
    <row r="147" spans="1:6" ht="30" customHeight="1">
      <c r="A147" s="6">
        <v>145</v>
      </c>
      <c r="B147" s="7" t="str">
        <f>"240820210110211357272"</f>
        <v>240820210110211357272</v>
      </c>
      <c r="C147" s="7" t="s">
        <v>9</v>
      </c>
      <c r="D147" s="7" t="str">
        <f>"林明怡"</f>
        <v>林明怡</v>
      </c>
      <c r="E147" s="7" t="str">
        <f>"男"</f>
        <v>男</v>
      </c>
      <c r="F147" s="7" t="str">
        <f>"1984-08-11"</f>
        <v>1984-08-11</v>
      </c>
    </row>
    <row r="148" spans="1:6" ht="30" customHeight="1">
      <c r="A148" s="6">
        <v>146</v>
      </c>
      <c r="B148" s="7" t="str">
        <f>"240820210113112949291"</f>
        <v>240820210113112949291</v>
      </c>
      <c r="C148" s="7" t="s">
        <v>9</v>
      </c>
      <c r="D148" s="7" t="str">
        <f>"王炬登"</f>
        <v>王炬登</v>
      </c>
      <c r="E148" s="7" t="str">
        <f>"男"</f>
        <v>男</v>
      </c>
      <c r="F148" s="7" t="str">
        <f>"1991-01-01"</f>
        <v>1991-01-01</v>
      </c>
    </row>
    <row r="149" spans="1:6" ht="30" customHeight="1">
      <c r="A149" s="6">
        <v>147</v>
      </c>
      <c r="B149" s="7" t="str">
        <f>"240820210113124852293"</f>
        <v>240820210113124852293</v>
      </c>
      <c r="C149" s="7" t="s">
        <v>9</v>
      </c>
      <c r="D149" s="7" t="str">
        <f>"陈小兰"</f>
        <v>陈小兰</v>
      </c>
      <c r="E149" s="7" t="str">
        <f aca="true" t="shared" si="3" ref="E149:E155">"女"</f>
        <v>女</v>
      </c>
      <c r="F149" s="7" t="str">
        <f>"1995-04-27"</f>
        <v>1995-04-27</v>
      </c>
    </row>
    <row r="150" spans="1:6" ht="30" customHeight="1">
      <c r="A150" s="6">
        <v>148</v>
      </c>
      <c r="B150" s="7" t="str">
        <f>"2408202012211317202"</f>
        <v>2408202012211317202</v>
      </c>
      <c r="C150" s="7" t="s">
        <v>10</v>
      </c>
      <c r="D150" s="7" t="str">
        <f>"王于清"</f>
        <v>王于清</v>
      </c>
      <c r="E150" s="7" t="str">
        <f t="shared" si="3"/>
        <v>女</v>
      </c>
      <c r="F150" s="7" t="str">
        <f>"1998-02-11"</f>
        <v>1998-02-11</v>
      </c>
    </row>
    <row r="151" spans="1:6" ht="30" customHeight="1">
      <c r="A151" s="6">
        <v>149</v>
      </c>
      <c r="B151" s="7" t="str">
        <f>"2408202012211318293"</f>
        <v>2408202012211318293</v>
      </c>
      <c r="C151" s="7" t="s">
        <v>10</v>
      </c>
      <c r="D151" s="7" t="str">
        <f>"吴雅丽"</f>
        <v>吴雅丽</v>
      </c>
      <c r="E151" s="7" t="str">
        <f t="shared" si="3"/>
        <v>女</v>
      </c>
      <c r="F151" s="7" t="str">
        <f>"1989-10-30"</f>
        <v>1989-10-30</v>
      </c>
    </row>
    <row r="152" spans="1:6" ht="30" customHeight="1">
      <c r="A152" s="6">
        <v>150</v>
      </c>
      <c r="B152" s="7" t="str">
        <f>"2408202012211354224"</f>
        <v>2408202012211354224</v>
      </c>
      <c r="C152" s="7" t="s">
        <v>10</v>
      </c>
      <c r="D152" s="7" t="str">
        <f>"李苗"</f>
        <v>李苗</v>
      </c>
      <c r="E152" s="7" t="str">
        <f t="shared" si="3"/>
        <v>女</v>
      </c>
      <c r="F152" s="7" t="str">
        <f>"1980-10-08"</f>
        <v>1980-10-08</v>
      </c>
    </row>
    <row r="153" spans="1:6" ht="30" customHeight="1">
      <c r="A153" s="6">
        <v>151</v>
      </c>
      <c r="B153" s="7" t="str">
        <f>"24082020122115483311"</f>
        <v>24082020122115483311</v>
      </c>
      <c r="C153" s="7" t="s">
        <v>10</v>
      </c>
      <c r="D153" s="7" t="str">
        <f>"李晓霞"</f>
        <v>李晓霞</v>
      </c>
      <c r="E153" s="7" t="str">
        <f t="shared" si="3"/>
        <v>女</v>
      </c>
      <c r="F153" s="7" t="str">
        <f>"1987-05-28"</f>
        <v>1987-05-28</v>
      </c>
    </row>
    <row r="154" spans="1:6" ht="30" customHeight="1">
      <c r="A154" s="6">
        <v>152</v>
      </c>
      <c r="B154" s="7" t="str">
        <f>"24082020122117274920"</f>
        <v>24082020122117274920</v>
      </c>
      <c r="C154" s="7" t="s">
        <v>10</v>
      </c>
      <c r="D154" s="7" t="str">
        <f>"王小丽"</f>
        <v>王小丽</v>
      </c>
      <c r="E154" s="7" t="str">
        <f t="shared" si="3"/>
        <v>女</v>
      </c>
      <c r="F154" s="7" t="str">
        <f>"1989-06-07"</f>
        <v>1989-06-07</v>
      </c>
    </row>
    <row r="155" spans="1:6" ht="30" customHeight="1">
      <c r="A155" s="6">
        <v>153</v>
      </c>
      <c r="B155" s="7" t="str">
        <f>"24082020122117411321"</f>
        <v>24082020122117411321</v>
      </c>
      <c r="C155" s="7" t="s">
        <v>10</v>
      </c>
      <c r="D155" s="7" t="str">
        <f>"林玉晴"</f>
        <v>林玉晴</v>
      </c>
      <c r="E155" s="7" t="str">
        <f t="shared" si="3"/>
        <v>女</v>
      </c>
      <c r="F155" s="7" t="str">
        <f>"2000-08-23"</f>
        <v>2000-08-23</v>
      </c>
    </row>
    <row r="156" spans="1:6" ht="30" customHeight="1">
      <c r="A156" s="6">
        <v>154</v>
      </c>
      <c r="B156" s="7" t="str">
        <f>"24082020122118194222"</f>
        <v>24082020122118194222</v>
      </c>
      <c r="C156" s="7" t="s">
        <v>10</v>
      </c>
      <c r="D156" s="7" t="str">
        <f>"卢业顺"</f>
        <v>卢业顺</v>
      </c>
      <c r="E156" s="7" t="str">
        <f>"男"</f>
        <v>男</v>
      </c>
      <c r="F156" s="7" t="str">
        <f>"1994-05-02"</f>
        <v>1994-05-02</v>
      </c>
    </row>
    <row r="157" spans="1:6" ht="30" customHeight="1">
      <c r="A157" s="6">
        <v>155</v>
      </c>
      <c r="B157" s="7" t="str">
        <f>"24082020122120165523"</f>
        <v>24082020122120165523</v>
      </c>
      <c r="C157" s="7" t="s">
        <v>10</v>
      </c>
      <c r="D157" s="7" t="str">
        <f>"盆东龙"</f>
        <v>盆东龙</v>
      </c>
      <c r="E157" s="7" t="str">
        <f>"男"</f>
        <v>男</v>
      </c>
      <c r="F157" s="7" t="str">
        <f>"1990-05-20"</f>
        <v>1990-05-20</v>
      </c>
    </row>
    <row r="158" spans="1:6" ht="30" customHeight="1">
      <c r="A158" s="6">
        <v>156</v>
      </c>
      <c r="B158" s="7" t="str">
        <f>"24082020122213133940"</f>
        <v>24082020122213133940</v>
      </c>
      <c r="C158" s="7" t="s">
        <v>10</v>
      </c>
      <c r="D158" s="7" t="str">
        <f>"陈冠铭"</f>
        <v>陈冠铭</v>
      </c>
      <c r="E158" s="7" t="str">
        <f>"男"</f>
        <v>男</v>
      </c>
      <c r="F158" s="7" t="str">
        <f>"1997-09-27"</f>
        <v>1997-09-27</v>
      </c>
    </row>
    <row r="159" spans="1:6" ht="30" customHeight="1">
      <c r="A159" s="6">
        <v>157</v>
      </c>
      <c r="B159" s="7" t="str">
        <f>"24082020122218343158"</f>
        <v>24082020122218343158</v>
      </c>
      <c r="C159" s="7" t="s">
        <v>10</v>
      </c>
      <c r="D159" s="7" t="str">
        <f>"郑茗"</f>
        <v>郑茗</v>
      </c>
      <c r="E159" s="7" t="str">
        <f>"女"</f>
        <v>女</v>
      </c>
      <c r="F159" s="7" t="str">
        <f>"1996-03-18"</f>
        <v>1996-03-18</v>
      </c>
    </row>
    <row r="160" spans="1:6" ht="30" customHeight="1">
      <c r="A160" s="6">
        <v>158</v>
      </c>
      <c r="B160" s="7" t="str">
        <f>"24082020122309225681"</f>
        <v>24082020122309225681</v>
      </c>
      <c r="C160" s="7" t="s">
        <v>10</v>
      </c>
      <c r="D160" s="7" t="str">
        <f>"邓双飞"</f>
        <v>邓双飞</v>
      </c>
      <c r="E160" s="7" t="str">
        <f>"男"</f>
        <v>男</v>
      </c>
      <c r="F160" s="7" t="str">
        <f>"1998-12-12"</f>
        <v>1998-12-12</v>
      </c>
    </row>
    <row r="161" spans="1:6" ht="30" customHeight="1">
      <c r="A161" s="6">
        <v>159</v>
      </c>
      <c r="B161" s="7" t="str">
        <f>"24082020122309353683"</f>
        <v>24082020122309353683</v>
      </c>
      <c r="C161" s="7" t="s">
        <v>10</v>
      </c>
      <c r="D161" s="7" t="str">
        <f>"杨娟"</f>
        <v>杨娟</v>
      </c>
      <c r="E161" s="7" t="str">
        <f>"女"</f>
        <v>女</v>
      </c>
      <c r="F161" s="7" t="str">
        <f>"1977-05-20"</f>
        <v>1977-05-20</v>
      </c>
    </row>
    <row r="162" spans="1:6" ht="30" customHeight="1">
      <c r="A162" s="6">
        <v>160</v>
      </c>
      <c r="B162" s="7" t="str">
        <f>"24082020122309470185"</f>
        <v>24082020122309470185</v>
      </c>
      <c r="C162" s="7" t="s">
        <v>10</v>
      </c>
      <c r="D162" s="7" t="str">
        <f>"纪明雅"</f>
        <v>纪明雅</v>
      </c>
      <c r="E162" s="7" t="str">
        <f>"女"</f>
        <v>女</v>
      </c>
      <c r="F162" s="7" t="str">
        <f>"1994-10-01"</f>
        <v>1994-10-01</v>
      </c>
    </row>
    <row r="163" spans="1:6" ht="30" customHeight="1">
      <c r="A163" s="6">
        <v>161</v>
      </c>
      <c r="B163" s="7" t="str">
        <f>"24082020122311363789"</f>
        <v>24082020122311363789</v>
      </c>
      <c r="C163" s="7" t="s">
        <v>10</v>
      </c>
      <c r="D163" s="7" t="str">
        <f>"叶家辉"</f>
        <v>叶家辉</v>
      </c>
      <c r="E163" s="7" t="str">
        <f>"男"</f>
        <v>男</v>
      </c>
      <c r="F163" s="7" t="str">
        <f>"1998-11-06"</f>
        <v>1998-11-06</v>
      </c>
    </row>
    <row r="164" spans="1:6" ht="30" customHeight="1">
      <c r="A164" s="6">
        <v>162</v>
      </c>
      <c r="B164" s="7" t="str">
        <f>"240820201223202110110"</f>
        <v>240820201223202110110</v>
      </c>
      <c r="C164" s="7" t="s">
        <v>10</v>
      </c>
      <c r="D164" s="7" t="str">
        <f>"刘斌"</f>
        <v>刘斌</v>
      </c>
      <c r="E164" s="7" t="str">
        <f>"男"</f>
        <v>男</v>
      </c>
      <c r="F164" s="7" t="str">
        <f>"1997-08-29"</f>
        <v>1997-08-29</v>
      </c>
    </row>
    <row r="165" spans="1:6" ht="30" customHeight="1">
      <c r="A165" s="6">
        <v>163</v>
      </c>
      <c r="B165" s="7" t="str">
        <f>"240820201224084827117"</f>
        <v>240820201224084827117</v>
      </c>
      <c r="C165" s="7" t="s">
        <v>10</v>
      </c>
      <c r="D165" s="7" t="str">
        <f>"陈希"</f>
        <v>陈希</v>
      </c>
      <c r="E165" s="7" t="str">
        <f>"男"</f>
        <v>男</v>
      </c>
      <c r="F165" s="7" t="str">
        <f>"1985-02-16"</f>
        <v>1985-02-16</v>
      </c>
    </row>
    <row r="166" spans="1:6" ht="30" customHeight="1">
      <c r="A166" s="6">
        <v>164</v>
      </c>
      <c r="B166" s="7" t="str">
        <f>"240820201224113457122"</f>
        <v>240820201224113457122</v>
      </c>
      <c r="C166" s="7" t="s">
        <v>10</v>
      </c>
      <c r="D166" s="7" t="str">
        <f>"刘凤"</f>
        <v>刘凤</v>
      </c>
      <c r="E166" s="7" t="str">
        <f aca="true" t="shared" si="4" ref="E166:E175">"女"</f>
        <v>女</v>
      </c>
      <c r="F166" s="7" t="str">
        <f>"1992-05-21"</f>
        <v>1992-05-21</v>
      </c>
    </row>
    <row r="167" spans="1:6" ht="30" customHeight="1">
      <c r="A167" s="6">
        <v>165</v>
      </c>
      <c r="B167" s="7" t="str">
        <f>"240820201224124949126"</f>
        <v>240820201224124949126</v>
      </c>
      <c r="C167" s="7" t="s">
        <v>10</v>
      </c>
      <c r="D167" s="7" t="str">
        <f>"郑婷婷"</f>
        <v>郑婷婷</v>
      </c>
      <c r="E167" s="7" t="str">
        <f t="shared" si="4"/>
        <v>女</v>
      </c>
      <c r="F167" s="7" t="str">
        <f>"1994-12-11"</f>
        <v>1994-12-11</v>
      </c>
    </row>
    <row r="168" spans="1:6" ht="30" customHeight="1">
      <c r="A168" s="6">
        <v>166</v>
      </c>
      <c r="B168" s="7" t="str">
        <f>"240820201224143032128"</f>
        <v>240820201224143032128</v>
      </c>
      <c r="C168" s="7" t="s">
        <v>10</v>
      </c>
      <c r="D168" s="7" t="str">
        <f>"黄芳慧"</f>
        <v>黄芳慧</v>
      </c>
      <c r="E168" s="7" t="str">
        <f t="shared" si="4"/>
        <v>女</v>
      </c>
      <c r="F168" s="7" t="str">
        <f>"1998-09-07"</f>
        <v>1998-09-07</v>
      </c>
    </row>
    <row r="169" spans="1:6" ht="30" customHeight="1">
      <c r="A169" s="6">
        <v>167</v>
      </c>
      <c r="B169" s="7" t="str">
        <f>"240820201224164222135"</f>
        <v>240820201224164222135</v>
      </c>
      <c r="C169" s="7" t="s">
        <v>10</v>
      </c>
      <c r="D169" s="7" t="str">
        <f>"王淇景"</f>
        <v>王淇景</v>
      </c>
      <c r="E169" s="7" t="str">
        <f t="shared" si="4"/>
        <v>女</v>
      </c>
      <c r="F169" s="7" t="str">
        <f>"1997-08-07"</f>
        <v>1997-08-07</v>
      </c>
    </row>
    <row r="170" spans="1:6" ht="30" customHeight="1">
      <c r="A170" s="6">
        <v>168</v>
      </c>
      <c r="B170" s="7" t="str">
        <f>"240820201225173912159"</f>
        <v>240820201225173912159</v>
      </c>
      <c r="C170" s="7" t="s">
        <v>10</v>
      </c>
      <c r="D170" s="7" t="str">
        <f>"黎秋霞"</f>
        <v>黎秋霞</v>
      </c>
      <c r="E170" s="7" t="str">
        <f t="shared" si="4"/>
        <v>女</v>
      </c>
      <c r="F170" s="7" t="str">
        <f>"1998-10-11"</f>
        <v>1998-10-11</v>
      </c>
    </row>
    <row r="171" spans="1:6" ht="30" customHeight="1">
      <c r="A171" s="6">
        <v>169</v>
      </c>
      <c r="B171" s="7" t="str">
        <f>"240820201225193522161"</f>
        <v>240820201225193522161</v>
      </c>
      <c r="C171" s="7" t="s">
        <v>10</v>
      </c>
      <c r="D171" s="7" t="str">
        <f>"黄海秋"</f>
        <v>黄海秋</v>
      </c>
      <c r="E171" s="7" t="str">
        <f t="shared" si="4"/>
        <v>女</v>
      </c>
      <c r="F171" s="7" t="str">
        <f>"1985-11-13"</f>
        <v>1985-11-13</v>
      </c>
    </row>
    <row r="172" spans="1:6" ht="30" customHeight="1">
      <c r="A172" s="6">
        <v>170</v>
      </c>
      <c r="B172" s="7" t="str">
        <f>"240820201225205746164"</f>
        <v>240820201225205746164</v>
      </c>
      <c r="C172" s="7" t="s">
        <v>10</v>
      </c>
      <c r="D172" s="7" t="str">
        <f>"王慧婷"</f>
        <v>王慧婷</v>
      </c>
      <c r="E172" s="7" t="str">
        <f t="shared" si="4"/>
        <v>女</v>
      </c>
      <c r="F172" s="7" t="str">
        <f>"1993-05-26"</f>
        <v>1993-05-26</v>
      </c>
    </row>
    <row r="173" spans="1:6" ht="30" customHeight="1">
      <c r="A173" s="6">
        <v>171</v>
      </c>
      <c r="B173" s="7" t="str">
        <f>"240820201226153214171"</f>
        <v>240820201226153214171</v>
      </c>
      <c r="C173" s="7" t="s">
        <v>10</v>
      </c>
      <c r="D173" s="7" t="str">
        <f>"刘钊利"</f>
        <v>刘钊利</v>
      </c>
      <c r="E173" s="7" t="str">
        <f t="shared" si="4"/>
        <v>女</v>
      </c>
      <c r="F173" s="7" t="str">
        <f>"1998-12-07"</f>
        <v>1998-12-07</v>
      </c>
    </row>
    <row r="174" spans="1:6" ht="30" customHeight="1">
      <c r="A174" s="6">
        <v>172</v>
      </c>
      <c r="B174" s="7" t="str">
        <f>"240820201226165855173"</f>
        <v>240820201226165855173</v>
      </c>
      <c r="C174" s="7" t="s">
        <v>10</v>
      </c>
      <c r="D174" s="7" t="str">
        <f>"朱秋瑾"</f>
        <v>朱秋瑾</v>
      </c>
      <c r="E174" s="7" t="str">
        <f t="shared" si="4"/>
        <v>女</v>
      </c>
      <c r="F174" s="7" t="str">
        <f>"1986-09-02"</f>
        <v>1986-09-02</v>
      </c>
    </row>
    <row r="175" spans="1:6" ht="30" customHeight="1">
      <c r="A175" s="6">
        <v>173</v>
      </c>
      <c r="B175" s="7" t="str">
        <f>"240820201228091312184"</f>
        <v>240820201228091312184</v>
      </c>
      <c r="C175" s="7" t="s">
        <v>10</v>
      </c>
      <c r="D175" s="7" t="str">
        <f>"邢晶晶"</f>
        <v>邢晶晶</v>
      </c>
      <c r="E175" s="7" t="str">
        <f t="shared" si="4"/>
        <v>女</v>
      </c>
      <c r="F175" s="7" t="str">
        <f>"1998-07-03"</f>
        <v>1998-07-03</v>
      </c>
    </row>
    <row r="176" spans="1:6" ht="30" customHeight="1">
      <c r="A176" s="6">
        <v>174</v>
      </c>
      <c r="B176" s="7" t="str">
        <f>"240820201228121730193"</f>
        <v>240820201228121730193</v>
      </c>
      <c r="C176" s="7" t="s">
        <v>10</v>
      </c>
      <c r="D176" s="7" t="str">
        <f>"李明"</f>
        <v>李明</v>
      </c>
      <c r="E176" s="7" t="str">
        <f>"男"</f>
        <v>男</v>
      </c>
      <c r="F176" s="7" t="str">
        <f>"1975-10-01"</f>
        <v>1975-10-01</v>
      </c>
    </row>
    <row r="177" spans="1:6" ht="30" customHeight="1">
      <c r="A177" s="6">
        <v>175</v>
      </c>
      <c r="B177" s="7" t="str">
        <f>"240820201228162526201"</f>
        <v>240820201228162526201</v>
      </c>
      <c r="C177" s="7" t="s">
        <v>10</v>
      </c>
      <c r="D177" s="7" t="str">
        <f>"陈蕙"</f>
        <v>陈蕙</v>
      </c>
      <c r="E177" s="7" t="str">
        <f>"女"</f>
        <v>女</v>
      </c>
      <c r="F177" s="7" t="str">
        <f>"1997-06-12"</f>
        <v>1997-06-12</v>
      </c>
    </row>
    <row r="178" spans="1:6" ht="30" customHeight="1">
      <c r="A178" s="6">
        <v>176</v>
      </c>
      <c r="B178" s="7" t="str">
        <f>"240820201228175536203"</f>
        <v>240820201228175536203</v>
      </c>
      <c r="C178" s="7" t="s">
        <v>10</v>
      </c>
      <c r="D178" s="7" t="str">
        <f>"陈保铭"</f>
        <v>陈保铭</v>
      </c>
      <c r="E178" s="7" t="str">
        <f>"男"</f>
        <v>男</v>
      </c>
      <c r="F178" s="7" t="str">
        <f>"1990-06-02"</f>
        <v>1990-06-02</v>
      </c>
    </row>
    <row r="179" spans="1:6" ht="30" customHeight="1">
      <c r="A179" s="6">
        <v>177</v>
      </c>
      <c r="B179" s="7" t="str">
        <f>"240820201228185604204"</f>
        <v>240820201228185604204</v>
      </c>
      <c r="C179" s="7" t="s">
        <v>10</v>
      </c>
      <c r="D179" s="7" t="str">
        <f>"王灵微"</f>
        <v>王灵微</v>
      </c>
      <c r="E179" s="7" t="str">
        <f>"女"</f>
        <v>女</v>
      </c>
      <c r="F179" s="7" t="str">
        <f>"1987-03-07"</f>
        <v>1987-03-07</v>
      </c>
    </row>
    <row r="180" spans="1:6" ht="30" customHeight="1">
      <c r="A180" s="6">
        <v>178</v>
      </c>
      <c r="B180" s="7" t="str">
        <f>"240820201228221219207"</f>
        <v>240820201228221219207</v>
      </c>
      <c r="C180" s="7" t="s">
        <v>10</v>
      </c>
      <c r="D180" s="7" t="str">
        <f>"黄晴瑶"</f>
        <v>黄晴瑶</v>
      </c>
      <c r="E180" s="7" t="str">
        <f>"女"</f>
        <v>女</v>
      </c>
      <c r="F180" s="7" t="str">
        <f>"1999-04-03"</f>
        <v>1999-04-03</v>
      </c>
    </row>
    <row r="181" spans="1:6" ht="30" customHeight="1">
      <c r="A181" s="6">
        <v>179</v>
      </c>
      <c r="B181" s="7" t="str">
        <f>"240820201229094114209"</f>
        <v>240820201229094114209</v>
      </c>
      <c r="C181" s="7" t="s">
        <v>10</v>
      </c>
      <c r="D181" s="7" t="str">
        <f>"白敏"</f>
        <v>白敏</v>
      </c>
      <c r="E181" s="7" t="str">
        <f>"女"</f>
        <v>女</v>
      </c>
      <c r="F181" s="7" t="str">
        <f>"1995-01-28"</f>
        <v>1995-01-28</v>
      </c>
    </row>
    <row r="182" spans="1:6" ht="30" customHeight="1">
      <c r="A182" s="6">
        <v>180</v>
      </c>
      <c r="B182" s="7" t="str">
        <f>"240820201229101840212"</f>
        <v>240820201229101840212</v>
      </c>
      <c r="C182" s="7" t="s">
        <v>10</v>
      </c>
      <c r="D182" s="7" t="str">
        <f>"王赫"</f>
        <v>王赫</v>
      </c>
      <c r="E182" s="7" t="str">
        <f>"男"</f>
        <v>男</v>
      </c>
      <c r="F182" s="7" t="str">
        <f>"1993-12-21"</f>
        <v>1993-12-21</v>
      </c>
    </row>
    <row r="183" spans="1:6" ht="30" customHeight="1">
      <c r="A183" s="6">
        <v>181</v>
      </c>
      <c r="B183" s="7" t="str">
        <f>"240820201229205815225"</f>
        <v>240820201229205815225</v>
      </c>
      <c r="C183" s="7" t="s">
        <v>10</v>
      </c>
      <c r="D183" s="7" t="str">
        <f>"陈梦君"</f>
        <v>陈梦君</v>
      </c>
      <c r="E183" s="7" t="str">
        <f>"女"</f>
        <v>女</v>
      </c>
      <c r="F183" s="7" t="str">
        <f>"1998-06-05"</f>
        <v>1998-06-05</v>
      </c>
    </row>
    <row r="184" spans="1:6" ht="30" customHeight="1">
      <c r="A184" s="6">
        <v>182</v>
      </c>
      <c r="B184" s="7" t="str">
        <f>"240820201230180005256"</f>
        <v>240820201230180005256</v>
      </c>
      <c r="C184" s="7" t="s">
        <v>10</v>
      </c>
      <c r="D184" s="7" t="str">
        <f>"王逍"</f>
        <v>王逍</v>
      </c>
      <c r="E184" s="7" t="str">
        <f>"男"</f>
        <v>男</v>
      </c>
      <c r="F184" s="7" t="str">
        <f>"1989-10-14"</f>
        <v>1989-10-14</v>
      </c>
    </row>
    <row r="185" spans="1:6" ht="30" customHeight="1">
      <c r="A185" s="6">
        <v>183</v>
      </c>
      <c r="B185" s="7" t="str">
        <f>"240820210111151516273"</f>
        <v>240820210111151516273</v>
      </c>
      <c r="C185" s="7" t="s">
        <v>10</v>
      </c>
      <c r="D185" s="7" t="str">
        <f>"陈丽华"</f>
        <v>陈丽华</v>
      </c>
      <c r="E185" s="7" t="str">
        <f>"女"</f>
        <v>女</v>
      </c>
      <c r="F185" s="7" t="str">
        <f>"1991-10-06"</f>
        <v>1991-10-06</v>
      </c>
    </row>
    <row r="186" spans="1:6" ht="30" customHeight="1">
      <c r="A186" s="6">
        <v>184</v>
      </c>
      <c r="B186" s="7" t="str">
        <f>"240820210113110422287"</f>
        <v>240820210113110422287</v>
      </c>
      <c r="C186" s="7" t="s">
        <v>10</v>
      </c>
      <c r="D186" s="7" t="str">
        <f>"吉秋妍"</f>
        <v>吉秋妍</v>
      </c>
      <c r="E186" s="7" t="str">
        <f>"女"</f>
        <v>女</v>
      </c>
      <c r="F186" s="7" t="str">
        <f>"1992-07-13"</f>
        <v>1992-07-13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南国人力集团</cp:lastModifiedBy>
  <dcterms:created xsi:type="dcterms:W3CDTF">2021-01-14T02:50:51Z</dcterms:created>
  <dcterms:modified xsi:type="dcterms:W3CDTF">2021-01-14T09:16:26Z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