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<sst xmlns="http://schemas.openxmlformats.org/spreadsheetml/2006/main" count="848" uniqueCount="136">
  <si>
    <t>黄山市2019年基层特定岗位人员补录笔试成绩</t>
  </si>
  <si>
    <t>序号</t>
  </si>
  <si>
    <t>报考岗位</t>
  </si>
  <si>
    <t>准考证号</t>
  </si>
  <si>
    <t>公共基础成绩</t>
  </si>
  <si>
    <t>申论成绩</t>
  </si>
  <si>
    <t>总成绩</t>
  </si>
  <si>
    <t>170001_基层人社岗位</t>
  </si>
  <si>
    <t>80</t>
  </si>
  <si>
    <t>79.5</t>
  </si>
  <si>
    <t>80.5</t>
  </si>
  <si>
    <t>75.5</t>
  </si>
  <si>
    <t>82</t>
  </si>
  <si>
    <t>81.5</t>
  </si>
  <si>
    <t>77</t>
  </si>
  <si>
    <t>72</t>
  </si>
  <si>
    <t>77.5</t>
  </si>
  <si>
    <t>82.5</t>
  </si>
  <si>
    <t>76</t>
  </si>
  <si>
    <t>78</t>
  </si>
  <si>
    <t>74.5</t>
  </si>
  <si>
    <t>63</t>
  </si>
  <si>
    <t>73</t>
  </si>
  <si>
    <t>75</t>
  </si>
  <si>
    <t>71.5</t>
  </si>
  <si>
    <t>69.5</t>
  </si>
  <si>
    <t>76.5</t>
  </si>
  <si>
    <t>65</t>
  </si>
  <si>
    <t>69</t>
  </si>
  <si>
    <t>70</t>
  </si>
  <si>
    <t>79</t>
  </si>
  <si>
    <t>64.5</t>
  </si>
  <si>
    <t>68.5</t>
  </si>
  <si>
    <t>67</t>
  </si>
  <si>
    <t>65.5</t>
  </si>
  <si>
    <t>66.5</t>
  </si>
  <si>
    <t>70.5</t>
  </si>
  <si>
    <t>67.5</t>
  </si>
  <si>
    <t>72.5</t>
  </si>
  <si>
    <t>68</t>
  </si>
  <si>
    <t>62</t>
  </si>
  <si>
    <t>60.5</t>
  </si>
  <si>
    <t>58.5</t>
  </si>
  <si>
    <t>71</t>
  </si>
  <si>
    <t>66</t>
  </si>
  <si>
    <t>63.5</t>
  </si>
  <si>
    <t>57</t>
  </si>
  <si>
    <t>60</t>
  </si>
  <si>
    <t>62.5</t>
  </si>
  <si>
    <t>55</t>
  </si>
  <si>
    <t>59</t>
  </si>
  <si>
    <t>61.5</t>
  </si>
  <si>
    <t>54.5</t>
  </si>
  <si>
    <t>55.5</t>
  </si>
  <si>
    <t>73.5</t>
  </si>
  <si>
    <t>56</t>
  </si>
  <si>
    <t>57.5</t>
  </si>
  <si>
    <t>53.5</t>
  </si>
  <si>
    <t>48.5</t>
  </si>
  <si>
    <t>41</t>
  </si>
  <si>
    <t>0</t>
  </si>
  <si>
    <t>170002_基层党务、人社、民政、司法、计生、工会及其他基层社会管理和服务岗位</t>
  </si>
  <si>
    <t>64</t>
  </si>
  <si>
    <t>74</t>
  </si>
  <si>
    <t>61</t>
  </si>
  <si>
    <t>54</t>
  </si>
  <si>
    <t>50.5</t>
  </si>
  <si>
    <t>53</t>
  </si>
  <si>
    <t>170003_基层党务、人社岗位</t>
  </si>
  <si>
    <t>891700031407</t>
  </si>
  <si>
    <t>891700031402</t>
  </si>
  <si>
    <t>891700031412</t>
  </si>
  <si>
    <t>891700031409</t>
  </si>
  <si>
    <t>891700031411</t>
  </si>
  <si>
    <t>891700031401</t>
  </si>
  <si>
    <t>891700031410</t>
  </si>
  <si>
    <t>891700031408</t>
  </si>
  <si>
    <t>891700031406</t>
  </si>
  <si>
    <t>891700031413</t>
  </si>
  <si>
    <t>891700031405</t>
  </si>
  <si>
    <t>891700031403</t>
  </si>
  <si>
    <t>891700031404</t>
  </si>
  <si>
    <t>170004_基层人社、民政、司法及其他基层社会管理和服务岗位</t>
  </si>
  <si>
    <t>58</t>
  </si>
  <si>
    <t>56.5</t>
  </si>
  <si>
    <t>59.5</t>
  </si>
  <si>
    <t>52.5</t>
  </si>
  <si>
    <t>170005_基层党务、人社岗位</t>
  </si>
  <si>
    <t>78.5</t>
  </si>
  <si>
    <t>170006_基层人社岗位</t>
  </si>
  <si>
    <t>891700061020</t>
  </si>
  <si>
    <t>891700061105</t>
  </si>
  <si>
    <t>891700061126</t>
  </si>
  <si>
    <t>891700061021</t>
  </si>
  <si>
    <t>891700061029</t>
  </si>
  <si>
    <t>891700061119</t>
  </si>
  <si>
    <t>891700061028</t>
  </si>
  <si>
    <t>891700061123</t>
  </si>
  <si>
    <t>891700061106</t>
  </si>
  <si>
    <t>891700061121</t>
  </si>
  <si>
    <t>891700061022</t>
  </si>
  <si>
    <t>891700061125</t>
  </si>
  <si>
    <t>891700061026</t>
  </si>
  <si>
    <t>891700061103</t>
  </si>
  <si>
    <t>891700061018</t>
  </si>
  <si>
    <t>891700061030</t>
  </si>
  <si>
    <t>891700061019</t>
  </si>
  <si>
    <t>891700061113</t>
  </si>
  <si>
    <t>891700061107</t>
  </si>
  <si>
    <t>891700061120</t>
  </si>
  <si>
    <t>891700061112</t>
  </si>
  <si>
    <t>891700061111</t>
  </si>
  <si>
    <t>51</t>
  </si>
  <si>
    <t>891700061027</t>
  </si>
  <si>
    <t>891700061102</t>
  </si>
  <si>
    <t>891700061118</t>
  </si>
  <si>
    <t>891700061110</t>
  </si>
  <si>
    <t>891700061124</t>
  </si>
  <si>
    <t>891700061023</t>
  </si>
  <si>
    <t>891700061101</t>
  </si>
  <si>
    <t>891700061104</t>
  </si>
  <si>
    <t>891700061122</t>
  </si>
  <si>
    <t>44</t>
  </si>
  <si>
    <t>891700061115</t>
  </si>
  <si>
    <t>891700061117</t>
  </si>
  <si>
    <t>891700061108</t>
  </si>
  <si>
    <t>891700061114</t>
  </si>
  <si>
    <t>50</t>
  </si>
  <si>
    <t>891700061017</t>
  </si>
  <si>
    <t>891700061024</t>
  </si>
  <si>
    <t>891700061025</t>
  </si>
  <si>
    <t>891700061109</t>
  </si>
  <si>
    <t>891700061116</t>
  </si>
  <si>
    <t>170007_基层人社岗位</t>
  </si>
  <si>
    <t>51.5</t>
  </si>
  <si>
    <t>47.5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</si>
</sst>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6"/>
  <sheetViews>
    <sheetView tabSelected="1" workbookViewId="0">
      <selection activeCell="M15" sqref="M15"/>
    </sheetView>
  </sheetViews>
  <sheetFormatPr defaultColWidth="9" defaultRowHeight="14.25" outlineLevelCol="5"/>
  <cols>
    <col min="1" max="1" width="9" style="1"/>
    <col min="2" max="2" width="34.375" style="2" customWidth="1"/>
    <col min="3" max="3" width="15" style="1" customWidth="1"/>
    <col min="4" max="4" width="12.25" style="1" customWidth="1"/>
    <col min="5" max="16378" width="9" style="1"/>
    <col min="16379" max="16384" width="9" style="3"/>
  </cols>
  <sheetData>
    <row r="1" ht="24" spans="1:6">
      <c r="A1" s="4" t="s">
        <v>0</v>
      </c>
      <c r="B1" s="5"/>
      <c r="C1" s="4"/>
      <c r="D1" s="4"/>
      <c r="E1" s="4"/>
      <c r="F1" s="4"/>
    </row>
    <row r="2" s="1" customFormat="1" ht="26" customHeight="1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spans="1:6">
      <c r="A3" s="8">
        <v>1</v>
      </c>
      <c r="B3" s="9" t="s">
        <v>7</v>
      </c>
      <c r="C3" s="8" t="str">
        <f>"891700010425"</f>
        <v>891700010425</v>
      </c>
      <c r="D3" s="8">
        <v>89</v>
      </c>
      <c r="E3" s="10" t="s">
        <v>8</v>
      </c>
      <c r="F3" s="10">
        <f t="shared" ref="F3:F66" si="0">D3*0.5+E3*0.5</f>
        <v>84.5</v>
      </c>
    </row>
    <row r="4" s="1" customFormat="1" spans="1:6">
      <c r="A4" s="8">
        <v>2</v>
      </c>
      <c r="B4" s="9" t="s">
        <v>7</v>
      </c>
      <c r="C4" s="8" t="str">
        <f>"891700010207"</f>
        <v>891700010207</v>
      </c>
      <c r="D4" s="8">
        <v>89</v>
      </c>
      <c r="E4" s="10" t="s">
        <v>9</v>
      </c>
      <c r="F4" s="10">
        <f t="shared" si="0"/>
        <v>84.25</v>
      </c>
    </row>
    <row r="5" s="1" customFormat="1" spans="1:6">
      <c r="A5" s="8">
        <v>3</v>
      </c>
      <c r="B5" s="9" t="s">
        <v>7</v>
      </c>
      <c r="C5" s="8" t="str">
        <f>"891700010311"</f>
        <v>891700010311</v>
      </c>
      <c r="D5" s="8">
        <v>86</v>
      </c>
      <c r="E5" s="10" t="s">
        <v>10</v>
      </c>
      <c r="F5" s="10">
        <f t="shared" si="0"/>
        <v>83.25</v>
      </c>
    </row>
    <row r="6" s="1" customFormat="1" spans="1:6">
      <c r="A6" s="8">
        <v>4</v>
      </c>
      <c r="B6" s="9" t="s">
        <v>7</v>
      </c>
      <c r="C6" s="8" t="str">
        <f>"891700010217"</f>
        <v>891700010217</v>
      </c>
      <c r="D6" s="8">
        <v>90</v>
      </c>
      <c r="E6" s="10" t="s">
        <v>11</v>
      </c>
      <c r="F6" s="10">
        <f t="shared" si="0"/>
        <v>82.75</v>
      </c>
    </row>
    <row r="7" s="1" customFormat="1" spans="1:6">
      <c r="A7" s="8">
        <v>5</v>
      </c>
      <c r="B7" s="9" t="s">
        <v>7</v>
      </c>
      <c r="C7" s="8" t="str">
        <f>"891700010121"</f>
        <v>891700010121</v>
      </c>
      <c r="D7" s="8">
        <v>83</v>
      </c>
      <c r="E7" s="10" t="s">
        <v>12</v>
      </c>
      <c r="F7" s="10">
        <f t="shared" si="0"/>
        <v>82.5</v>
      </c>
    </row>
    <row r="8" s="1" customFormat="1" spans="1:6">
      <c r="A8" s="8">
        <v>6</v>
      </c>
      <c r="B8" s="9" t="s">
        <v>7</v>
      </c>
      <c r="C8" s="8" t="str">
        <f>"891700010508"</f>
        <v>891700010508</v>
      </c>
      <c r="D8" s="8">
        <v>84</v>
      </c>
      <c r="E8" s="10" t="s">
        <v>9</v>
      </c>
      <c r="F8" s="10">
        <f t="shared" si="0"/>
        <v>81.75</v>
      </c>
    </row>
    <row r="9" s="1" customFormat="1" spans="1:6">
      <c r="A9" s="8">
        <v>7</v>
      </c>
      <c r="B9" s="9" t="s">
        <v>7</v>
      </c>
      <c r="C9" s="8" t="str">
        <f>"891700010218"</f>
        <v>891700010218</v>
      </c>
      <c r="D9" s="8">
        <v>82</v>
      </c>
      <c r="E9" s="10" t="s">
        <v>13</v>
      </c>
      <c r="F9" s="10">
        <f t="shared" si="0"/>
        <v>81.75</v>
      </c>
    </row>
    <row r="10" s="1" customFormat="1" spans="1:6">
      <c r="A10" s="8">
        <v>8</v>
      </c>
      <c r="B10" s="9" t="s">
        <v>7</v>
      </c>
      <c r="C10" s="8" t="str">
        <f>"891700010510"</f>
        <v>891700010510</v>
      </c>
      <c r="D10" s="8">
        <v>85</v>
      </c>
      <c r="E10" s="10" t="s">
        <v>14</v>
      </c>
      <c r="F10" s="10">
        <f t="shared" si="0"/>
        <v>81</v>
      </c>
    </row>
    <row r="11" s="1" customFormat="1" spans="1:6">
      <c r="A11" s="8">
        <v>9</v>
      </c>
      <c r="B11" s="9" t="s">
        <v>7</v>
      </c>
      <c r="C11" s="8" t="str">
        <f>"891700010412"</f>
        <v>891700010412</v>
      </c>
      <c r="D11" s="8">
        <v>85</v>
      </c>
      <c r="E11" s="10" t="s">
        <v>11</v>
      </c>
      <c r="F11" s="10">
        <f t="shared" si="0"/>
        <v>80.25</v>
      </c>
    </row>
    <row r="12" s="1" customFormat="1" spans="1:6">
      <c r="A12" s="8">
        <v>10</v>
      </c>
      <c r="B12" s="9" t="s">
        <v>7</v>
      </c>
      <c r="C12" s="8" t="str">
        <f>"891700010303"</f>
        <v>891700010303</v>
      </c>
      <c r="D12" s="8">
        <v>88</v>
      </c>
      <c r="E12" s="10" t="s">
        <v>15</v>
      </c>
      <c r="F12" s="10">
        <f t="shared" si="0"/>
        <v>80</v>
      </c>
    </row>
    <row r="13" s="1" customFormat="1" spans="1:6">
      <c r="A13" s="8">
        <v>11</v>
      </c>
      <c r="B13" s="9" t="s">
        <v>7</v>
      </c>
      <c r="C13" s="8" t="str">
        <f>"891700010214"</f>
        <v>891700010214</v>
      </c>
      <c r="D13" s="8">
        <v>83</v>
      </c>
      <c r="E13" s="10" t="s">
        <v>11</v>
      </c>
      <c r="F13" s="10">
        <f t="shared" si="0"/>
        <v>79.25</v>
      </c>
    </row>
    <row r="14" s="1" customFormat="1" spans="1:6">
      <c r="A14" s="8">
        <v>12</v>
      </c>
      <c r="B14" s="9" t="s">
        <v>7</v>
      </c>
      <c r="C14" s="8" t="str">
        <f>"891700010511"</f>
        <v>891700010511</v>
      </c>
      <c r="D14" s="8">
        <v>81</v>
      </c>
      <c r="E14" s="10" t="s">
        <v>16</v>
      </c>
      <c r="F14" s="10">
        <f t="shared" si="0"/>
        <v>79.25</v>
      </c>
    </row>
    <row r="15" s="1" customFormat="1" spans="1:6">
      <c r="A15" s="8">
        <v>13</v>
      </c>
      <c r="B15" s="9" t="s">
        <v>7</v>
      </c>
      <c r="C15" s="8" t="str">
        <f>"891700010318"</f>
        <v>891700010318</v>
      </c>
      <c r="D15" s="8">
        <v>75</v>
      </c>
      <c r="E15" s="10" t="s">
        <v>17</v>
      </c>
      <c r="F15" s="10">
        <f t="shared" si="0"/>
        <v>78.75</v>
      </c>
    </row>
    <row r="16" s="1" customFormat="1" spans="1:6">
      <c r="A16" s="8">
        <v>14</v>
      </c>
      <c r="B16" s="9" t="s">
        <v>7</v>
      </c>
      <c r="C16" s="8" t="str">
        <f>"891700010426"</f>
        <v>891700010426</v>
      </c>
      <c r="D16" s="8">
        <v>81</v>
      </c>
      <c r="E16" s="10" t="s">
        <v>18</v>
      </c>
      <c r="F16" s="10">
        <f t="shared" si="0"/>
        <v>78.5</v>
      </c>
    </row>
    <row r="17" s="1" customFormat="1" spans="1:6">
      <c r="A17" s="8">
        <v>15</v>
      </c>
      <c r="B17" s="9" t="s">
        <v>7</v>
      </c>
      <c r="C17" s="8" t="str">
        <f>"891700010323"</f>
        <v>891700010323</v>
      </c>
      <c r="D17" s="8">
        <v>79</v>
      </c>
      <c r="E17" s="10" t="s">
        <v>19</v>
      </c>
      <c r="F17" s="10">
        <f t="shared" si="0"/>
        <v>78.5</v>
      </c>
    </row>
    <row r="18" s="1" customFormat="1" spans="1:6">
      <c r="A18" s="8">
        <v>16</v>
      </c>
      <c r="B18" s="9" t="s">
        <v>7</v>
      </c>
      <c r="C18" s="8" t="str">
        <f>"891700010524"</f>
        <v>891700010524</v>
      </c>
      <c r="D18" s="8">
        <v>78</v>
      </c>
      <c r="E18" s="10" t="s">
        <v>16</v>
      </c>
      <c r="F18" s="10">
        <f t="shared" si="0"/>
        <v>77.75</v>
      </c>
    </row>
    <row r="19" s="1" customFormat="1" spans="1:6">
      <c r="A19" s="8">
        <v>17</v>
      </c>
      <c r="B19" s="9" t="s">
        <v>7</v>
      </c>
      <c r="C19" s="8" t="str">
        <f>"891700010306"</f>
        <v>891700010306</v>
      </c>
      <c r="D19" s="8">
        <v>80</v>
      </c>
      <c r="E19" s="10" t="s">
        <v>20</v>
      </c>
      <c r="F19" s="10">
        <f t="shared" si="0"/>
        <v>77.25</v>
      </c>
    </row>
    <row r="20" s="1" customFormat="1" spans="1:6">
      <c r="A20" s="8">
        <v>18</v>
      </c>
      <c r="B20" s="9" t="s">
        <v>7</v>
      </c>
      <c r="C20" s="8" t="str">
        <f>"891700010417"</f>
        <v>891700010417</v>
      </c>
      <c r="D20" s="8">
        <v>80</v>
      </c>
      <c r="E20" s="10" t="s">
        <v>20</v>
      </c>
      <c r="F20" s="10">
        <f t="shared" si="0"/>
        <v>77.25</v>
      </c>
    </row>
    <row r="21" s="1" customFormat="1" spans="1:6">
      <c r="A21" s="8">
        <v>19</v>
      </c>
      <c r="B21" s="9" t="s">
        <v>7</v>
      </c>
      <c r="C21" s="8" t="str">
        <f>"891700010530"</f>
        <v>891700010530</v>
      </c>
      <c r="D21" s="8">
        <v>91</v>
      </c>
      <c r="E21" s="10" t="s">
        <v>21</v>
      </c>
      <c r="F21" s="10">
        <f t="shared" si="0"/>
        <v>77</v>
      </c>
    </row>
    <row r="22" s="1" customFormat="1" spans="1:6">
      <c r="A22" s="8">
        <v>20</v>
      </c>
      <c r="B22" s="9" t="s">
        <v>7</v>
      </c>
      <c r="C22" s="8" t="str">
        <f>"891700010404"</f>
        <v>891700010404</v>
      </c>
      <c r="D22" s="8">
        <v>71</v>
      </c>
      <c r="E22" s="10" t="s">
        <v>17</v>
      </c>
      <c r="F22" s="10">
        <f t="shared" si="0"/>
        <v>76.75</v>
      </c>
    </row>
    <row r="23" s="1" customFormat="1" spans="1:6">
      <c r="A23" s="8">
        <v>21</v>
      </c>
      <c r="B23" s="9" t="s">
        <v>7</v>
      </c>
      <c r="C23" s="8" t="str">
        <f>"891700010406"</f>
        <v>891700010406</v>
      </c>
      <c r="D23" s="8">
        <v>80</v>
      </c>
      <c r="E23" s="10" t="s">
        <v>22</v>
      </c>
      <c r="F23" s="10">
        <f t="shared" si="0"/>
        <v>76.5</v>
      </c>
    </row>
    <row r="24" s="1" customFormat="1" spans="1:6">
      <c r="A24" s="8">
        <v>22</v>
      </c>
      <c r="B24" s="9" t="s">
        <v>7</v>
      </c>
      <c r="C24" s="8" t="str">
        <f>"891700010405"</f>
        <v>891700010405</v>
      </c>
      <c r="D24" s="8">
        <v>78</v>
      </c>
      <c r="E24" s="10" t="s">
        <v>23</v>
      </c>
      <c r="F24" s="10">
        <f t="shared" si="0"/>
        <v>76.5</v>
      </c>
    </row>
    <row r="25" s="1" customFormat="1" spans="1:6">
      <c r="A25" s="8">
        <v>23</v>
      </c>
      <c r="B25" s="9" t="s">
        <v>7</v>
      </c>
      <c r="C25" s="8" t="str">
        <f>"891700010108"</f>
        <v>891700010108</v>
      </c>
      <c r="D25" s="8">
        <v>77</v>
      </c>
      <c r="E25" s="10" t="s">
        <v>23</v>
      </c>
      <c r="F25" s="10">
        <f t="shared" si="0"/>
        <v>76</v>
      </c>
    </row>
    <row r="26" s="1" customFormat="1" spans="1:6">
      <c r="A26" s="8">
        <v>24</v>
      </c>
      <c r="B26" s="9" t="s">
        <v>7</v>
      </c>
      <c r="C26" s="8" t="str">
        <f>"891700010110"</f>
        <v>891700010110</v>
      </c>
      <c r="D26" s="8">
        <v>75</v>
      </c>
      <c r="E26" s="10" t="s">
        <v>14</v>
      </c>
      <c r="F26" s="10">
        <f t="shared" si="0"/>
        <v>76</v>
      </c>
    </row>
    <row r="27" s="1" customFormat="1" spans="1:6">
      <c r="A27" s="8">
        <v>25</v>
      </c>
      <c r="B27" s="9" t="s">
        <v>7</v>
      </c>
      <c r="C27" s="8" t="str">
        <f>"891700010416"</f>
        <v>891700010416</v>
      </c>
      <c r="D27" s="8">
        <v>80</v>
      </c>
      <c r="E27" s="10" t="s">
        <v>24</v>
      </c>
      <c r="F27" s="10">
        <f t="shared" si="0"/>
        <v>75.75</v>
      </c>
    </row>
    <row r="28" s="1" customFormat="1" spans="1:6">
      <c r="A28" s="8">
        <v>26</v>
      </c>
      <c r="B28" s="9" t="s">
        <v>7</v>
      </c>
      <c r="C28" s="8" t="str">
        <f>"891700010329"</f>
        <v>891700010329</v>
      </c>
      <c r="D28" s="8">
        <v>74</v>
      </c>
      <c r="E28" s="10" t="s">
        <v>16</v>
      </c>
      <c r="F28" s="10">
        <f t="shared" si="0"/>
        <v>75.75</v>
      </c>
    </row>
    <row r="29" s="1" customFormat="1" spans="1:6">
      <c r="A29" s="8">
        <v>27</v>
      </c>
      <c r="B29" s="9" t="s">
        <v>7</v>
      </c>
      <c r="C29" s="8" t="str">
        <f>"891700010106"</f>
        <v>891700010106</v>
      </c>
      <c r="D29" s="8">
        <v>71</v>
      </c>
      <c r="E29" s="10" t="s">
        <v>10</v>
      </c>
      <c r="F29" s="10">
        <f t="shared" si="0"/>
        <v>75.75</v>
      </c>
    </row>
    <row r="30" s="1" customFormat="1" spans="1:6">
      <c r="A30" s="8">
        <v>28</v>
      </c>
      <c r="B30" s="9" t="s">
        <v>7</v>
      </c>
      <c r="C30" s="8" t="str">
        <f>"891700010202"</f>
        <v>891700010202</v>
      </c>
      <c r="D30" s="8">
        <v>78</v>
      </c>
      <c r="E30" s="10" t="s">
        <v>22</v>
      </c>
      <c r="F30" s="10">
        <f t="shared" si="0"/>
        <v>75.5</v>
      </c>
    </row>
    <row r="31" s="1" customFormat="1" spans="1:6">
      <c r="A31" s="8">
        <v>29</v>
      </c>
      <c r="B31" s="9" t="s">
        <v>7</v>
      </c>
      <c r="C31" s="8" t="str">
        <f>"891700010221"</f>
        <v>891700010221</v>
      </c>
      <c r="D31" s="8">
        <v>81</v>
      </c>
      <c r="E31" s="10" t="s">
        <v>25</v>
      </c>
      <c r="F31" s="10">
        <f t="shared" si="0"/>
        <v>75.25</v>
      </c>
    </row>
    <row r="32" s="1" customFormat="1" spans="1:6">
      <c r="A32" s="8">
        <v>30</v>
      </c>
      <c r="B32" s="9" t="s">
        <v>7</v>
      </c>
      <c r="C32" s="8" t="str">
        <f>"891700010519"</f>
        <v>891700010519</v>
      </c>
      <c r="D32" s="8">
        <v>79</v>
      </c>
      <c r="E32" s="10" t="s">
        <v>24</v>
      </c>
      <c r="F32" s="10">
        <f t="shared" si="0"/>
        <v>75.25</v>
      </c>
    </row>
    <row r="33" s="1" customFormat="1" spans="1:6">
      <c r="A33" s="8">
        <v>31</v>
      </c>
      <c r="B33" s="9" t="s">
        <v>7</v>
      </c>
      <c r="C33" s="8" t="str">
        <f>"891700010506"</f>
        <v>891700010506</v>
      </c>
      <c r="D33" s="8">
        <v>73</v>
      </c>
      <c r="E33" s="10" t="s">
        <v>26</v>
      </c>
      <c r="F33" s="10">
        <f t="shared" si="0"/>
        <v>74.75</v>
      </c>
    </row>
    <row r="34" s="1" customFormat="1" spans="1:6">
      <c r="A34" s="8">
        <v>32</v>
      </c>
      <c r="B34" s="9" t="s">
        <v>7</v>
      </c>
      <c r="C34" s="8" t="str">
        <f>"891700010330"</f>
        <v>891700010330</v>
      </c>
      <c r="D34" s="8">
        <v>84</v>
      </c>
      <c r="E34" s="10" t="s">
        <v>27</v>
      </c>
      <c r="F34" s="10">
        <f t="shared" si="0"/>
        <v>74.5</v>
      </c>
    </row>
    <row r="35" s="1" customFormat="1" spans="1:6">
      <c r="A35" s="8">
        <v>33</v>
      </c>
      <c r="B35" s="9" t="s">
        <v>7</v>
      </c>
      <c r="C35" s="8" t="str">
        <f>"891700010215"</f>
        <v>891700010215</v>
      </c>
      <c r="D35" s="8">
        <v>80</v>
      </c>
      <c r="E35" s="10" t="s">
        <v>28</v>
      </c>
      <c r="F35" s="10">
        <f t="shared" si="0"/>
        <v>74.5</v>
      </c>
    </row>
    <row r="36" s="1" customFormat="1" spans="1:6">
      <c r="A36" s="8">
        <v>34</v>
      </c>
      <c r="B36" s="9" t="s">
        <v>7</v>
      </c>
      <c r="C36" s="8" t="str">
        <f>"891700010427"</f>
        <v>891700010427</v>
      </c>
      <c r="D36" s="8">
        <v>79</v>
      </c>
      <c r="E36" s="10" t="s">
        <v>29</v>
      </c>
      <c r="F36" s="10">
        <f t="shared" si="0"/>
        <v>74.5</v>
      </c>
    </row>
    <row r="37" s="1" customFormat="1" spans="1:6">
      <c r="A37" s="8">
        <v>35</v>
      </c>
      <c r="B37" s="9" t="s">
        <v>7</v>
      </c>
      <c r="C37" s="8" t="str">
        <f>"891700010127"</f>
        <v>891700010127</v>
      </c>
      <c r="D37" s="8">
        <v>70</v>
      </c>
      <c r="E37" s="10" t="s">
        <v>30</v>
      </c>
      <c r="F37" s="10">
        <f t="shared" si="0"/>
        <v>74.5</v>
      </c>
    </row>
    <row r="38" s="1" customFormat="1" spans="1:6">
      <c r="A38" s="8">
        <v>36</v>
      </c>
      <c r="B38" s="9" t="s">
        <v>7</v>
      </c>
      <c r="C38" s="8" t="str">
        <f>"891700010102"</f>
        <v>891700010102</v>
      </c>
      <c r="D38" s="8">
        <v>84</v>
      </c>
      <c r="E38" s="10" t="s">
        <v>31</v>
      </c>
      <c r="F38" s="10">
        <f t="shared" si="0"/>
        <v>74.25</v>
      </c>
    </row>
    <row r="39" s="1" customFormat="1" spans="1:6">
      <c r="A39" s="8">
        <v>37</v>
      </c>
      <c r="B39" s="9" t="s">
        <v>7</v>
      </c>
      <c r="C39" s="8" t="str">
        <f>"891700010210"</f>
        <v>891700010210</v>
      </c>
      <c r="D39" s="8">
        <v>80</v>
      </c>
      <c r="E39" s="10" t="s">
        <v>32</v>
      </c>
      <c r="F39" s="10">
        <f t="shared" si="0"/>
        <v>74.25</v>
      </c>
    </row>
    <row r="40" s="1" customFormat="1" spans="1:6">
      <c r="A40" s="8">
        <v>38</v>
      </c>
      <c r="B40" s="9" t="s">
        <v>7</v>
      </c>
      <c r="C40" s="8" t="str">
        <f>"891700010520"</f>
        <v>891700010520</v>
      </c>
      <c r="D40" s="8">
        <v>80</v>
      </c>
      <c r="E40" s="10" t="s">
        <v>32</v>
      </c>
      <c r="F40" s="10">
        <f t="shared" si="0"/>
        <v>74.25</v>
      </c>
    </row>
    <row r="41" s="1" customFormat="1" spans="1:6">
      <c r="A41" s="8">
        <v>39</v>
      </c>
      <c r="B41" s="9" t="s">
        <v>7</v>
      </c>
      <c r="C41" s="8" t="str">
        <f>"891700010216"</f>
        <v>891700010216</v>
      </c>
      <c r="D41" s="8">
        <v>71</v>
      </c>
      <c r="E41" s="10" t="s">
        <v>16</v>
      </c>
      <c r="F41" s="10">
        <f t="shared" si="0"/>
        <v>74.25</v>
      </c>
    </row>
    <row r="42" s="1" customFormat="1" spans="1:6">
      <c r="A42" s="8">
        <v>40</v>
      </c>
      <c r="B42" s="9" t="s">
        <v>7</v>
      </c>
      <c r="C42" s="8" t="str">
        <f>"891700010517"</f>
        <v>891700010517</v>
      </c>
      <c r="D42" s="8">
        <v>81</v>
      </c>
      <c r="E42" s="10" t="s">
        <v>33</v>
      </c>
      <c r="F42" s="10">
        <f t="shared" si="0"/>
        <v>74</v>
      </c>
    </row>
    <row r="43" s="1" customFormat="1" spans="1:6">
      <c r="A43" s="8">
        <v>41</v>
      </c>
      <c r="B43" s="9" t="s">
        <v>7</v>
      </c>
      <c r="C43" s="8" t="str">
        <f>"891700010503"</f>
        <v>891700010503</v>
      </c>
      <c r="D43" s="8">
        <v>79</v>
      </c>
      <c r="E43" s="10" t="s">
        <v>32</v>
      </c>
      <c r="F43" s="10">
        <f t="shared" si="0"/>
        <v>73.75</v>
      </c>
    </row>
    <row r="44" s="1" customFormat="1" spans="1:6">
      <c r="A44" s="8">
        <v>42</v>
      </c>
      <c r="B44" s="9" t="s">
        <v>7</v>
      </c>
      <c r="C44" s="8" t="str">
        <f>"891700010509"</f>
        <v>891700010509</v>
      </c>
      <c r="D44" s="8">
        <v>78</v>
      </c>
      <c r="E44" s="10" t="s">
        <v>25</v>
      </c>
      <c r="F44" s="10">
        <f t="shared" si="0"/>
        <v>73.75</v>
      </c>
    </row>
    <row r="45" s="1" customFormat="1" spans="1:6">
      <c r="A45" s="8">
        <v>43</v>
      </c>
      <c r="B45" s="9" t="s">
        <v>7</v>
      </c>
      <c r="C45" s="8" t="str">
        <f>"891700010317"</f>
        <v>891700010317</v>
      </c>
      <c r="D45" s="8">
        <v>69</v>
      </c>
      <c r="E45" s="10" t="s">
        <v>19</v>
      </c>
      <c r="F45" s="10">
        <f t="shared" si="0"/>
        <v>73.5</v>
      </c>
    </row>
    <row r="46" s="1" customFormat="1" spans="1:6">
      <c r="A46" s="8">
        <v>44</v>
      </c>
      <c r="B46" s="9" t="s">
        <v>7</v>
      </c>
      <c r="C46" s="8" t="str">
        <f>"891700010304"</f>
        <v>891700010304</v>
      </c>
      <c r="D46" s="8">
        <v>81</v>
      </c>
      <c r="E46" s="10" t="s">
        <v>34</v>
      </c>
      <c r="F46" s="10">
        <f t="shared" si="0"/>
        <v>73.25</v>
      </c>
    </row>
    <row r="47" s="1" customFormat="1" spans="1:6">
      <c r="A47" s="8">
        <v>45</v>
      </c>
      <c r="B47" s="9" t="s">
        <v>7</v>
      </c>
      <c r="C47" s="8" t="str">
        <f>"891700010327"</f>
        <v>891700010327</v>
      </c>
      <c r="D47" s="8">
        <v>80</v>
      </c>
      <c r="E47" s="10" t="s">
        <v>35</v>
      </c>
      <c r="F47" s="10">
        <f t="shared" si="0"/>
        <v>73.25</v>
      </c>
    </row>
    <row r="48" s="1" customFormat="1" spans="1:6">
      <c r="A48" s="8">
        <v>46</v>
      </c>
      <c r="B48" s="9" t="s">
        <v>7</v>
      </c>
      <c r="C48" s="8" t="str">
        <f>"891700010103"</f>
        <v>891700010103</v>
      </c>
      <c r="D48" s="8">
        <v>76</v>
      </c>
      <c r="E48" s="10" t="s">
        <v>36</v>
      </c>
      <c r="F48" s="10">
        <f t="shared" si="0"/>
        <v>73.25</v>
      </c>
    </row>
    <row r="49" s="1" customFormat="1" spans="1:6">
      <c r="A49" s="8">
        <v>47</v>
      </c>
      <c r="B49" s="9" t="s">
        <v>7</v>
      </c>
      <c r="C49" s="8" t="str">
        <f>"891700010212"</f>
        <v>891700010212</v>
      </c>
      <c r="D49" s="8">
        <v>76</v>
      </c>
      <c r="E49" s="10" t="s">
        <v>36</v>
      </c>
      <c r="F49" s="10">
        <f t="shared" si="0"/>
        <v>73.25</v>
      </c>
    </row>
    <row r="50" s="1" customFormat="1" spans="1:6">
      <c r="A50" s="8">
        <v>48</v>
      </c>
      <c r="B50" s="9" t="s">
        <v>7</v>
      </c>
      <c r="C50" s="8" t="str">
        <f>"891700010507"</f>
        <v>891700010507</v>
      </c>
      <c r="D50" s="8">
        <v>76</v>
      </c>
      <c r="E50" s="10" t="s">
        <v>36</v>
      </c>
      <c r="F50" s="10">
        <f t="shared" si="0"/>
        <v>73.25</v>
      </c>
    </row>
    <row r="51" s="1" customFormat="1" spans="1:6">
      <c r="A51" s="8">
        <v>49</v>
      </c>
      <c r="B51" s="9" t="s">
        <v>7</v>
      </c>
      <c r="C51" s="8" t="str">
        <f>"891700010403"</f>
        <v>891700010403</v>
      </c>
      <c r="D51" s="8">
        <v>76</v>
      </c>
      <c r="E51" s="10" t="s">
        <v>29</v>
      </c>
      <c r="F51" s="10">
        <f t="shared" si="0"/>
        <v>73</v>
      </c>
    </row>
    <row r="52" s="1" customFormat="1" spans="1:6">
      <c r="A52" s="8">
        <v>50</v>
      </c>
      <c r="B52" s="9" t="s">
        <v>7</v>
      </c>
      <c r="C52" s="8" t="str">
        <f>"891700010521"</f>
        <v>891700010521</v>
      </c>
      <c r="D52" s="8">
        <v>74</v>
      </c>
      <c r="E52" s="10" t="s">
        <v>15</v>
      </c>
      <c r="F52" s="10">
        <f t="shared" si="0"/>
        <v>73</v>
      </c>
    </row>
    <row r="53" s="1" customFormat="1" spans="1:6">
      <c r="A53" s="8">
        <v>51</v>
      </c>
      <c r="B53" s="9" t="s">
        <v>7</v>
      </c>
      <c r="C53" s="8" t="str">
        <f>"891700010322"</f>
        <v>891700010322</v>
      </c>
      <c r="D53" s="8">
        <v>78</v>
      </c>
      <c r="E53" s="10" t="s">
        <v>37</v>
      </c>
      <c r="F53" s="10">
        <f t="shared" si="0"/>
        <v>72.75</v>
      </c>
    </row>
    <row r="54" s="1" customFormat="1" spans="1:6">
      <c r="A54" s="8">
        <v>52</v>
      </c>
      <c r="B54" s="9" t="s">
        <v>7</v>
      </c>
      <c r="C54" s="8" t="str">
        <f>"891700010502"</f>
        <v>891700010502</v>
      </c>
      <c r="D54" s="8">
        <v>78</v>
      </c>
      <c r="E54" s="10" t="s">
        <v>37</v>
      </c>
      <c r="F54" s="10">
        <f t="shared" si="0"/>
        <v>72.75</v>
      </c>
    </row>
    <row r="55" s="1" customFormat="1" spans="1:6">
      <c r="A55" s="8">
        <v>53</v>
      </c>
      <c r="B55" s="9" t="s">
        <v>7</v>
      </c>
      <c r="C55" s="8" t="str">
        <f>"891700010528"</f>
        <v>891700010528</v>
      </c>
      <c r="D55" s="8">
        <v>76</v>
      </c>
      <c r="E55" s="10" t="s">
        <v>25</v>
      </c>
      <c r="F55" s="10">
        <f t="shared" si="0"/>
        <v>72.75</v>
      </c>
    </row>
    <row r="56" s="1" customFormat="1" spans="1:6">
      <c r="A56" s="8">
        <v>54</v>
      </c>
      <c r="B56" s="9" t="s">
        <v>7</v>
      </c>
      <c r="C56" s="8" t="str">
        <f>"891700010504"</f>
        <v>891700010504</v>
      </c>
      <c r="D56" s="8">
        <v>73</v>
      </c>
      <c r="E56" s="10" t="s">
        <v>38</v>
      </c>
      <c r="F56" s="10">
        <f t="shared" si="0"/>
        <v>72.75</v>
      </c>
    </row>
    <row r="57" s="1" customFormat="1" spans="1:6">
      <c r="A57" s="8">
        <v>55</v>
      </c>
      <c r="B57" s="9" t="s">
        <v>7</v>
      </c>
      <c r="C57" s="8" t="str">
        <f>"891700010402"</f>
        <v>891700010402</v>
      </c>
      <c r="D57" s="8">
        <v>69</v>
      </c>
      <c r="E57" s="10" t="s">
        <v>26</v>
      </c>
      <c r="F57" s="10">
        <f t="shared" si="0"/>
        <v>72.75</v>
      </c>
    </row>
    <row r="58" s="1" customFormat="1" spans="1:6">
      <c r="A58" s="8">
        <v>56</v>
      </c>
      <c r="B58" s="9" t="s">
        <v>7</v>
      </c>
      <c r="C58" s="8" t="str">
        <f>"891700010518"</f>
        <v>891700010518</v>
      </c>
      <c r="D58" s="8">
        <v>77</v>
      </c>
      <c r="E58" s="10" t="s">
        <v>39</v>
      </c>
      <c r="F58" s="10">
        <f t="shared" si="0"/>
        <v>72.5</v>
      </c>
    </row>
    <row r="59" s="1" customFormat="1" spans="1:6">
      <c r="A59" s="8">
        <v>57</v>
      </c>
      <c r="B59" s="9" t="s">
        <v>7</v>
      </c>
      <c r="C59" s="8" t="str">
        <f>"891700010312"</f>
        <v>891700010312</v>
      </c>
      <c r="D59" s="8">
        <v>69</v>
      </c>
      <c r="E59" s="10" t="s">
        <v>18</v>
      </c>
      <c r="F59" s="10">
        <f t="shared" si="0"/>
        <v>72.5</v>
      </c>
    </row>
    <row r="60" s="1" customFormat="1" spans="1:6">
      <c r="A60" s="8">
        <v>58</v>
      </c>
      <c r="B60" s="9" t="s">
        <v>7</v>
      </c>
      <c r="C60" s="8" t="str">
        <f>"891700010111"</f>
        <v>891700010111</v>
      </c>
      <c r="D60" s="8">
        <v>78</v>
      </c>
      <c r="E60" s="10" t="s">
        <v>35</v>
      </c>
      <c r="F60" s="10">
        <f t="shared" si="0"/>
        <v>72.25</v>
      </c>
    </row>
    <row r="61" s="1" customFormat="1" spans="1:6">
      <c r="A61" s="8">
        <v>59</v>
      </c>
      <c r="B61" s="9" t="s">
        <v>7</v>
      </c>
      <c r="C61" s="8" t="str">
        <f>"891700010219"</f>
        <v>891700010219</v>
      </c>
      <c r="D61" s="8">
        <v>76</v>
      </c>
      <c r="E61" s="10" t="s">
        <v>32</v>
      </c>
      <c r="F61" s="10">
        <f t="shared" si="0"/>
        <v>72.25</v>
      </c>
    </row>
    <row r="62" s="1" customFormat="1" spans="1:6">
      <c r="A62" s="8">
        <v>60</v>
      </c>
      <c r="B62" s="9" t="s">
        <v>7</v>
      </c>
      <c r="C62" s="8" t="str">
        <f>"891700010130"</f>
        <v>891700010130</v>
      </c>
      <c r="D62" s="8">
        <v>82</v>
      </c>
      <c r="E62" s="10" t="s">
        <v>40</v>
      </c>
      <c r="F62" s="10">
        <f t="shared" si="0"/>
        <v>72</v>
      </c>
    </row>
    <row r="63" s="1" customFormat="1" spans="1:6">
      <c r="A63" s="8">
        <v>61</v>
      </c>
      <c r="B63" s="9" t="s">
        <v>7</v>
      </c>
      <c r="C63" s="8" t="str">
        <f>"891700010527"</f>
        <v>891700010527</v>
      </c>
      <c r="D63" s="8">
        <v>83</v>
      </c>
      <c r="E63" s="10" t="s">
        <v>41</v>
      </c>
      <c r="F63" s="10">
        <f t="shared" si="0"/>
        <v>71.75</v>
      </c>
    </row>
    <row r="64" s="1" customFormat="1" spans="1:6">
      <c r="A64" s="8">
        <v>62</v>
      </c>
      <c r="B64" s="9" t="s">
        <v>7</v>
      </c>
      <c r="C64" s="8" t="str">
        <f>"891700010514"</f>
        <v>891700010514</v>
      </c>
      <c r="D64" s="8">
        <v>78</v>
      </c>
      <c r="E64" s="10" t="s">
        <v>27</v>
      </c>
      <c r="F64" s="10">
        <f t="shared" si="0"/>
        <v>71.5</v>
      </c>
    </row>
    <row r="65" s="1" customFormat="1" spans="1:6">
      <c r="A65" s="8">
        <v>63</v>
      </c>
      <c r="B65" s="9" t="s">
        <v>7</v>
      </c>
      <c r="C65" s="8" t="str">
        <f>"891700010501"</f>
        <v>891700010501</v>
      </c>
      <c r="D65" s="8">
        <v>76</v>
      </c>
      <c r="E65" s="10" t="s">
        <v>33</v>
      </c>
      <c r="F65" s="10">
        <f t="shared" si="0"/>
        <v>71.5</v>
      </c>
    </row>
    <row r="66" s="1" customFormat="1" spans="1:6">
      <c r="A66" s="8">
        <v>64</v>
      </c>
      <c r="B66" s="9" t="s">
        <v>7</v>
      </c>
      <c r="C66" s="8" t="str">
        <f>"891700010209"</f>
        <v>891700010209</v>
      </c>
      <c r="D66" s="8">
        <v>84</v>
      </c>
      <c r="E66" s="10" t="s">
        <v>42</v>
      </c>
      <c r="F66" s="10">
        <f t="shared" si="0"/>
        <v>71.25</v>
      </c>
    </row>
    <row r="67" s="1" customFormat="1" spans="1:6">
      <c r="A67" s="8">
        <v>65</v>
      </c>
      <c r="B67" s="9" t="s">
        <v>7</v>
      </c>
      <c r="C67" s="8" t="str">
        <f>"891700010328"</f>
        <v>891700010328</v>
      </c>
      <c r="D67" s="8">
        <v>74</v>
      </c>
      <c r="E67" s="10" t="s">
        <v>32</v>
      </c>
      <c r="F67" s="10">
        <f t="shared" ref="F67:F130" si="1">D67*0.5+E67*0.5</f>
        <v>71.25</v>
      </c>
    </row>
    <row r="68" s="1" customFormat="1" spans="1:6">
      <c r="A68" s="8">
        <v>66</v>
      </c>
      <c r="B68" s="9" t="s">
        <v>7</v>
      </c>
      <c r="C68" s="8" t="str">
        <f>"891700010428"</f>
        <v>891700010428</v>
      </c>
      <c r="D68" s="8">
        <v>73</v>
      </c>
      <c r="E68" s="10" t="s">
        <v>25</v>
      </c>
      <c r="F68" s="10">
        <f t="shared" si="1"/>
        <v>71.25</v>
      </c>
    </row>
    <row r="69" s="1" customFormat="1" spans="1:6">
      <c r="A69" s="8">
        <v>67</v>
      </c>
      <c r="B69" s="9" t="s">
        <v>7</v>
      </c>
      <c r="C69" s="8" t="str">
        <f>"891700010112"</f>
        <v>891700010112</v>
      </c>
      <c r="D69" s="8">
        <v>72</v>
      </c>
      <c r="E69" s="10" t="s">
        <v>36</v>
      </c>
      <c r="F69" s="10">
        <f t="shared" si="1"/>
        <v>71.25</v>
      </c>
    </row>
    <row r="70" s="1" customFormat="1" spans="1:6">
      <c r="A70" s="8">
        <v>68</v>
      </c>
      <c r="B70" s="9" t="s">
        <v>7</v>
      </c>
      <c r="C70" s="8" t="str">
        <f>"891700010124"</f>
        <v>891700010124</v>
      </c>
      <c r="D70" s="8">
        <v>63</v>
      </c>
      <c r="E70" s="10" t="s">
        <v>9</v>
      </c>
      <c r="F70" s="10">
        <f t="shared" si="1"/>
        <v>71.25</v>
      </c>
    </row>
    <row r="71" s="1" customFormat="1" spans="1:6">
      <c r="A71" s="8">
        <v>69</v>
      </c>
      <c r="B71" s="9" t="s">
        <v>7</v>
      </c>
      <c r="C71" s="8" t="str">
        <f>"891700010228"</f>
        <v>891700010228</v>
      </c>
      <c r="D71" s="8">
        <v>71</v>
      </c>
      <c r="E71" s="10" t="s">
        <v>43</v>
      </c>
      <c r="F71" s="10">
        <f t="shared" si="1"/>
        <v>71</v>
      </c>
    </row>
    <row r="72" s="1" customFormat="1" spans="1:6">
      <c r="A72" s="8">
        <v>70</v>
      </c>
      <c r="B72" s="9" t="s">
        <v>7</v>
      </c>
      <c r="C72" s="8" t="str">
        <f>"891700010325"</f>
        <v>891700010325</v>
      </c>
      <c r="D72" s="8">
        <v>74</v>
      </c>
      <c r="E72" s="10" t="s">
        <v>39</v>
      </c>
      <c r="F72" s="10">
        <f t="shared" si="1"/>
        <v>71</v>
      </c>
    </row>
    <row r="73" s="1" customFormat="1" spans="1:6">
      <c r="A73" s="8">
        <v>71</v>
      </c>
      <c r="B73" s="9" t="s">
        <v>7</v>
      </c>
      <c r="C73" s="8" t="str">
        <f>"891700010301"</f>
        <v>891700010301</v>
      </c>
      <c r="D73" s="8">
        <v>70</v>
      </c>
      <c r="E73" s="10" t="s">
        <v>24</v>
      </c>
      <c r="F73" s="10">
        <f t="shared" si="1"/>
        <v>70.75</v>
      </c>
    </row>
    <row r="74" s="1" customFormat="1" spans="1:6">
      <c r="A74" s="8">
        <v>72</v>
      </c>
      <c r="B74" s="9" t="s">
        <v>7</v>
      </c>
      <c r="C74" s="8" t="str">
        <f>"891700010316"</f>
        <v>891700010316</v>
      </c>
      <c r="D74" s="8">
        <v>72</v>
      </c>
      <c r="E74" s="10" t="s">
        <v>25</v>
      </c>
      <c r="F74" s="10">
        <f t="shared" si="1"/>
        <v>70.75</v>
      </c>
    </row>
    <row r="75" s="1" customFormat="1" spans="1:6">
      <c r="A75" s="8">
        <v>73</v>
      </c>
      <c r="B75" s="9" t="s">
        <v>7</v>
      </c>
      <c r="C75" s="8" t="str">
        <f>"891700010229"</f>
        <v>891700010229</v>
      </c>
      <c r="D75" s="8">
        <v>75</v>
      </c>
      <c r="E75" s="10" t="s">
        <v>44</v>
      </c>
      <c r="F75" s="10">
        <f t="shared" si="1"/>
        <v>70.5</v>
      </c>
    </row>
    <row r="76" s="1" customFormat="1" spans="1:6">
      <c r="A76" s="8">
        <v>74</v>
      </c>
      <c r="B76" s="9" t="s">
        <v>7</v>
      </c>
      <c r="C76" s="8" t="str">
        <f>"891700010326"</f>
        <v>891700010326</v>
      </c>
      <c r="D76" s="8">
        <v>73</v>
      </c>
      <c r="E76" s="10" t="s">
        <v>37</v>
      </c>
      <c r="F76" s="10">
        <f t="shared" si="1"/>
        <v>70.25</v>
      </c>
    </row>
    <row r="77" s="1" customFormat="1" spans="1:6">
      <c r="A77" s="8">
        <v>75</v>
      </c>
      <c r="B77" s="9" t="s">
        <v>7</v>
      </c>
      <c r="C77" s="8" t="str">
        <f>"891700010226"</f>
        <v>891700010226</v>
      </c>
      <c r="D77" s="8">
        <v>69</v>
      </c>
      <c r="E77" s="10" t="s">
        <v>43</v>
      </c>
      <c r="F77" s="10">
        <f t="shared" si="1"/>
        <v>70</v>
      </c>
    </row>
    <row r="78" s="1" customFormat="1" spans="1:6">
      <c r="A78" s="8">
        <v>76</v>
      </c>
      <c r="B78" s="9" t="s">
        <v>7</v>
      </c>
      <c r="C78" s="8" t="str">
        <f>"891700010302"</f>
        <v>891700010302</v>
      </c>
      <c r="D78" s="8">
        <v>63</v>
      </c>
      <c r="E78" s="10" t="s">
        <v>26</v>
      </c>
      <c r="F78" s="10">
        <f t="shared" si="1"/>
        <v>69.75</v>
      </c>
    </row>
    <row r="79" s="1" customFormat="1" spans="1:6">
      <c r="A79" s="8">
        <v>77</v>
      </c>
      <c r="B79" s="9" t="s">
        <v>7</v>
      </c>
      <c r="C79" s="8" t="str">
        <f>"891700010321"</f>
        <v>891700010321</v>
      </c>
      <c r="D79" s="8">
        <v>72</v>
      </c>
      <c r="E79" s="10" t="s">
        <v>37</v>
      </c>
      <c r="F79" s="10">
        <f t="shared" si="1"/>
        <v>69.75</v>
      </c>
    </row>
    <row r="80" s="1" customFormat="1" spans="1:6">
      <c r="A80" s="8">
        <v>78</v>
      </c>
      <c r="B80" s="9" t="s">
        <v>7</v>
      </c>
      <c r="C80" s="8" t="str">
        <f>"891700010414"</f>
        <v>891700010414</v>
      </c>
      <c r="D80" s="8">
        <v>71</v>
      </c>
      <c r="E80" s="10" t="s">
        <v>32</v>
      </c>
      <c r="F80" s="10">
        <f t="shared" si="1"/>
        <v>69.75</v>
      </c>
    </row>
    <row r="81" s="1" customFormat="1" spans="1:6">
      <c r="A81" s="8">
        <v>79</v>
      </c>
      <c r="B81" s="9" t="s">
        <v>7</v>
      </c>
      <c r="C81" s="8" t="str">
        <f>"891700010421"</f>
        <v>891700010421</v>
      </c>
      <c r="D81" s="8">
        <v>72</v>
      </c>
      <c r="E81" s="10" t="s">
        <v>37</v>
      </c>
      <c r="F81" s="10">
        <f t="shared" si="1"/>
        <v>69.75</v>
      </c>
    </row>
    <row r="82" s="1" customFormat="1" spans="1:6">
      <c r="A82" s="8">
        <v>80</v>
      </c>
      <c r="B82" s="9" t="s">
        <v>7</v>
      </c>
      <c r="C82" s="8" t="str">
        <f>"891700010525"</f>
        <v>891700010525</v>
      </c>
      <c r="D82" s="8">
        <v>76</v>
      </c>
      <c r="E82" s="10" t="s">
        <v>45</v>
      </c>
      <c r="F82" s="10">
        <f t="shared" si="1"/>
        <v>69.75</v>
      </c>
    </row>
    <row r="83" s="1" customFormat="1" spans="1:6">
      <c r="A83" s="8">
        <v>81</v>
      </c>
      <c r="B83" s="9" t="s">
        <v>7</v>
      </c>
      <c r="C83" s="8" t="str">
        <f>"891700010123"</f>
        <v>891700010123</v>
      </c>
      <c r="D83" s="8">
        <v>82</v>
      </c>
      <c r="E83" s="10" t="s">
        <v>46</v>
      </c>
      <c r="F83" s="10">
        <f t="shared" si="1"/>
        <v>69.5</v>
      </c>
    </row>
    <row r="84" s="1" customFormat="1" spans="1:6">
      <c r="A84" s="8">
        <v>82</v>
      </c>
      <c r="B84" s="9" t="s">
        <v>7</v>
      </c>
      <c r="C84" s="8" t="str">
        <f>"891700010129"</f>
        <v>891700010129</v>
      </c>
      <c r="D84" s="8">
        <v>73</v>
      </c>
      <c r="E84" s="10" t="s">
        <v>44</v>
      </c>
      <c r="F84" s="10">
        <f t="shared" si="1"/>
        <v>69.5</v>
      </c>
    </row>
    <row r="85" s="1" customFormat="1" spans="1:6">
      <c r="A85" s="8">
        <v>83</v>
      </c>
      <c r="B85" s="9" t="s">
        <v>7</v>
      </c>
      <c r="C85" s="8" t="str">
        <f>"891700010201"</f>
        <v>891700010201</v>
      </c>
      <c r="D85" s="8">
        <v>72</v>
      </c>
      <c r="E85" s="10" t="s">
        <v>33</v>
      </c>
      <c r="F85" s="10">
        <f t="shared" si="1"/>
        <v>69.5</v>
      </c>
    </row>
    <row r="86" s="1" customFormat="1" spans="1:6">
      <c r="A86" s="8">
        <v>84</v>
      </c>
      <c r="B86" s="9" t="s">
        <v>7</v>
      </c>
      <c r="C86" s="8" t="str">
        <f>"891700010516"</f>
        <v>891700010516</v>
      </c>
      <c r="D86" s="8">
        <v>73</v>
      </c>
      <c r="E86" s="10" t="s">
        <v>44</v>
      </c>
      <c r="F86" s="10">
        <f t="shared" si="1"/>
        <v>69.5</v>
      </c>
    </row>
    <row r="87" s="1" customFormat="1" spans="1:6">
      <c r="A87" s="8">
        <v>85</v>
      </c>
      <c r="B87" s="9" t="s">
        <v>7</v>
      </c>
      <c r="C87" s="8" t="str">
        <f>"891700010308"</f>
        <v>891700010308</v>
      </c>
      <c r="D87" s="8">
        <v>69</v>
      </c>
      <c r="E87" s="10" t="s">
        <v>25</v>
      </c>
      <c r="F87" s="10">
        <f t="shared" si="1"/>
        <v>69.25</v>
      </c>
    </row>
    <row r="88" s="1" customFormat="1" spans="1:6">
      <c r="A88" s="8">
        <v>86</v>
      </c>
      <c r="B88" s="9" t="s">
        <v>7</v>
      </c>
      <c r="C88" s="8" t="str">
        <f>"891700010424"</f>
        <v>891700010424</v>
      </c>
      <c r="D88" s="8">
        <v>69</v>
      </c>
      <c r="E88" s="10" t="s">
        <v>25</v>
      </c>
      <c r="F88" s="10">
        <f t="shared" si="1"/>
        <v>69.25</v>
      </c>
    </row>
    <row r="89" s="1" customFormat="1" spans="1:6">
      <c r="A89" s="8">
        <v>87</v>
      </c>
      <c r="B89" s="9" t="s">
        <v>7</v>
      </c>
      <c r="C89" s="8" t="str">
        <f>"891700010513"</f>
        <v>891700010513</v>
      </c>
      <c r="D89" s="8">
        <v>72</v>
      </c>
      <c r="E89" s="10" t="s">
        <v>35</v>
      </c>
      <c r="F89" s="10">
        <f t="shared" si="1"/>
        <v>69.25</v>
      </c>
    </row>
    <row r="90" s="1" customFormat="1" spans="1:6">
      <c r="A90" s="8">
        <v>88</v>
      </c>
      <c r="B90" s="9" t="s">
        <v>7</v>
      </c>
      <c r="C90" s="8" t="str">
        <f>"891700010315"</f>
        <v>891700010315</v>
      </c>
      <c r="D90" s="8">
        <v>78</v>
      </c>
      <c r="E90" s="10" t="s">
        <v>47</v>
      </c>
      <c r="F90" s="10">
        <f t="shared" si="1"/>
        <v>69</v>
      </c>
    </row>
    <row r="91" s="1" customFormat="1" spans="1:6">
      <c r="A91" s="8">
        <v>89</v>
      </c>
      <c r="B91" s="9" t="s">
        <v>7</v>
      </c>
      <c r="C91" s="8" t="str">
        <f>"891700010101"</f>
        <v>891700010101</v>
      </c>
      <c r="D91" s="8">
        <v>66</v>
      </c>
      <c r="E91" s="10" t="s">
        <v>24</v>
      </c>
      <c r="F91" s="10">
        <f t="shared" si="1"/>
        <v>68.75</v>
      </c>
    </row>
    <row r="92" s="1" customFormat="1" spans="1:6">
      <c r="A92" s="8">
        <v>90</v>
      </c>
      <c r="B92" s="9" t="s">
        <v>7</v>
      </c>
      <c r="C92" s="8" t="str">
        <f>"891700010211"</f>
        <v>891700010211</v>
      </c>
      <c r="D92" s="8">
        <v>73</v>
      </c>
      <c r="E92" s="10" t="s">
        <v>31</v>
      </c>
      <c r="F92" s="10">
        <f t="shared" si="1"/>
        <v>68.75</v>
      </c>
    </row>
    <row r="93" s="1" customFormat="1" spans="1:6">
      <c r="A93" s="8">
        <v>91</v>
      </c>
      <c r="B93" s="9" t="s">
        <v>7</v>
      </c>
      <c r="C93" s="8" t="str">
        <f>"891700010415"</f>
        <v>891700010415</v>
      </c>
      <c r="D93" s="8">
        <v>74</v>
      </c>
      <c r="E93" s="10" t="s">
        <v>45</v>
      </c>
      <c r="F93" s="10">
        <f t="shared" si="1"/>
        <v>68.75</v>
      </c>
    </row>
    <row r="94" s="1" customFormat="1" spans="1:6">
      <c r="A94" s="8">
        <v>92</v>
      </c>
      <c r="B94" s="9" t="s">
        <v>7</v>
      </c>
      <c r="C94" s="8" t="str">
        <f>"891700010114"</f>
        <v>891700010114</v>
      </c>
      <c r="D94" s="8">
        <v>70</v>
      </c>
      <c r="E94" s="10" t="s">
        <v>33</v>
      </c>
      <c r="F94" s="10">
        <f t="shared" si="1"/>
        <v>68.5</v>
      </c>
    </row>
    <row r="95" s="1" customFormat="1" spans="1:6">
      <c r="A95" s="8">
        <v>93</v>
      </c>
      <c r="B95" s="9" t="s">
        <v>7</v>
      </c>
      <c r="C95" s="8" t="str">
        <f>"891700010413"</f>
        <v>891700010413</v>
      </c>
      <c r="D95" s="8">
        <v>71</v>
      </c>
      <c r="E95" s="10" t="s">
        <v>44</v>
      </c>
      <c r="F95" s="10">
        <f t="shared" si="1"/>
        <v>68.5</v>
      </c>
    </row>
    <row r="96" s="1" customFormat="1" spans="1:6">
      <c r="A96" s="8">
        <v>94</v>
      </c>
      <c r="B96" s="9" t="s">
        <v>7</v>
      </c>
      <c r="C96" s="8" t="str">
        <f>"891700010125"</f>
        <v>891700010125</v>
      </c>
      <c r="D96" s="8">
        <v>70</v>
      </c>
      <c r="E96" s="10" t="s">
        <v>35</v>
      </c>
      <c r="F96" s="10">
        <f t="shared" si="1"/>
        <v>68.25</v>
      </c>
    </row>
    <row r="97" s="1" customFormat="1" spans="1:6">
      <c r="A97" s="8">
        <v>95</v>
      </c>
      <c r="B97" s="9" t="s">
        <v>7</v>
      </c>
      <c r="C97" s="8" t="str">
        <f>"891700010220"</f>
        <v>891700010220</v>
      </c>
      <c r="D97" s="8">
        <v>67</v>
      </c>
      <c r="E97" s="10" t="s">
        <v>32</v>
      </c>
      <c r="F97" s="10">
        <f t="shared" si="1"/>
        <v>67.75</v>
      </c>
    </row>
    <row r="98" s="1" customFormat="1" spans="1:6">
      <c r="A98" s="8">
        <v>96</v>
      </c>
      <c r="B98" s="9" t="s">
        <v>7</v>
      </c>
      <c r="C98" s="8" t="str">
        <f>"891700010320"</f>
        <v>891700010320</v>
      </c>
      <c r="D98" s="8">
        <v>67</v>
      </c>
      <c r="E98" s="10" t="s">
        <v>32</v>
      </c>
      <c r="F98" s="10">
        <f t="shared" si="1"/>
        <v>67.75</v>
      </c>
    </row>
    <row r="99" s="1" customFormat="1" spans="1:6">
      <c r="A99" s="8">
        <v>97</v>
      </c>
      <c r="B99" s="9" t="s">
        <v>7</v>
      </c>
      <c r="C99" s="8" t="str">
        <f>"891700010410"</f>
        <v>891700010410</v>
      </c>
      <c r="D99" s="8">
        <v>72</v>
      </c>
      <c r="E99" s="10" t="s">
        <v>48</v>
      </c>
      <c r="F99" s="10">
        <f t="shared" si="1"/>
        <v>67.25</v>
      </c>
    </row>
    <row r="100" s="1" customFormat="1" spans="1:6">
      <c r="A100" s="8">
        <v>98</v>
      </c>
      <c r="B100" s="9" t="s">
        <v>7</v>
      </c>
      <c r="C100" s="8" t="str">
        <f>"891700010115"</f>
        <v>891700010115</v>
      </c>
      <c r="D100" s="8">
        <v>79</v>
      </c>
      <c r="E100" s="10" t="s">
        <v>49</v>
      </c>
      <c r="F100" s="10">
        <f t="shared" si="1"/>
        <v>67</v>
      </c>
    </row>
    <row r="101" s="1" customFormat="1" spans="1:6">
      <c r="A101" s="8">
        <v>99</v>
      </c>
      <c r="B101" s="9" t="s">
        <v>7</v>
      </c>
      <c r="C101" s="8" t="str">
        <f>"891700010223"</f>
        <v>891700010223</v>
      </c>
      <c r="D101" s="8">
        <v>68</v>
      </c>
      <c r="E101" s="10" t="s">
        <v>34</v>
      </c>
      <c r="F101" s="10">
        <f t="shared" si="1"/>
        <v>66.75</v>
      </c>
    </row>
    <row r="102" s="1" customFormat="1" spans="1:6">
      <c r="A102" s="8">
        <v>100</v>
      </c>
      <c r="B102" s="9" t="s">
        <v>7</v>
      </c>
      <c r="C102" s="8" t="str">
        <f>"891700010419"</f>
        <v>891700010419</v>
      </c>
      <c r="D102" s="8">
        <v>59</v>
      </c>
      <c r="E102" s="10" t="s">
        <v>20</v>
      </c>
      <c r="F102" s="10">
        <f t="shared" si="1"/>
        <v>66.75</v>
      </c>
    </row>
    <row r="103" s="1" customFormat="1" spans="1:6">
      <c r="A103" s="8">
        <v>101</v>
      </c>
      <c r="B103" s="9" t="s">
        <v>7</v>
      </c>
      <c r="C103" s="8" t="str">
        <f>"891700010128"</f>
        <v>891700010128</v>
      </c>
      <c r="D103" s="8">
        <v>65</v>
      </c>
      <c r="E103" s="10" t="s">
        <v>39</v>
      </c>
      <c r="F103" s="10">
        <f t="shared" si="1"/>
        <v>66.5</v>
      </c>
    </row>
    <row r="104" s="1" customFormat="1" spans="1:6">
      <c r="A104" s="8">
        <v>102</v>
      </c>
      <c r="B104" s="9" t="s">
        <v>7</v>
      </c>
      <c r="C104" s="8" t="str">
        <f>"891700010213"</f>
        <v>891700010213</v>
      </c>
      <c r="D104" s="8">
        <v>74</v>
      </c>
      <c r="E104" s="10" t="s">
        <v>50</v>
      </c>
      <c r="F104" s="10">
        <f t="shared" si="1"/>
        <v>66.5</v>
      </c>
    </row>
    <row r="105" s="1" customFormat="1" spans="1:6">
      <c r="A105" s="8">
        <v>103</v>
      </c>
      <c r="B105" s="9" t="s">
        <v>7</v>
      </c>
      <c r="C105" s="8" t="str">
        <f>"891700010314"</f>
        <v>891700010314</v>
      </c>
      <c r="D105" s="8">
        <v>64</v>
      </c>
      <c r="E105" s="10" t="s">
        <v>32</v>
      </c>
      <c r="F105" s="10">
        <f t="shared" si="1"/>
        <v>66.25</v>
      </c>
    </row>
    <row r="106" s="1" customFormat="1" spans="1:6">
      <c r="A106" s="8">
        <v>104</v>
      </c>
      <c r="B106" s="9" t="s">
        <v>7</v>
      </c>
      <c r="C106" s="8" t="str">
        <f>"891700010526"</f>
        <v>891700010526</v>
      </c>
      <c r="D106" s="8">
        <v>71</v>
      </c>
      <c r="E106" s="10" t="s">
        <v>51</v>
      </c>
      <c r="F106" s="10">
        <f t="shared" si="1"/>
        <v>66.25</v>
      </c>
    </row>
    <row r="107" s="1" customFormat="1" spans="1:6">
      <c r="A107" s="8">
        <v>105</v>
      </c>
      <c r="B107" s="9" t="s">
        <v>7</v>
      </c>
      <c r="C107" s="8" t="str">
        <f>"891700010107"</f>
        <v>891700010107</v>
      </c>
      <c r="D107" s="8">
        <v>67</v>
      </c>
      <c r="E107" s="10" t="s">
        <v>31</v>
      </c>
      <c r="F107" s="10">
        <f t="shared" si="1"/>
        <v>65.75</v>
      </c>
    </row>
    <row r="108" s="1" customFormat="1" spans="1:6">
      <c r="A108" s="8">
        <v>106</v>
      </c>
      <c r="B108" s="9" t="s">
        <v>7</v>
      </c>
      <c r="C108" s="8" t="str">
        <f>"891700010113"</f>
        <v>891700010113</v>
      </c>
      <c r="D108" s="8">
        <v>68</v>
      </c>
      <c r="E108" s="10" t="s">
        <v>45</v>
      </c>
      <c r="F108" s="10">
        <f t="shared" si="1"/>
        <v>65.75</v>
      </c>
    </row>
    <row r="109" s="1" customFormat="1" spans="1:6">
      <c r="A109" s="8">
        <v>107</v>
      </c>
      <c r="B109" s="9" t="s">
        <v>7</v>
      </c>
      <c r="C109" s="8" t="str">
        <f>"891700010203"</f>
        <v>891700010203</v>
      </c>
      <c r="D109" s="8">
        <v>71</v>
      </c>
      <c r="E109" s="10" t="s">
        <v>41</v>
      </c>
      <c r="F109" s="10">
        <f t="shared" si="1"/>
        <v>65.75</v>
      </c>
    </row>
    <row r="110" s="1" customFormat="1" spans="1:6">
      <c r="A110" s="8">
        <v>108</v>
      </c>
      <c r="B110" s="9" t="s">
        <v>7</v>
      </c>
      <c r="C110" s="8" t="str">
        <f>"891700010418"</f>
        <v>891700010418</v>
      </c>
      <c r="D110" s="8">
        <v>62</v>
      </c>
      <c r="E110" s="10" t="s">
        <v>25</v>
      </c>
      <c r="F110" s="10">
        <f t="shared" si="1"/>
        <v>65.75</v>
      </c>
    </row>
    <row r="111" s="1" customFormat="1" spans="1:6">
      <c r="A111" s="8">
        <v>109</v>
      </c>
      <c r="B111" s="9" t="s">
        <v>7</v>
      </c>
      <c r="C111" s="8" t="str">
        <f>"891700010515"</f>
        <v>891700010515</v>
      </c>
      <c r="D111" s="8">
        <v>72</v>
      </c>
      <c r="E111" s="10" t="s">
        <v>50</v>
      </c>
      <c r="F111" s="10">
        <f t="shared" si="1"/>
        <v>65.5</v>
      </c>
    </row>
    <row r="112" s="1" customFormat="1" spans="1:6">
      <c r="A112" s="8">
        <v>110</v>
      </c>
      <c r="B112" s="9" t="s">
        <v>7</v>
      </c>
      <c r="C112" s="8" t="str">
        <f>"891700010401"</f>
        <v>891700010401</v>
      </c>
      <c r="D112" s="8">
        <v>63</v>
      </c>
      <c r="E112" s="10" t="s">
        <v>37</v>
      </c>
      <c r="F112" s="10">
        <f t="shared" si="1"/>
        <v>65.25</v>
      </c>
    </row>
    <row r="113" s="1" customFormat="1" spans="1:6">
      <c r="A113" s="8">
        <v>111</v>
      </c>
      <c r="B113" s="9" t="s">
        <v>7</v>
      </c>
      <c r="C113" s="8" t="str">
        <f>"891700010601"</f>
        <v>891700010601</v>
      </c>
      <c r="D113" s="8">
        <v>70</v>
      </c>
      <c r="E113" s="10" t="s">
        <v>41</v>
      </c>
      <c r="F113" s="10">
        <f t="shared" si="1"/>
        <v>65.25</v>
      </c>
    </row>
    <row r="114" s="1" customFormat="1" spans="1:6">
      <c r="A114" s="8">
        <v>112</v>
      </c>
      <c r="B114" s="9" t="s">
        <v>7</v>
      </c>
      <c r="C114" s="8" t="str">
        <f>"891700010117"</f>
        <v>891700010117</v>
      </c>
      <c r="D114" s="8">
        <v>65</v>
      </c>
      <c r="E114" s="10" t="s">
        <v>27</v>
      </c>
      <c r="F114" s="10">
        <f t="shared" si="1"/>
        <v>65</v>
      </c>
    </row>
    <row r="115" s="1" customFormat="1" spans="1:6">
      <c r="A115" s="8">
        <v>113</v>
      </c>
      <c r="B115" s="9" t="s">
        <v>7</v>
      </c>
      <c r="C115" s="8" t="str">
        <f>"891700010206"</f>
        <v>891700010206</v>
      </c>
      <c r="D115" s="8">
        <v>61</v>
      </c>
      <c r="E115" s="10" t="s">
        <v>28</v>
      </c>
      <c r="F115" s="10">
        <f t="shared" si="1"/>
        <v>65</v>
      </c>
    </row>
    <row r="116" s="1" customFormat="1" spans="1:6">
      <c r="A116" s="8">
        <v>114</v>
      </c>
      <c r="B116" s="9" t="s">
        <v>7</v>
      </c>
      <c r="C116" s="8" t="str">
        <f>"891700010407"</f>
        <v>891700010407</v>
      </c>
      <c r="D116" s="8">
        <v>58</v>
      </c>
      <c r="E116" s="10" t="s">
        <v>15</v>
      </c>
      <c r="F116" s="10">
        <f t="shared" si="1"/>
        <v>65</v>
      </c>
    </row>
    <row r="117" s="1" customFormat="1" spans="1:6">
      <c r="A117" s="8">
        <v>115</v>
      </c>
      <c r="B117" s="9" t="s">
        <v>7</v>
      </c>
      <c r="C117" s="8" t="str">
        <f>"891700010429"</f>
        <v>891700010429</v>
      </c>
      <c r="D117" s="8">
        <v>63</v>
      </c>
      <c r="E117" s="10" t="s">
        <v>35</v>
      </c>
      <c r="F117" s="10">
        <f t="shared" si="1"/>
        <v>64.75</v>
      </c>
    </row>
    <row r="118" s="1" customFormat="1" spans="1:6">
      <c r="A118" s="8">
        <v>116</v>
      </c>
      <c r="B118" s="9" t="s">
        <v>7</v>
      </c>
      <c r="C118" s="8" t="str">
        <f>"891700010109"</f>
        <v>891700010109</v>
      </c>
      <c r="D118" s="8">
        <v>56</v>
      </c>
      <c r="E118" s="10" t="s">
        <v>22</v>
      </c>
      <c r="F118" s="10">
        <f t="shared" si="1"/>
        <v>64.5</v>
      </c>
    </row>
    <row r="119" s="1" customFormat="1" spans="1:6">
      <c r="A119" s="8">
        <v>117</v>
      </c>
      <c r="B119" s="9" t="s">
        <v>7</v>
      </c>
      <c r="C119" s="8" t="str">
        <f>"891700010122"</f>
        <v>891700010122</v>
      </c>
      <c r="D119" s="8">
        <v>68</v>
      </c>
      <c r="E119" s="10" t="s">
        <v>41</v>
      </c>
      <c r="F119" s="10">
        <f t="shared" si="1"/>
        <v>64.25</v>
      </c>
    </row>
    <row r="120" s="1" customFormat="1" spans="1:6">
      <c r="A120" s="8">
        <v>118</v>
      </c>
      <c r="B120" s="9" t="s">
        <v>7</v>
      </c>
      <c r="C120" s="8" t="str">
        <f>"891700010408"</f>
        <v>891700010408</v>
      </c>
      <c r="D120" s="8">
        <v>63</v>
      </c>
      <c r="E120" s="10" t="s">
        <v>34</v>
      </c>
      <c r="F120" s="10">
        <f t="shared" si="1"/>
        <v>64.25</v>
      </c>
    </row>
    <row r="121" s="1" customFormat="1" spans="1:6">
      <c r="A121" s="8">
        <v>119</v>
      </c>
      <c r="B121" s="9" t="s">
        <v>7</v>
      </c>
      <c r="C121" s="8" t="str">
        <f>"891700010119"</f>
        <v>891700010119</v>
      </c>
      <c r="D121" s="8">
        <v>60</v>
      </c>
      <c r="E121" s="10" t="s">
        <v>39</v>
      </c>
      <c r="F121" s="10">
        <f t="shared" si="1"/>
        <v>64</v>
      </c>
    </row>
    <row r="122" s="1" customFormat="1" spans="1:6">
      <c r="A122" s="8">
        <v>120</v>
      </c>
      <c r="B122" s="9" t="s">
        <v>7</v>
      </c>
      <c r="C122" s="8" t="str">
        <f>"891700010307"</f>
        <v>891700010307</v>
      </c>
      <c r="D122" s="8">
        <v>59</v>
      </c>
      <c r="E122" s="10" t="s">
        <v>28</v>
      </c>
      <c r="F122" s="10">
        <f t="shared" si="1"/>
        <v>64</v>
      </c>
    </row>
    <row r="123" s="1" customFormat="1" spans="1:6">
      <c r="A123" s="8">
        <v>121</v>
      </c>
      <c r="B123" s="9" t="s">
        <v>7</v>
      </c>
      <c r="C123" s="8" t="str">
        <f>"891700010423"</f>
        <v>891700010423</v>
      </c>
      <c r="D123" s="8">
        <v>62</v>
      </c>
      <c r="E123" s="10" t="s">
        <v>34</v>
      </c>
      <c r="F123" s="10">
        <f t="shared" si="1"/>
        <v>63.75</v>
      </c>
    </row>
    <row r="124" s="1" customFormat="1" spans="1:6">
      <c r="A124" s="8">
        <v>122</v>
      </c>
      <c r="B124" s="9" t="s">
        <v>7</v>
      </c>
      <c r="C124" s="8" t="str">
        <f>"891700010512"</f>
        <v>891700010512</v>
      </c>
      <c r="D124" s="8">
        <v>66</v>
      </c>
      <c r="E124" s="10" t="s">
        <v>51</v>
      </c>
      <c r="F124" s="10">
        <f t="shared" si="1"/>
        <v>63.75</v>
      </c>
    </row>
    <row r="125" s="1" customFormat="1" spans="1:6">
      <c r="A125" s="8">
        <v>123</v>
      </c>
      <c r="B125" s="9" t="s">
        <v>7</v>
      </c>
      <c r="C125" s="8" t="str">
        <f>"891700010225"</f>
        <v>891700010225</v>
      </c>
      <c r="D125" s="8">
        <v>62</v>
      </c>
      <c r="E125" s="10" t="s">
        <v>27</v>
      </c>
      <c r="F125" s="10">
        <f t="shared" si="1"/>
        <v>63.5</v>
      </c>
    </row>
    <row r="126" s="1" customFormat="1" spans="1:6">
      <c r="A126" s="8">
        <v>124</v>
      </c>
      <c r="B126" s="9" t="s">
        <v>7</v>
      </c>
      <c r="C126" s="8" t="str">
        <f>"891700010324"</f>
        <v>891700010324</v>
      </c>
      <c r="D126" s="8">
        <v>67</v>
      </c>
      <c r="E126" s="10" t="s">
        <v>47</v>
      </c>
      <c r="F126" s="10">
        <f t="shared" si="1"/>
        <v>63.5</v>
      </c>
    </row>
    <row r="127" s="1" customFormat="1" spans="1:6">
      <c r="A127" s="8">
        <v>125</v>
      </c>
      <c r="B127" s="9" t="s">
        <v>7</v>
      </c>
      <c r="C127" s="8" t="str">
        <f>"891700010422"</f>
        <v>891700010422</v>
      </c>
      <c r="D127" s="8">
        <v>61</v>
      </c>
      <c r="E127" s="10" t="s">
        <v>44</v>
      </c>
      <c r="F127" s="10">
        <f t="shared" si="1"/>
        <v>63.5</v>
      </c>
    </row>
    <row r="128" s="1" customFormat="1" spans="1:6">
      <c r="A128" s="8">
        <v>126</v>
      </c>
      <c r="B128" s="9" t="s">
        <v>7</v>
      </c>
      <c r="C128" s="8" t="str">
        <f>"891700010523"</f>
        <v>891700010523</v>
      </c>
      <c r="D128" s="8">
        <v>72</v>
      </c>
      <c r="E128" s="10" t="s">
        <v>52</v>
      </c>
      <c r="F128" s="10">
        <f t="shared" si="1"/>
        <v>63.25</v>
      </c>
    </row>
    <row r="129" s="1" customFormat="1" spans="1:6">
      <c r="A129" s="8">
        <v>127</v>
      </c>
      <c r="B129" s="9" t="s">
        <v>7</v>
      </c>
      <c r="C129" s="8" t="str">
        <f>"891700010529"</f>
        <v>891700010529</v>
      </c>
      <c r="D129" s="8">
        <v>71</v>
      </c>
      <c r="E129" s="10" t="s">
        <v>53</v>
      </c>
      <c r="F129" s="10">
        <f t="shared" si="1"/>
        <v>63.25</v>
      </c>
    </row>
    <row r="130" s="1" customFormat="1" spans="1:6">
      <c r="A130" s="8">
        <v>128</v>
      </c>
      <c r="B130" s="9" t="s">
        <v>7</v>
      </c>
      <c r="C130" s="8" t="str">
        <f>"891700010310"</f>
        <v>891700010310</v>
      </c>
      <c r="D130" s="8">
        <v>60</v>
      </c>
      <c r="E130" s="10" t="s">
        <v>34</v>
      </c>
      <c r="F130" s="10">
        <f t="shared" si="1"/>
        <v>62.75</v>
      </c>
    </row>
    <row r="131" s="1" customFormat="1" spans="1:6">
      <c r="A131" s="8">
        <v>129</v>
      </c>
      <c r="B131" s="9" t="s">
        <v>7</v>
      </c>
      <c r="C131" s="8" t="str">
        <f>"891700010224"</f>
        <v>891700010224</v>
      </c>
      <c r="D131" s="8">
        <v>63</v>
      </c>
      <c r="E131" s="10" t="s">
        <v>40</v>
      </c>
      <c r="F131" s="10">
        <f t="shared" ref="F131:F194" si="2">D131*0.5+E131*0.5</f>
        <v>62.5</v>
      </c>
    </row>
    <row r="132" s="1" customFormat="1" spans="1:6">
      <c r="A132" s="8">
        <v>130</v>
      </c>
      <c r="B132" s="9" t="s">
        <v>7</v>
      </c>
      <c r="C132" s="8" t="str">
        <f>"891700010505"</f>
        <v>891700010505</v>
      </c>
      <c r="D132" s="8">
        <v>51</v>
      </c>
      <c r="E132" s="10" t="s">
        <v>54</v>
      </c>
      <c r="F132" s="10">
        <f t="shared" si="2"/>
        <v>62.25</v>
      </c>
    </row>
    <row r="133" s="1" customFormat="1" spans="1:6">
      <c r="A133" s="8">
        <v>131</v>
      </c>
      <c r="B133" s="9" t="s">
        <v>7</v>
      </c>
      <c r="C133" s="8" t="str">
        <f>"891700010204"</f>
        <v>891700010204</v>
      </c>
      <c r="D133" s="8">
        <v>61</v>
      </c>
      <c r="E133" s="10" t="s">
        <v>41</v>
      </c>
      <c r="F133" s="10">
        <f t="shared" si="2"/>
        <v>60.75</v>
      </c>
    </row>
    <row r="134" s="1" customFormat="1" spans="1:6">
      <c r="A134" s="8">
        <v>132</v>
      </c>
      <c r="B134" s="9" t="s">
        <v>7</v>
      </c>
      <c r="C134" s="8" t="str">
        <f>"891700010208"</f>
        <v>891700010208</v>
      </c>
      <c r="D134" s="8">
        <v>58</v>
      </c>
      <c r="E134" s="10" t="s">
        <v>21</v>
      </c>
      <c r="F134" s="10">
        <f t="shared" si="2"/>
        <v>60.5</v>
      </c>
    </row>
    <row r="135" s="1" customFormat="1" spans="1:6">
      <c r="A135" s="8">
        <v>133</v>
      </c>
      <c r="B135" s="9" t="s">
        <v>7</v>
      </c>
      <c r="C135" s="8" t="str">
        <f>"891700010104"</f>
        <v>891700010104</v>
      </c>
      <c r="D135" s="8">
        <v>63</v>
      </c>
      <c r="E135" s="10" t="s">
        <v>49</v>
      </c>
      <c r="F135" s="10">
        <f t="shared" si="2"/>
        <v>59</v>
      </c>
    </row>
    <row r="136" s="1" customFormat="1" spans="1:6">
      <c r="A136" s="8">
        <v>134</v>
      </c>
      <c r="B136" s="9" t="s">
        <v>7</v>
      </c>
      <c r="C136" s="8" t="str">
        <f>"891700010205"</f>
        <v>891700010205</v>
      </c>
      <c r="D136" s="8">
        <v>58</v>
      </c>
      <c r="E136" s="10" t="s">
        <v>42</v>
      </c>
      <c r="F136" s="10">
        <f t="shared" si="2"/>
        <v>58.25</v>
      </c>
    </row>
    <row r="137" s="1" customFormat="1" spans="1:6">
      <c r="A137" s="8">
        <v>135</v>
      </c>
      <c r="B137" s="9" t="s">
        <v>7</v>
      </c>
      <c r="C137" s="8" t="str">
        <f>"891700010120"</f>
        <v>891700010120</v>
      </c>
      <c r="D137" s="8">
        <v>56</v>
      </c>
      <c r="E137" s="10" t="s">
        <v>42</v>
      </c>
      <c r="F137" s="10">
        <f t="shared" si="2"/>
        <v>57.25</v>
      </c>
    </row>
    <row r="138" s="1" customFormat="1" spans="1:6">
      <c r="A138" s="8">
        <v>136</v>
      </c>
      <c r="B138" s="9" t="s">
        <v>7</v>
      </c>
      <c r="C138" s="8" t="str">
        <f>"891700010126"</f>
        <v>891700010126</v>
      </c>
      <c r="D138" s="8">
        <v>50</v>
      </c>
      <c r="E138" s="10" t="s">
        <v>51</v>
      </c>
      <c r="F138" s="10">
        <f t="shared" si="2"/>
        <v>55.75</v>
      </c>
    </row>
    <row r="139" s="1" customFormat="1" ht="17" customHeight="1" spans="1:6">
      <c r="A139" s="8">
        <v>137</v>
      </c>
      <c r="B139" s="9" t="s">
        <v>7</v>
      </c>
      <c r="C139" s="8" t="str">
        <f>"891700010319"</f>
        <v>891700010319</v>
      </c>
      <c r="D139" s="8">
        <v>45</v>
      </c>
      <c r="E139" s="10" t="s">
        <v>35</v>
      </c>
      <c r="F139" s="10">
        <f t="shared" si="2"/>
        <v>55.75</v>
      </c>
    </row>
    <row r="140" s="1" customFormat="1" spans="1:6">
      <c r="A140" s="8">
        <v>138</v>
      </c>
      <c r="B140" s="9" t="s">
        <v>7</v>
      </c>
      <c r="C140" s="8" t="str">
        <f>"891700010222"</f>
        <v>891700010222</v>
      </c>
      <c r="D140" s="8">
        <v>55</v>
      </c>
      <c r="E140" s="10" t="s">
        <v>53</v>
      </c>
      <c r="F140" s="10">
        <f t="shared" si="2"/>
        <v>55.25</v>
      </c>
    </row>
    <row r="141" s="1" customFormat="1" spans="1:6">
      <c r="A141" s="8">
        <v>139</v>
      </c>
      <c r="B141" s="9" t="s">
        <v>7</v>
      </c>
      <c r="C141" s="8" t="str">
        <f>"891700010420"</f>
        <v>891700010420</v>
      </c>
      <c r="D141" s="8">
        <v>53</v>
      </c>
      <c r="E141" s="10" t="s">
        <v>55</v>
      </c>
      <c r="F141" s="10">
        <f t="shared" si="2"/>
        <v>54.5</v>
      </c>
    </row>
    <row r="142" s="1" customFormat="1" spans="1:6">
      <c r="A142" s="8">
        <v>140</v>
      </c>
      <c r="B142" s="9" t="s">
        <v>7</v>
      </c>
      <c r="C142" s="8" t="str">
        <f>"891700010227"</f>
        <v>891700010227</v>
      </c>
      <c r="D142" s="8">
        <v>45</v>
      </c>
      <c r="E142" s="10" t="s">
        <v>45</v>
      </c>
      <c r="F142" s="10">
        <f t="shared" si="2"/>
        <v>54.25</v>
      </c>
    </row>
    <row r="143" s="1" customFormat="1" spans="1:6">
      <c r="A143" s="8">
        <v>141</v>
      </c>
      <c r="B143" s="9" t="s">
        <v>7</v>
      </c>
      <c r="C143" s="8" t="str">
        <f>"891700010409"</f>
        <v>891700010409</v>
      </c>
      <c r="D143" s="8">
        <v>50</v>
      </c>
      <c r="E143" s="10" t="s">
        <v>56</v>
      </c>
      <c r="F143" s="10">
        <f t="shared" si="2"/>
        <v>53.75</v>
      </c>
    </row>
    <row r="144" s="1" customFormat="1" spans="1:6">
      <c r="A144" s="8">
        <v>142</v>
      </c>
      <c r="B144" s="9" t="s">
        <v>7</v>
      </c>
      <c r="C144" s="8" t="str">
        <f>"891700010411"</f>
        <v>891700010411</v>
      </c>
      <c r="D144" s="8">
        <v>47</v>
      </c>
      <c r="E144" s="10" t="s">
        <v>50</v>
      </c>
      <c r="F144" s="10">
        <f t="shared" si="2"/>
        <v>53</v>
      </c>
    </row>
    <row r="145" s="1" customFormat="1" spans="1:6">
      <c r="A145" s="8">
        <v>143</v>
      </c>
      <c r="B145" s="9" t="s">
        <v>7</v>
      </c>
      <c r="C145" s="8" t="str">
        <f>"891700010116"</f>
        <v>891700010116</v>
      </c>
      <c r="D145" s="8">
        <v>47</v>
      </c>
      <c r="E145" s="10" t="s">
        <v>57</v>
      </c>
      <c r="F145" s="10">
        <f t="shared" si="2"/>
        <v>50.25</v>
      </c>
    </row>
    <row r="146" s="1" customFormat="1" spans="1:6">
      <c r="A146" s="8">
        <v>144</v>
      </c>
      <c r="B146" s="9" t="s">
        <v>7</v>
      </c>
      <c r="C146" s="8" t="str">
        <f>"891700010305"</f>
        <v>891700010305</v>
      </c>
      <c r="D146" s="8">
        <v>43</v>
      </c>
      <c r="E146" s="10" t="s">
        <v>58</v>
      </c>
      <c r="F146" s="10">
        <f t="shared" si="2"/>
        <v>45.75</v>
      </c>
    </row>
    <row r="147" s="1" customFormat="1" spans="1:6">
      <c r="A147" s="8">
        <v>145</v>
      </c>
      <c r="B147" s="9" t="s">
        <v>7</v>
      </c>
      <c r="C147" s="8" t="str">
        <f>"891700010522"</f>
        <v>891700010522</v>
      </c>
      <c r="D147" s="8">
        <v>39</v>
      </c>
      <c r="E147" s="10" t="s">
        <v>59</v>
      </c>
      <c r="F147" s="10">
        <f t="shared" si="2"/>
        <v>40</v>
      </c>
    </row>
    <row r="148" s="1" customFormat="1" spans="1:6">
      <c r="A148" s="8">
        <v>146</v>
      </c>
      <c r="B148" s="9" t="s">
        <v>7</v>
      </c>
      <c r="C148" s="8" t="str">
        <f>"891700010105"</f>
        <v>891700010105</v>
      </c>
      <c r="D148" s="8">
        <v>0</v>
      </c>
      <c r="E148" s="10" t="s">
        <v>60</v>
      </c>
      <c r="F148" s="10">
        <f t="shared" si="2"/>
        <v>0</v>
      </c>
    </row>
    <row r="149" s="1" customFormat="1" spans="1:6">
      <c r="A149" s="8">
        <v>147</v>
      </c>
      <c r="B149" s="9" t="s">
        <v>7</v>
      </c>
      <c r="C149" s="8" t="str">
        <f>"891700010118"</f>
        <v>891700010118</v>
      </c>
      <c r="D149" s="8">
        <v>0</v>
      </c>
      <c r="E149" s="10" t="s">
        <v>60</v>
      </c>
      <c r="F149" s="10">
        <f t="shared" si="2"/>
        <v>0</v>
      </c>
    </row>
    <row r="150" s="1" customFormat="1" spans="1:6">
      <c r="A150" s="8">
        <v>148</v>
      </c>
      <c r="B150" s="9" t="s">
        <v>7</v>
      </c>
      <c r="C150" s="8" t="str">
        <f>"891700010230"</f>
        <v>891700010230</v>
      </c>
      <c r="D150" s="8">
        <v>0</v>
      </c>
      <c r="E150" s="10" t="s">
        <v>60</v>
      </c>
      <c r="F150" s="10">
        <f t="shared" si="2"/>
        <v>0</v>
      </c>
    </row>
    <row r="151" s="1" customFormat="1" spans="1:6">
      <c r="A151" s="8">
        <v>149</v>
      </c>
      <c r="B151" s="9" t="s">
        <v>7</v>
      </c>
      <c r="C151" s="8" t="str">
        <f>"891700010309"</f>
        <v>891700010309</v>
      </c>
      <c r="D151" s="8">
        <v>0</v>
      </c>
      <c r="E151" s="10" t="s">
        <v>60</v>
      </c>
      <c r="F151" s="10">
        <f t="shared" si="2"/>
        <v>0</v>
      </c>
    </row>
    <row r="152" s="1" customFormat="1" spans="1:6">
      <c r="A152" s="8">
        <v>150</v>
      </c>
      <c r="B152" s="9" t="s">
        <v>7</v>
      </c>
      <c r="C152" s="8" t="str">
        <f>"891700010313"</f>
        <v>891700010313</v>
      </c>
      <c r="D152" s="8">
        <v>0</v>
      </c>
      <c r="E152" s="10" t="s">
        <v>60</v>
      </c>
      <c r="F152" s="10">
        <f t="shared" si="2"/>
        <v>0</v>
      </c>
    </row>
    <row r="153" s="1" customFormat="1" spans="1:6">
      <c r="A153" s="8">
        <v>151</v>
      </c>
      <c r="B153" s="9" t="s">
        <v>7</v>
      </c>
      <c r="C153" s="8" t="str">
        <f>"891700010430"</f>
        <v>891700010430</v>
      </c>
      <c r="D153" s="8">
        <v>0</v>
      </c>
      <c r="E153" s="10" t="s">
        <v>60</v>
      </c>
      <c r="F153" s="10">
        <f t="shared" si="2"/>
        <v>0</v>
      </c>
    </row>
    <row r="154" ht="42.75" spans="1:6">
      <c r="A154" s="8">
        <v>152</v>
      </c>
      <c r="B154" s="9" t="s">
        <v>61</v>
      </c>
      <c r="C154" s="8" t="str">
        <f>"891700020714"</f>
        <v>891700020714</v>
      </c>
      <c r="D154" s="8">
        <v>85</v>
      </c>
      <c r="E154" s="10" t="s">
        <v>16</v>
      </c>
      <c r="F154" s="10">
        <f t="shared" si="2"/>
        <v>81.25</v>
      </c>
    </row>
    <row r="155" ht="42.75" spans="1:6">
      <c r="A155" s="8">
        <v>153</v>
      </c>
      <c r="B155" s="9" t="s">
        <v>61</v>
      </c>
      <c r="C155" s="8" t="str">
        <f>"891700020724"</f>
        <v>891700020724</v>
      </c>
      <c r="D155" s="8">
        <v>81</v>
      </c>
      <c r="E155" s="10" t="s">
        <v>9</v>
      </c>
      <c r="F155" s="10">
        <f t="shared" si="2"/>
        <v>80.25</v>
      </c>
    </row>
    <row r="156" ht="42.75" spans="1:6">
      <c r="A156" s="8">
        <v>154</v>
      </c>
      <c r="B156" s="9" t="s">
        <v>61</v>
      </c>
      <c r="C156" s="8" t="str">
        <f>"891700020612"</f>
        <v>891700020612</v>
      </c>
      <c r="D156" s="8">
        <v>87</v>
      </c>
      <c r="E156" s="10" t="s">
        <v>37</v>
      </c>
      <c r="F156" s="10">
        <f t="shared" si="2"/>
        <v>77.25</v>
      </c>
    </row>
    <row r="157" ht="42.75" spans="1:6">
      <c r="A157" s="8">
        <v>155</v>
      </c>
      <c r="B157" s="9" t="s">
        <v>61</v>
      </c>
      <c r="C157" s="8" t="str">
        <f>"891700020603"</f>
        <v>891700020603</v>
      </c>
      <c r="D157" s="8">
        <v>81</v>
      </c>
      <c r="E157" s="10" t="s">
        <v>54</v>
      </c>
      <c r="F157" s="10">
        <f t="shared" si="2"/>
        <v>77.25</v>
      </c>
    </row>
    <row r="158" ht="42.75" spans="1:6">
      <c r="A158" s="8">
        <v>156</v>
      </c>
      <c r="B158" s="9" t="s">
        <v>61</v>
      </c>
      <c r="C158" s="8" t="str">
        <f>"891700020723"</f>
        <v>891700020723</v>
      </c>
      <c r="D158" s="8">
        <v>80</v>
      </c>
      <c r="E158" s="10" t="s">
        <v>20</v>
      </c>
      <c r="F158" s="10">
        <f t="shared" si="2"/>
        <v>77.25</v>
      </c>
    </row>
    <row r="159" ht="42.75" spans="1:6">
      <c r="A159" s="8">
        <v>157</v>
      </c>
      <c r="B159" s="9" t="s">
        <v>61</v>
      </c>
      <c r="C159" s="8" t="str">
        <f>"891700020716"</f>
        <v>891700020716</v>
      </c>
      <c r="D159" s="8">
        <v>77</v>
      </c>
      <c r="E159" s="10" t="s">
        <v>16</v>
      </c>
      <c r="F159" s="10">
        <f t="shared" si="2"/>
        <v>77.25</v>
      </c>
    </row>
    <row r="160" ht="42.75" spans="1:6">
      <c r="A160" s="8">
        <v>158</v>
      </c>
      <c r="B160" s="9" t="s">
        <v>61</v>
      </c>
      <c r="C160" s="8" t="str">
        <f>"891700020622"</f>
        <v>891700020622</v>
      </c>
      <c r="D160" s="8">
        <v>86</v>
      </c>
      <c r="E160" s="10" t="s">
        <v>62</v>
      </c>
      <c r="F160" s="10">
        <f t="shared" si="2"/>
        <v>75</v>
      </c>
    </row>
    <row r="161" ht="42.75" spans="1:6">
      <c r="A161" s="8">
        <v>159</v>
      </c>
      <c r="B161" s="9" t="s">
        <v>61</v>
      </c>
      <c r="C161" s="8" t="str">
        <f>"891700020609"</f>
        <v>891700020609</v>
      </c>
      <c r="D161" s="8">
        <v>81</v>
      </c>
      <c r="E161" s="10" t="s">
        <v>32</v>
      </c>
      <c r="F161" s="10">
        <f t="shared" si="2"/>
        <v>74.75</v>
      </c>
    </row>
    <row r="162" ht="42.75" spans="1:6">
      <c r="A162" s="8">
        <v>160</v>
      </c>
      <c r="B162" s="9" t="s">
        <v>61</v>
      </c>
      <c r="C162" s="8" t="str">
        <f>"891700020624"</f>
        <v>891700020624</v>
      </c>
      <c r="D162" s="8">
        <v>79</v>
      </c>
      <c r="E162" s="10" t="s">
        <v>25</v>
      </c>
      <c r="F162" s="10">
        <f t="shared" si="2"/>
        <v>74.25</v>
      </c>
    </row>
    <row r="163" ht="42.75" spans="1:6">
      <c r="A163" s="8">
        <v>161</v>
      </c>
      <c r="B163" s="9" t="s">
        <v>61</v>
      </c>
      <c r="C163" s="8" t="str">
        <f>"891700020705"</f>
        <v>891700020705</v>
      </c>
      <c r="D163" s="8">
        <v>78</v>
      </c>
      <c r="E163" s="10" t="s">
        <v>36</v>
      </c>
      <c r="F163" s="10">
        <f t="shared" si="2"/>
        <v>74.25</v>
      </c>
    </row>
    <row r="164" ht="42.75" spans="1:6">
      <c r="A164" s="8">
        <v>162</v>
      </c>
      <c r="B164" s="9" t="s">
        <v>61</v>
      </c>
      <c r="C164" s="8" t="str">
        <f>"891700020706"</f>
        <v>891700020706</v>
      </c>
      <c r="D164" s="8">
        <v>76</v>
      </c>
      <c r="E164" s="10" t="s">
        <v>54</v>
      </c>
      <c r="F164" s="10">
        <f t="shared" si="2"/>
        <v>74.75</v>
      </c>
    </row>
    <row r="165" ht="42.75" spans="1:6">
      <c r="A165" s="8">
        <v>163</v>
      </c>
      <c r="B165" s="9" t="s">
        <v>61</v>
      </c>
      <c r="C165" s="8" t="str">
        <f>"891700020711"</f>
        <v>891700020711</v>
      </c>
      <c r="D165" s="8">
        <v>77</v>
      </c>
      <c r="E165" s="10" t="s">
        <v>29</v>
      </c>
      <c r="F165" s="10">
        <f t="shared" si="2"/>
        <v>73.5</v>
      </c>
    </row>
    <row r="166" ht="42.75" spans="1:6">
      <c r="A166" s="8">
        <v>164</v>
      </c>
      <c r="B166" s="9" t="s">
        <v>61</v>
      </c>
      <c r="C166" s="8" t="str">
        <f>"891700020602"</f>
        <v>891700020602</v>
      </c>
      <c r="D166" s="8">
        <v>78</v>
      </c>
      <c r="E166" s="10" t="s">
        <v>32</v>
      </c>
      <c r="F166" s="10">
        <f t="shared" si="2"/>
        <v>73.25</v>
      </c>
    </row>
    <row r="167" ht="42.75" spans="1:6">
      <c r="A167" s="8">
        <v>165</v>
      </c>
      <c r="B167" s="9" t="s">
        <v>61</v>
      </c>
      <c r="C167" s="8" t="str">
        <f>"891700020619"</f>
        <v>891700020619</v>
      </c>
      <c r="D167" s="8">
        <v>77</v>
      </c>
      <c r="E167" s="10" t="s">
        <v>37</v>
      </c>
      <c r="F167" s="10">
        <f t="shared" si="2"/>
        <v>72.25</v>
      </c>
    </row>
    <row r="168" ht="42.75" spans="1:6">
      <c r="A168" s="8">
        <v>166</v>
      </c>
      <c r="B168" s="9" t="s">
        <v>61</v>
      </c>
      <c r="C168" s="8" t="str">
        <f>"891700020703"</f>
        <v>891700020703</v>
      </c>
      <c r="D168" s="8">
        <v>75</v>
      </c>
      <c r="E168" s="10" t="s">
        <v>25</v>
      </c>
      <c r="F168" s="10">
        <f t="shared" si="2"/>
        <v>72.25</v>
      </c>
    </row>
    <row r="169" ht="42.75" spans="1:6">
      <c r="A169" s="8">
        <v>167</v>
      </c>
      <c r="B169" s="9" t="s">
        <v>61</v>
      </c>
      <c r="C169" s="8" t="str">
        <f>"891700020722"</f>
        <v>891700020722</v>
      </c>
      <c r="D169" s="8">
        <v>74</v>
      </c>
      <c r="E169" s="10" t="s">
        <v>29</v>
      </c>
      <c r="F169" s="10">
        <f t="shared" si="2"/>
        <v>72</v>
      </c>
    </row>
    <row r="170" ht="42.75" spans="1:6">
      <c r="A170" s="8">
        <v>168</v>
      </c>
      <c r="B170" s="9" t="s">
        <v>61</v>
      </c>
      <c r="C170" s="8" t="str">
        <f>"891700020630"</f>
        <v>891700020630</v>
      </c>
      <c r="D170" s="8">
        <v>70</v>
      </c>
      <c r="E170" s="10" t="s">
        <v>63</v>
      </c>
      <c r="F170" s="10">
        <f t="shared" si="2"/>
        <v>72</v>
      </c>
    </row>
    <row r="171" ht="42.75" spans="1:6">
      <c r="A171" s="8">
        <v>169</v>
      </c>
      <c r="B171" s="9" t="s">
        <v>61</v>
      </c>
      <c r="C171" s="8" t="str">
        <f>"891700020623"</f>
        <v>891700020623</v>
      </c>
      <c r="D171" s="8">
        <v>75</v>
      </c>
      <c r="E171" s="10" t="s">
        <v>37</v>
      </c>
      <c r="F171" s="10">
        <f t="shared" si="2"/>
        <v>71.25</v>
      </c>
    </row>
    <row r="172" ht="42.75" spans="1:6">
      <c r="A172" s="8">
        <v>170</v>
      </c>
      <c r="B172" s="9" t="s">
        <v>61</v>
      </c>
      <c r="C172" s="8" t="str">
        <f>"891700020618"</f>
        <v>891700020618</v>
      </c>
      <c r="D172" s="8">
        <v>73</v>
      </c>
      <c r="E172" s="10" t="s">
        <v>25</v>
      </c>
      <c r="F172" s="10">
        <f t="shared" si="2"/>
        <v>71.25</v>
      </c>
    </row>
    <row r="173" ht="42.75" spans="1:6">
      <c r="A173" s="8">
        <v>171</v>
      </c>
      <c r="B173" s="9" t="s">
        <v>61</v>
      </c>
      <c r="C173" s="8" t="str">
        <f>"891700020629"</f>
        <v>891700020629</v>
      </c>
      <c r="D173" s="8">
        <v>72</v>
      </c>
      <c r="E173" s="10" t="s">
        <v>24</v>
      </c>
      <c r="F173" s="10">
        <f t="shared" si="2"/>
        <v>71.75</v>
      </c>
    </row>
    <row r="174" ht="42.75" spans="1:6">
      <c r="A174" s="8">
        <v>172</v>
      </c>
      <c r="B174" s="9" t="s">
        <v>61</v>
      </c>
      <c r="C174" s="8" t="str">
        <f>"891700020707"</f>
        <v>891700020707</v>
      </c>
      <c r="D174" s="8">
        <v>71</v>
      </c>
      <c r="E174" s="10" t="s">
        <v>24</v>
      </c>
      <c r="F174" s="10">
        <f t="shared" si="2"/>
        <v>71.25</v>
      </c>
    </row>
    <row r="175" ht="42.75" spans="1:6">
      <c r="A175" s="8">
        <v>173</v>
      </c>
      <c r="B175" s="9" t="s">
        <v>61</v>
      </c>
      <c r="C175" s="8" t="str">
        <f>"891700020615"</f>
        <v>891700020615</v>
      </c>
      <c r="D175" s="8">
        <v>80</v>
      </c>
      <c r="E175" s="10" t="s">
        <v>51</v>
      </c>
      <c r="F175" s="10">
        <f t="shared" si="2"/>
        <v>70.75</v>
      </c>
    </row>
    <row r="176" ht="42.75" spans="1:6">
      <c r="A176" s="8">
        <v>174</v>
      </c>
      <c r="B176" s="9" t="s">
        <v>61</v>
      </c>
      <c r="C176" s="8" t="str">
        <f>"891700020625"</f>
        <v>891700020625</v>
      </c>
      <c r="D176" s="8">
        <v>75</v>
      </c>
      <c r="E176" s="10" t="s">
        <v>34</v>
      </c>
      <c r="F176" s="10">
        <f t="shared" si="2"/>
        <v>70.25</v>
      </c>
    </row>
    <row r="177" ht="42.75" spans="1:6">
      <c r="A177" s="8">
        <v>175</v>
      </c>
      <c r="B177" s="9" t="s">
        <v>61</v>
      </c>
      <c r="C177" s="8" t="str">
        <f>"891700020718"</f>
        <v>891700020718</v>
      </c>
      <c r="D177" s="8">
        <v>73</v>
      </c>
      <c r="E177" s="10" t="s">
        <v>35</v>
      </c>
      <c r="F177" s="10">
        <f t="shared" si="2"/>
        <v>69.75</v>
      </c>
    </row>
    <row r="178" ht="42.75" spans="1:6">
      <c r="A178" s="8">
        <v>176</v>
      </c>
      <c r="B178" s="9" t="s">
        <v>61</v>
      </c>
      <c r="C178" s="8" t="str">
        <f>"891700020613"</f>
        <v>891700020613</v>
      </c>
      <c r="D178" s="8">
        <v>74</v>
      </c>
      <c r="E178" s="10" t="s">
        <v>21</v>
      </c>
      <c r="F178" s="10">
        <f t="shared" si="2"/>
        <v>68.5</v>
      </c>
    </row>
    <row r="179" ht="42.75" spans="1:6">
      <c r="A179" s="8">
        <v>177</v>
      </c>
      <c r="B179" s="9" t="s">
        <v>61</v>
      </c>
      <c r="C179" s="8" t="str">
        <f>"891700020614"</f>
        <v>891700020614</v>
      </c>
      <c r="D179" s="8">
        <v>72</v>
      </c>
      <c r="E179" s="10" t="s">
        <v>62</v>
      </c>
      <c r="F179" s="10">
        <f t="shared" si="2"/>
        <v>68</v>
      </c>
    </row>
    <row r="180" ht="42.75" spans="1:6">
      <c r="A180" s="8">
        <v>178</v>
      </c>
      <c r="B180" s="9" t="s">
        <v>61</v>
      </c>
      <c r="C180" s="8" t="str">
        <f>"891700020709"</f>
        <v>891700020709</v>
      </c>
      <c r="D180" s="8">
        <v>68</v>
      </c>
      <c r="E180" s="10" t="s">
        <v>37</v>
      </c>
      <c r="F180" s="10">
        <f t="shared" si="2"/>
        <v>67.75</v>
      </c>
    </row>
    <row r="181" ht="42.75" spans="1:6">
      <c r="A181" s="8">
        <v>179</v>
      </c>
      <c r="B181" s="9" t="s">
        <v>61</v>
      </c>
      <c r="C181" s="8" t="str">
        <f>"891700020719"</f>
        <v>891700020719</v>
      </c>
      <c r="D181" s="8">
        <v>67</v>
      </c>
      <c r="E181" s="10" t="s">
        <v>37</v>
      </c>
      <c r="F181" s="10">
        <f t="shared" si="2"/>
        <v>67.25</v>
      </c>
    </row>
    <row r="182" ht="42.75" spans="1:6">
      <c r="A182" s="8">
        <v>180</v>
      </c>
      <c r="B182" s="9" t="s">
        <v>61</v>
      </c>
      <c r="C182" s="8" t="str">
        <f>"891700020604"</f>
        <v>891700020604</v>
      </c>
      <c r="D182" s="8">
        <v>66</v>
      </c>
      <c r="E182" s="10" t="s">
        <v>32</v>
      </c>
      <c r="F182" s="10">
        <f t="shared" si="2"/>
        <v>67.25</v>
      </c>
    </row>
    <row r="183" ht="42.75" spans="1:6">
      <c r="A183" s="8">
        <v>181</v>
      </c>
      <c r="B183" s="9" t="s">
        <v>61</v>
      </c>
      <c r="C183" s="8" t="str">
        <f>"891700020708"</f>
        <v>891700020708</v>
      </c>
      <c r="D183" s="8">
        <v>68</v>
      </c>
      <c r="E183" s="10" t="s">
        <v>31</v>
      </c>
      <c r="F183" s="10">
        <f t="shared" si="2"/>
        <v>66.25</v>
      </c>
    </row>
    <row r="184" ht="42.75" spans="1:6">
      <c r="A184" s="8">
        <v>182</v>
      </c>
      <c r="B184" s="9" t="s">
        <v>61</v>
      </c>
      <c r="C184" s="8" t="str">
        <f>"891700020720"</f>
        <v>891700020720</v>
      </c>
      <c r="D184" s="8">
        <v>60</v>
      </c>
      <c r="E184" s="10" t="s">
        <v>54</v>
      </c>
      <c r="F184" s="10">
        <f t="shared" si="2"/>
        <v>66.75</v>
      </c>
    </row>
    <row r="185" ht="42.75" spans="1:6">
      <c r="A185" s="8">
        <v>183</v>
      </c>
      <c r="B185" s="9" t="s">
        <v>61</v>
      </c>
      <c r="C185" s="8" t="str">
        <f>"891700020721"</f>
        <v>891700020721</v>
      </c>
      <c r="D185" s="8">
        <v>67</v>
      </c>
      <c r="E185" s="10" t="s">
        <v>31</v>
      </c>
      <c r="F185" s="10">
        <f t="shared" si="2"/>
        <v>65.75</v>
      </c>
    </row>
    <row r="186" ht="42.75" spans="1:6">
      <c r="A186" s="8">
        <v>184</v>
      </c>
      <c r="B186" s="9" t="s">
        <v>61</v>
      </c>
      <c r="C186" s="8" t="str">
        <f>"891700020710"</f>
        <v>891700020710</v>
      </c>
      <c r="D186" s="8">
        <v>70</v>
      </c>
      <c r="E186" s="10" t="s">
        <v>64</v>
      </c>
      <c r="F186" s="10">
        <f t="shared" si="2"/>
        <v>65.5</v>
      </c>
    </row>
    <row r="187" ht="42.75" spans="1:6">
      <c r="A187" s="8">
        <v>185</v>
      </c>
      <c r="B187" s="9" t="s">
        <v>61</v>
      </c>
      <c r="C187" s="8" t="str">
        <f>"891700020715"</f>
        <v>891700020715</v>
      </c>
      <c r="D187" s="8">
        <v>56</v>
      </c>
      <c r="E187" s="10" t="s">
        <v>23</v>
      </c>
      <c r="F187" s="10">
        <f t="shared" si="2"/>
        <v>65.5</v>
      </c>
    </row>
    <row r="188" ht="42.75" spans="1:6">
      <c r="A188" s="8">
        <v>186</v>
      </c>
      <c r="B188" s="9" t="s">
        <v>61</v>
      </c>
      <c r="C188" s="8" t="str">
        <f>"891700020713"</f>
        <v>891700020713</v>
      </c>
      <c r="D188" s="8">
        <v>69</v>
      </c>
      <c r="E188" s="10" t="s">
        <v>41</v>
      </c>
      <c r="F188" s="10">
        <f t="shared" si="2"/>
        <v>64.75</v>
      </c>
    </row>
    <row r="189" ht="42.75" spans="1:6">
      <c r="A189" s="8">
        <v>187</v>
      </c>
      <c r="B189" s="9" t="s">
        <v>61</v>
      </c>
      <c r="C189" s="8" t="str">
        <f>"891700020620"</f>
        <v>891700020620</v>
      </c>
      <c r="D189" s="8">
        <v>65</v>
      </c>
      <c r="E189" s="10" t="s">
        <v>31</v>
      </c>
      <c r="F189" s="10">
        <f t="shared" si="2"/>
        <v>64.75</v>
      </c>
    </row>
    <row r="190" ht="42.75" spans="1:6">
      <c r="A190" s="8">
        <v>188</v>
      </c>
      <c r="B190" s="9" t="s">
        <v>61</v>
      </c>
      <c r="C190" s="8" t="str">
        <f>"891700020704"</f>
        <v>891700020704</v>
      </c>
      <c r="D190" s="8">
        <v>62</v>
      </c>
      <c r="E190" s="10" t="s">
        <v>33</v>
      </c>
      <c r="F190" s="10">
        <f t="shared" si="2"/>
        <v>64.5</v>
      </c>
    </row>
    <row r="191" ht="42.75" spans="1:6">
      <c r="A191" s="8">
        <v>189</v>
      </c>
      <c r="B191" s="9" t="s">
        <v>61</v>
      </c>
      <c r="C191" s="8" t="str">
        <f>"891700020605"</f>
        <v>891700020605</v>
      </c>
      <c r="D191" s="8">
        <v>67</v>
      </c>
      <c r="E191" s="10" t="s">
        <v>42</v>
      </c>
      <c r="F191" s="10">
        <f t="shared" si="2"/>
        <v>62.75</v>
      </c>
    </row>
    <row r="192" ht="42.75" spans="1:6">
      <c r="A192" s="8">
        <v>190</v>
      </c>
      <c r="B192" s="9" t="s">
        <v>61</v>
      </c>
      <c r="C192" s="8" t="str">
        <f>"891700020607"</f>
        <v>891700020607</v>
      </c>
      <c r="D192" s="8">
        <v>71</v>
      </c>
      <c r="E192" s="10" t="s">
        <v>65</v>
      </c>
      <c r="F192" s="10">
        <f t="shared" si="2"/>
        <v>62.5</v>
      </c>
    </row>
    <row r="193" ht="42.75" spans="1:6">
      <c r="A193" s="8">
        <v>191</v>
      </c>
      <c r="B193" s="9" t="s">
        <v>61</v>
      </c>
      <c r="C193" s="8" t="str">
        <f>"891700020616"</f>
        <v>891700020616</v>
      </c>
      <c r="D193" s="8">
        <v>60</v>
      </c>
      <c r="E193" s="10" t="s">
        <v>27</v>
      </c>
      <c r="F193" s="10">
        <f t="shared" si="2"/>
        <v>62.5</v>
      </c>
    </row>
    <row r="194" ht="42.75" spans="1:6">
      <c r="A194" s="8">
        <v>192</v>
      </c>
      <c r="B194" s="9" t="s">
        <v>61</v>
      </c>
      <c r="C194" s="8" t="str">
        <f>"891700020606"</f>
        <v>891700020606</v>
      </c>
      <c r="D194" s="8">
        <v>72</v>
      </c>
      <c r="E194" s="10" t="s">
        <v>66</v>
      </c>
      <c r="F194" s="10">
        <f t="shared" si="2"/>
        <v>61.25</v>
      </c>
    </row>
    <row r="195" ht="42.75" spans="1:6">
      <c r="A195" s="8">
        <v>193</v>
      </c>
      <c r="B195" s="9" t="s">
        <v>61</v>
      </c>
      <c r="C195" s="8" t="str">
        <f>"891700020717"</f>
        <v>891700020717</v>
      </c>
      <c r="D195" s="8">
        <v>63</v>
      </c>
      <c r="E195" s="10" t="s">
        <v>50</v>
      </c>
      <c r="F195" s="10">
        <f t="shared" ref="F195:F206" si="3">D195*0.5+E195*0.5</f>
        <v>61</v>
      </c>
    </row>
    <row r="196" ht="42.75" spans="1:6">
      <c r="A196" s="8">
        <v>194</v>
      </c>
      <c r="B196" s="9" t="s">
        <v>61</v>
      </c>
      <c r="C196" s="8" t="str">
        <f>"891700020617"</f>
        <v>891700020617</v>
      </c>
      <c r="D196" s="8">
        <v>58</v>
      </c>
      <c r="E196" s="10" t="s">
        <v>48</v>
      </c>
      <c r="F196" s="10">
        <f t="shared" si="3"/>
        <v>60.25</v>
      </c>
    </row>
    <row r="197" ht="42.75" spans="1:6">
      <c r="A197" s="8">
        <v>195</v>
      </c>
      <c r="B197" s="9" t="s">
        <v>61</v>
      </c>
      <c r="C197" s="8" t="str">
        <f>"891700020701"</f>
        <v>891700020701</v>
      </c>
      <c r="D197" s="8">
        <v>61</v>
      </c>
      <c r="E197" s="10" t="s">
        <v>49</v>
      </c>
      <c r="F197" s="10">
        <f t="shared" si="3"/>
        <v>58</v>
      </c>
    </row>
    <row r="198" ht="42.75" spans="1:6">
      <c r="A198" s="8">
        <v>196</v>
      </c>
      <c r="B198" s="9" t="s">
        <v>61</v>
      </c>
      <c r="C198" s="8" t="str">
        <f>"891700020627"</f>
        <v>891700020627</v>
      </c>
      <c r="D198" s="8">
        <v>50</v>
      </c>
      <c r="E198" s="10" t="s">
        <v>31</v>
      </c>
      <c r="F198" s="10">
        <f t="shared" si="3"/>
        <v>57.25</v>
      </c>
    </row>
    <row r="199" ht="42.75" spans="1:6">
      <c r="A199" s="8">
        <v>197</v>
      </c>
      <c r="B199" s="9" t="s">
        <v>61</v>
      </c>
      <c r="C199" s="8" t="str">
        <f>"891700020610"</f>
        <v>891700020610</v>
      </c>
      <c r="D199" s="8">
        <v>56</v>
      </c>
      <c r="E199" s="10" t="s">
        <v>56</v>
      </c>
      <c r="F199" s="10">
        <f t="shared" si="3"/>
        <v>56.75</v>
      </c>
    </row>
    <row r="200" ht="42.75" spans="1:6">
      <c r="A200" s="8">
        <v>198</v>
      </c>
      <c r="B200" s="9" t="s">
        <v>61</v>
      </c>
      <c r="C200" s="8" t="str">
        <f>"891700020608"</f>
        <v>891700020608</v>
      </c>
      <c r="D200" s="8">
        <v>49</v>
      </c>
      <c r="E200" s="10" t="s">
        <v>45</v>
      </c>
      <c r="F200" s="10">
        <f t="shared" si="3"/>
        <v>56.25</v>
      </c>
    </row>
    <row r="201" ht="42.75" spans="1:6">
      <c r="A201" s="8">
        <v>199</v>
      </c>
      <c r="B201" s="9" t="s">
        <v>61</v>
      </c>
      <c r="C201" s="8" t="str">
        <f>"891700020628"</f>
        <v>891700020628</v>
      </c>
      <c r="D201" s="8">
        <v>56</v>
      </c>
      <c r="E201" s="10" t="s">
        <v>67</v>
      </c>
      <c r="F201" s="10">
        <f t="shared" si="3"/>
        <v>54.5</v>
      </c>
    </row>
    <row r="202" ht="42.75" spans="1:6">
      <c r="A202" s="8">
        <v>200</v>
      </c>
      <c r="B202" s="9" t="s">
        <v>61</v>
      </c>
      <c r="C202" s="8" t="str">
        <f>"891700020626"</f>
        <v>891700020626</v>
      </c>
      <c r="D202" s="8">
        <v>54</v>
      </c>
      <c r="E202" s="10" t="s">
        <v>49</v>
      </c>
      <c r="F202" s="10">
        <f t="shared" si="3"/>
        <v>54.5</v>
      </c>
    </row>
    <row r="203" ht="42.75" spans="1:6">
      <c r="A203" s="8">
        <v>201</v>
      </c>
      <c r="B203" s="9" t="s">
        <v>61</v>
      </c>
      <c r="C203" s="8" t="str">
        <f>"891700020621"</f>
        <v>891700020621</v>
      </c>
      <c r="D203" s="8">
        <v>47</v>
      </c>
      <c r="E203" s="10" t="s">
        <v>50</v>
      </c>
      <c r="F203" s="10">
        <f t="shared" si="3"/>
        <v>53</v>
      </c>
    </row>
    <row r="204" ht="42.75" spans="1:6">
      <c r="A204" s="8">
        <v>202</v>
      </c>
      <c r="B204" s="9" t="s">
        <v>61</v>
      </c>
      <c r="C204" s="8" t="str">
        <f>"891700020611"</f>
        <v>891700020611</v>
      </c>
      <c r="D204" s="8">
        <v>45</v>
      </c>
      <c r="E204" s="10" t="s">
        <v>47</v>
      </c>
      <c r="F204" s="10">
        <f t="shared" si="3"/>
        <v>52.5</v>
      </c>
    </row>
    <row r="205" ht="42.75" spans="1:6">
      <c r="A205" s="8">
        <v>203</v>
      </c>
      <c r="B205" s="9" t="s">
        <v>61</v>
      </c>
      <c r="C205" s="8" t="str">
        <f>"891700020712"</f>
        <v>891700020712</v>
      </c>
      <c r="D205" s="8">
        <v>32</v>
      </c>
      <c r="E205" s="10" t="s">
        <v>57</v>
      </c>
      <c r="F205" s="10">
        <f t="shared" si="3"/>
        <v>42.75</v>
      </c>
    </row>
    <row r="206" ht="42.75" spans="1:6">
      <c r="A206" s="8">
        <v>204</v>
      </c>
      <c r="B206" s="9" t="s">
        <v>61</v>
      </c>
      <c r="C206" s="8" t="str">
        <f>"891700020702"</f>
        <v>891700020702</v>
      </c>
      <c r="D206" s="8">
        <v>0</v>
      </c>
      <c r="E206" s="10" t="s">
        <v>60</v>
      </c>
      <c r="F206" s="10">
        <f t="shared" si="3"/>
        <v>0</v>
      </c>
    </row>
    <row r="207" spans="1:6">
      <c r="A207" s="8">
        <v>205</v>
      </c>
      <c r="B207" s="9" t="s">
        <v>68</v>
      </c>
      <c r="C207" s="8" t="s">
        <v>69</v>
      </c>
      <c r="D207" s="8">
        <v>77</v>
      </c>
      <c r="E207" s="10" t="s">
        <v>20</v>
      </c>
      <c r="F207" s="10">
        <v>75.75</v>
      </c>
    </row>
    <row r="208" spans="1:6">
      <c r="A208" s="8">
        <v>206</v>
      </c>
      <c r="B208" s="9" t="s">
        <v>68</v>
      </c>
      <c r="C208" s="8" t="s">
        <v>70</v>
      </c>
      <c r="D208" s="8">
        <v>75</v>
      </c>
      <c r="E208" s="10" t="s">
        <v>63</v>
      </c>
      <c r="F208" s="10">
        <v>74.5</v>
      </c>
    </row>
    <row r="209" spans="1:6">
      <c r="A209" s="8">
        <v>207</v>
      </c>
      <c r="B209" s="9" t="s">
        <v>68</v>
      </c>
      <c r="C209" s="8" t="s">
        <v>71</v>
      </c>
      <c r="D209" s="8">
        <v>74</v>
      </c>
      <c r="E209" s="10" t="s">
        <v>39</v>
      </c>
      <c r="F209" s="10">
        <v>71</v>
      </c>
    </row>
    <row r="210" spans="1:6">
      <c r="A210" s="8">
        <v>208</v>
      </c>
      <c r="B210" s="9" t="s">
        <v>68</v>
      </c>
      <c r="C210" s="8" t="s">
        <v>72</v>
      </c>
      <c r="D210" s="8">
        <v>72</v>
      </c>
      <c r="E210" s="10" t="s">
        <v>29</v>
      </c>
      <c r="F210" s="10">
        <v>71</v>
      </c>
    </row>
    <row r="211" spans="1:6">
      <c r="A211" s="8">
        <v>209</v>
      </c>
      <c r="B211" s="9" t="s">
        <v>68</v>
      </c>
      <c r="C211" s="8" t="s">
        <v>73</v>
      </c>
      <c r="D211" s="8">
        <v>77</v>
      </c>
      <c r="E211" s="10" t="s">
        <v>64</v>
      </c>
      <c r="F211" s="10">
        <v>69</v>
      </c>
    </row>
    <row r="212" spans="1:6">
      <c r="A212" s="8">
        <v>210</v>
      </c>
      <c r="B212" s="9" t="s">
        <v>68</v>
      </c>
      <c r="C212" s="8" t="s">
        <v>74</v>
      </c>
      <c r="D212" s="8">
        <v>71</v>
      </c>
      <c r="E212" s="10" t="s">
        <v>33</v>
      </c>
      <c r="F212" s="10">
        <v>69</v>
      </c>
    </row>
    <row r="213" spans="1:6">
      <c r="A213" s="8">
        <v>211</v>
      </c>
      <c r="B213" s="9" t="s">
        <v>68</v>
      </c>
      <c r="C213" s="8" t="s">
        <v>75</v>
      </c>
      <c r="D213" s="8">
        <v>68</v>
      </c>
      <c r="E213" s="10" t="s">
        <v>32</v>
      </c>
      <c r="F213" s="10">
        <v>68.25</v>
      </c>
    </row>
    <row r="214" spans="1:6">
      <c r="A214" s="8">
        <v>212</v>
      </c>
      <c r="B214" s="9" t="s">
        <v>68</v>
      </c>
      <c r="C214" s="8" t="s">
        <v>76</v>
      </c>
      <c r="D214" s="8">
        <v>73</v>
      </c>
      <c r="E214" s="10" t="s">
        <v>48</v>
      </c>
      <c r="F214" s="10">
        <v>67.75</v>
      </c>
    </row>
    <row r="215" spans="1:6">
      <c r="A215" s="8">
        <v>213</v>
      </c>
      <c r="B215" s="9" t="s">
        <v>68</v>
      </c>
      <c r="C215" s="8" t="s">
        <v>77</v>
      </c>
      <c r="D215" s="8">
        <v>64</v>
      </c>
      <c r="E215" s="10" t="s">
        <v>43</v>
      </c>
      <c r="F215" s="10">
        <v>67.5</v>
      </c>
    </row>
    <row r="216" spans="1:6">
      <c r="A216" s="8">
        <v>214</v>
      </c>
      <c r="B216" s="9" t="s">
        <v>68</v>
      </c>
      <c r="C216" s="8" t="s">
        <v>78</v>
      </c>
      <c r="D216" s="8">
        <v>62</v>
      </c>
      <c r="E216" s="10" t="s">
        <v>48</v>
      </c>
      <c r="F216" s="10">
        <v>62.25</v>
      </c>
    </row>
    <row r="217" spans="1:6">
      <c r="A217" s="8">
        <v>215</v>
      </c>
      <c r="B217" s="9" t="s">
        <v>68</v>
      </c>
      <c r="C217" s="8" t="s">
        <v>79</v>
      </c>
      <c r="D217" s="8">
        <v>58</v>
      </c>
      <c r="E217" s="10" t="s">
        <v>47</v>
      </c>
      <c r="F217" s="10">
        <v>59</v>
      </c>
    </row>
    <row r="218" spans="1:6">
      <c r="A218" s="8">
        <v>216</v>
      </c>
      <c r="B218" s="9" t="s">
        <v>68</v>
      </c>
      <c r="C218" s="8" t="s">
        <v>80</v>
      </c>
      <c r="D218" s="8">
        <v>0</v>
      </c>
      <c r="E218" s="10" t="s">
        <v>60</v>
      </c>
      <c r="F218" s="10">
        <v>0</v>
      </c>
    </row>
    <row r="219" spans="1:6">
      <c r="A219" s="8">
        <v>217</v>
      </c>
      <c r="B219" s="9" t="s">
        <v>68</v>
      </c>
      <c r="C219" s="8" t="s">
        <v>81</v>
      </c>
      <c r="D219" s="8">
        <v>0</v>
      </c>
      <c r="E219" s="10" t="s">
        <v>60</v>
      </c>
      <c r="F219" s="10">
        <v>0</v>
      </c>
    </row>
    <row r="220" ht="28.5" spans="1:6">
      <c r="A220" s="8">
        <v>218</v>
      </c>
      <c r="B220" s="9" t="s">
        <v>82</v>
      </c>
      <c r="C220" s="8" t="str">
        <f>"891700040727"</f>
        <v>891700040727</v>
      </c>
      <c r="D220" s="8">
        <v>96</v>
      </c>
      <c r="E220" s="10" t="s">
        <v>28</v>
      </c>
      <c r="F220" s="10">
        <f t="shared" ref="F220:F283" si="4">D220*0.5+E220*0.5</f>
        <v>82.5</v>
      </c>
    </row>
    <row r="221" ht="28.5" spans="1:6">
      <c r="A221" s="8">
        <v>219</v>
      </c>
      <c r="B221" s="9" t="s">
        <v>82</v>
      </c>
      <c r="C221" s="8" t="str">
        <f>"891700040826"</f>
        <v>891700040826</v>
      </c>
      <c r="D221" s="8">
        <v>79</v>
      </c>
      <c r="E221" s="10" t="s">
        <v>15</v>
      </c>
      <c r="F221" s="10">
        <f t="shared" si="4"/>
        <v>75.5</v>
      </c>
    </row>
    <row r="222" ht="28.5" spans="1:6">
      <c r="A222" s="8">
        <v>220</v>
      </c>
      <c r="B222" s="9" t="s">
        <v>82</v>
      </c>
      <c r="C222" s="8" t="str">
        <f>"891700040809"</f>
        <v>891700040809</v>
      </c>
      <c r="D222" s="8">
        <v>80</v>
      </c>
      <c r="E222" s="10" t="s">
        <v>32</v>
      </c>
      <c r="F222" s="10">
        <f t="shared" si="4"/>
        <v>74.25</v>
      </c>
    </row>
    <row r="223" ht="28.5" spans="1:6">
      <c r="A223" s="8">
        <v>221</v>
      </c>
      <c r="B223" s="9" t="s">
        <v>82</v>
      </c>
      <c r="C223" s="8" t="str">
        <f>"891700040828"</f>
        <v>891700040828</v>
      </c>
      <c r="D223" s="8">
        <v>79</v>
      </c>
      <c r="E223" s="10" t="s">
        <v>28</v>
      </c>
      <c r="F223" s="10">
        <f t="shared" si="4"/>
        <v>74</v>
      </c>
    </row>
    <row r="224" ht="28.5" spans="1:6">
      <c r="A224" s="8">
        <v>222</v>
      </c>
      <c r="B224" s="9" t="s">
        <v>82</v>
      </c>
      <c r="C224" s="8" t="str">
        <f>"891700040820"</f>
        <v>891700040820</v>
      </c>
      <c r="D224" s="8">
        <v>83</v>
      </c>
      <c r="E224" s="10" t="s">
        <v>31</v>
      </c>
      <c r="F224" s="10">
        <f t="shared" si="4"/>
        <v>73.75</v>
      </c>
    </row>
    <row r="225" ht="28.5" spans="1:6">
      <c r="A225" s="8">
        <v>223</v>
      </c>
      <c r="B225" s="9" t="s">
        <v>82</v>
      </c>
      <c r="C225" s="8" t="str">
        <f>"891700040805"</f>
        <v>891700040805</v>
      </c>
      <c r="D225" s="8">
        <v>80</v>
      </c>
      <c r="E225" s="10" t="s">
        <v>37</v>
      </c>
      <c r="F225" s="10">
        <f t="shared" si="4"/>
        <v>73.75</v>
      </c>
    </row>
    <row r="226" ht="28.5" spans="1:6">
      <c r="A226" s="8">
        <v>224</v>
      </c>
      <c r="B226" s="9" t="s">
        <v>82</v>
      </c>
      <c r="C226" s="8" t="str">
        <f>"891700040818"</f>
        <v>891700040818</v>
      </c>
      <c r="D226" s="8">
        <v>76</v>
      </c>
      <c r="E226" s="10" t="s">
        <v>43</v>
      </c>
      <c r="F226" s="10">
        <f t="shared" si="4"/>
        <v>73.5</v>
      </c>
    </row>
    <row r="227" ht="28.5" spans="1:6">
      <c r="A227" s="8">
        <v>225</v>
      </c>
      <c r="B227" s="9" t="s">
        <v>82</v>
      </c>
      <c r="C227" s="8" t="str">
        <f>"891700040819"</f>
        <v>891700040819</v>
      </c>
      <c r="D227" s="8">
        <v>79</v>
      </c>
      <c r="E227" s="10" t="s">
        <v>37</v>
      </c>
      <c r="F227" s="10">
        <f t="shared" si="4"/>
        <v>73.25</v>
      </c>
    </row>
    <row r="228" ht="28.5" spans="1:6">
      <c r="A228" s="8">
        <v>226</v>
      </c>
      <c r="B228" s="9" t="s">
        <v>82</v>
      </c>
      <c r="C228" s="8" t="str">
        <f>"891700040726"</f>
        <v>891700040726</v>
      </c>
      <c r="D228" s="8">
        <v>73</v>
      </c>
      <c r="E228" s="10" t="s">
        <v>24</v>
      </c>
      <c r="F228" s="10">
        <f t="shared" si="4"/>
        <v>72.25</v>
      </c>
    </row>
    <row r="229" ht="28.5" spans="1:6">
      <c r="A229" s="8">
        <v>227</v>
      </c>
      <c r="B229" s="9" t="s">
        <v>82</v>
      </c>
      <c r="C229" s="8" t="str">
        <f>"891700040811"</f>
        <v>891700040811</v>
      </c>
      <c r="D229" s="8">
        <v>75</v>
      </c>
      <c r="E229" s="10" t="s">
        <v>32</v>
      </c>
      <c r="F229" s="10">
        <f t="shared" si="4"/>
        <v>71.75</v>
      </c>
    </row>
    <row r="230" ht="28.5" spans="1:6">
      <c r="A230" s="8">
        <v>228</v>
      </c>
      <c r="B230" s="9" t="s">
        <v>82</v>
      </c>
      <c r="C230" s="8" t="str">
        <f>"891700040728"</f>
        <v>891700040728</v>
      </c>
      <c r="D230" s="8">
        <v>66</v>
      </c>
      <c r="E230" s="10" t="s">
        <v>16</v>
      </c>
      <c r="F230" s="10">
        <f t="shared" si="4"/>
        <v>71.75</v>
      </c>
    </row>
    <row r="231" ht="28.5" spans="1:6">
      <c r="A231" s="8">
        <v>229</v>
      </c>
      <c r="B231" s="9" t="s">
        <v>82</v>
      </c>
      <c r="C231" s="8" t="str">
        <f>"891700040804"</f>
        <v>891700040804</v>
      </c>
      <c r="D231" s="8">
        <v>74</v>
      </c>
      <c r="E231" s="10" t="s">
        <v>32</v>
      </c>
      <c r="F231" s="10">
        <f t="shared" si="4"/>
        <v>71.25</v>
      </c>
    </row>
    <row r="232" ht="28.5" spans="1:6">
      <c r="A232" s="8">
        <v>230</v>
      </c>
      <c r="B232" s="9" t="s">
        <v>82</v>
      </c>
      <c r="C232" s="8" t="str">
        <f>"891700040902"</f>
        <v>891700040902</v>
      </c>
      <c r="D232" s="8">
        <v>77</v>
      </c>
      <c r="E232" s="10" t="s">
        <v>31</v>
      </c>
      <c r="F232" s="10">
        <f t="shared" si="4"/>
        <v>70.75</v>
      </c>
    </row>
    <row r="233" ht="28.5" spans="1:6">
      <c r="A233" s="8">
        <v>231</v>
      </c>
      <c r="B233" s="9" t="s">
        <v>82</v>
      </c>
      <c r="C233" s="8" t="str">
        <f>"891700040814"</f>
        <v>891700040814</v>
      </c>
      <c r="D233" s="8">
        <v>74</v>
      </c>
      <c r="E233" s="10" t="s">
        <v>62</v>
      </c>
      <c r="F233" s="10">
        <f t="shared" si="4"/>
        <v>69</v>
      </c>
    </row>
    <row r="234" ht="28.5" spans="1:6">
      <c r="A234" s="8">
        <v>232</v>
      </c>
      <c r="B234" s="9" t="s">
        <v>82</v>
      </c>
      <c r="C234" s="8" t="str">
        <f>"891700040824"</f>
        <v>891700040824</v>
      </c>
      <c r="D234" s="8">
        <v>81</v>
      </c>
      <c r="E234" s="10" t="s">
        <v>55</v>
      </c>
      <c r="F234" s="10">
        <f t="shared" si="4"/>
        <v>68.5</v>
      </c>
    </row>
    <row r="235" ht="28.5" spans="1:6">
      <c r="A235" s="8">
        <v>233</v>
      </c>
      <c r="B235" s="9" t="s">
        <v>82</v>
      </c>
      <c r="C235" s="8" t="str">
        <f>"891700040823"</f>
        <v>891700040823</v>
      </c>
      <c r="D235" s="8">
        <v>76</v>
      </c>
      <c r="E235" s="10" t="s">
        <v>64</v>
      </c>
      <c r="F235" s="10">
        <f t="shared" si="4"/>
        <v>68.5</v>
      </c>
    </row>
    <row r="236" ht="28.5" spans="1:6">
      <c r="A236" s="8">
        <v>234</v>
      </c>
      <c r="B236" s="9" t="s">
        <v>82</v>
      </c>
      <c r="C236" s="8" t="str">
        <f>"891700040801"</f>
        <v>891700040801</v>
      </c>
      <c r="D236" s="8">
        <v>74</v>
      </c>
      <c r="E236" s="10" t="s">
        <v>21</v>
      </c>
      <c r="F236" s="10">
        <f t="shared" si="4"/>
        <v>68.5</v>
      </c>
    </row>
    <row r="237" ht="28.5" spans="1:6">
      <c r="A237" s="8">
        <v>235</v>
      </c>
      <c r="B237" s="9" t="s">
        <v>82</v>
      </c>
      <c r="C237" s="8" t="str">
        <f>"891700040817"</f>
        <v>891700040817</v>
      </c>
      <c r="D237" s="8">
        <v>71</v>
      </c>
      <c r="E237" s="10" t="s">
        <v>34</v>
      </c>
      <c r="F237" s="10">
        <f t="shared" si="4"/>
        <v>68.25</v>
      </c>
    </row>
    <row r="238" ht="28.5" spans="1:6">
      <c r="A238" s="8">
        <v>236</v>
      </c>
      <c r="B238" s="9" t="s">
        <v>82</v>
      </c>
      <c r="C238" s="8" t="str">
        <f>"891700040830"</f>
        <v>891700040830</v>
      </c>
      <c r="D238" s="8">
        <v>75</v>
      </c>
      <c r="E238" s="10" t="s">
        <v>41</v>
      </c>
      <c r="F238" s="10">
        <f t="shared" si="4"/>
        <v>67.75</v>
      </c>
    </row>
    <row r="239" ht="28.5" spans="1:6">
      <c r="A239" s="8">
        <v>237</v>
      </c>
      <c r="B239" s="9" t="s">
        <v>82</v>
      </c>
      <c r="C239" s="8" t="str">
        <f>"891700040813"</f>
        <v>891700040813</v>
      </c>
      <c r="D239" s="8">
        <v>65</v>
      </c>
      <c r="E239" s="10" t="s">
        <v>36</v>
      </c>
      <c r="F239" s="10">
        <f t="shared" si="4"/>
        <v>67.75</v>
      </c>
    </row>
    <row r="240" ht="28.5" spans="1:6">
      <c r="A240" s="8">
        <v>238</v>
      </c>
      <c r="B240" s="9" t="s">
        <v>82</v>
      </c>
      <c r="C240" s="8" t="str">
        <f>"891700040812"</f>
        <v>891700040812</v>
      </c>
      <c r="D240" s="8">
        <v>77</v>
      </c>
      <c r="E240" s="10" t="s">
        <v>83</v>
      </c>
      <c r="F240" s="10">
        <f t="shared" si="4"/>
        <v>67.5</v>
      </c>
    </row>
    <row r="241" ht="28.5" spans="1:6">
      <c r="A241" s="8">
        <v>239</v>
      </c>
      <c r="B241" s="9" t="s">
        <v>82</v>
      </c>
      <c r="C241" s="8" t="str">
        <f>"891700040903"</f>
        <v>891700040903</v>
      </c>
      <c r="D241" s="8">
        <v>71</v>
      </c>
      <c r="E241" s="10" t="s">
        <v>45</v>
      </c>
      <c r="F241" s="10">
        <f t="shared" si="4"/>
        <v>67.25</v>
      </c>
    </row>
    <row r="242" ht="28.5" spans="1:6">
      <c r="A242" s="8">
        <v>240</v>
      </c>
      <c r="B242" s="9" t="s">
        <v>82</v>
      </c>
      <c r="C242" s="8" t="str">
        <f>"891700040808"</f>
        <v>891700040808</v>
      </c>
      <c r="D242" s="8">
        <v>68</v>
      </c>
      <c r="E242" s="10" t="s">
        <v>44</v>
      </c>
      <c r="F242" s="10">
        <f t="shared" si="4"/>
        <v>67</v>
      </c>
    </row>
    <row r="243" ht="28.5" spans="1:6">
      <c r="A243" s="8">
        <v>241</v>
      </c>
      <c r="B243" s="9" t="s">
        <v>82</v>
      </c>
      <c r="C243" s="8" t="str">
        <f>"891700040803"</f>
        <v>891700040803</v>
      </c>
      <c r="D243" s="8">
        <v>66</v>
      </c>
      <c r="E243" s="10" t="s">
        <v>39</v>
      </c>
      <c r="F243" s="10">
        <f t="shared" si="4"/>
        <v>67</v>
      </c>
    </row>
    <row r="244" ht="28.5" spans="1:6">
      <c r="A244" s="8">
        <v>242</v>
      </c>
      <c r="B244" s="9" t="s">
        <v>82</v>
      </c>
      <c r="C244" s="8" t="str">
        <f>"891700040807"</f>
        <v>891700040807</v>
      </c>
      <c r="D244" s="8">
        <v>74</v>
      </c>
      <c r="E244" s="10" t="s">
        <v>84</v>
      </c>
      <c r="F244" s="10">
        <f t="shared" si="4"/>
        <v>65.25</v>
      </c>
    </row>
    <row r="245" ht="28.5" spans="1:6">
      <c r="A245" s="8">
        <v>243</v>
      </c>
      <c r="B245" s="9" t="s">
        <v>82</v>
      </c>
      <c r="C245" s="8" t="str">
        <f>"891700040821"</f>
        <v>891700040821</v>
      </c>
      <c r="D245" s="8">
        <v>67</v>
      </c>
      <c r="E245" s="10" t="s">
        <v>85</v>
      </c>
      <c r="F245" s="10">
        <f t="shared" si="4"/>
        <v>63.25</v>
      </c>
    </row>
    <row r="246" ht="28.5" spans="1:6">
      <c r="A246" s="8">
        <v>244</v>
      </c>
      <c r="B246" s="9" t="s">
        <v>82</v>
      </c>
      <c r="C246" s="8" t="str">
        <f>"891700040815"</f>
        <v>891700040815</v>
      </c>
      <c r="D246" s="8">
        <v>57</v>
      </c>
      <c r="E246" s="10" t="s">
        <v>37</v>
      </c>
      <c r="F246" s="10">
        <f t="shared" si="4"/>
        <v>62.25</v>
      </c>
    </row>
    <row r="247" ht="28.5" spans="1:6">
      <c r="A247" s="8">
        <v>245</v>
      </c>
      <c r="B247" s="9" t="s">
        <v>82</v>
      </c>
      <c r="C247" s="8" t="str">
        <f>"891700040810"</f>
        <v>891700040810</v>
      </c>
      <c r="D247" s="8">
        <v>68</v>
      </c>
      <c r="E247" s="10" t="s">
        <v>49</v>
      </c>
      <c r="F247" s="10">
        <f t="shared" si="4"/>
        <v>61.5</v>
      </c>
    </row>
    <row r="248" ht="28.5" spans="1:6">
      <c r="A248" s="8">
        <v>246</v>
      </c>
      <c r="B248" s="9" t="s">
        <v>82</v>
      </c>
      <c r="C248" s="8" t="str">
        <f>"891700040829"</f>
        <v>891700040829</v>
      </c>
      <c r="D248" s="8">
        <v>61</v>
      </c>
      <c r="E248" s="10" t="s">
        <v>40</v>
      </c>
      <c r="F248" s="10">
        <f t="shared" si="4"/>
        <v>61.5</v>
      </c>
    </row>
    <row r="249" ht="28.5" spans="1:6">
      <c r="A249" s="8">
        <v>247</v>
      </c>
      <c r="B249" s="9" t="s">
        <v>82</v>
      </c>
      <c r="C249" s="8" t="str">
        <f>"891700040802"</f>
        <v>891700040802</v>
      </c>
      <c r="D249" s="8">
        <v>62</v>
      </c>
      <c r="E249" s="10" t="s">
        <v>41</v>
      </c>
      <c r="F249" s="10">
        <f t="shared" si="4"/>
        <v>61.25</v>
      </c>
    </row>
    <row r="250" ht="28.5" spans="1:6">
      <c r="A250" s="8">
        <v>248</v>
      </c>
      <c r="B250" s="9" t="s">
        <v>82</v>
      </c>
      <c r="C250" s="8" t="str">
        <f>"891700040825"</f>
        <v>891700040825</v>
      </c>
      <c r="D250" s="8">
        <v>59</v>
      </c>
      <c r="E250" s="10" t="s">
        <v>48</v>
      </c>
      <c r="F250" s="10">
        <f t="shared" si="4"/>
        <v>60.75</v>
      </c>
    </row>
    <row r="251" ht="28.5" spans="1:6">
      <c r="A251" s="8">
        <v>249</v>
      </c>
      <c r="B251" s="9" t="s">
        <v>82</v>
      </c>
      <c r="C251" s="8" t="str">
        <f>"891700040729"</f>
        <v>891700040729</v>
      </c>
      <c r="D251" s="8">
        <v>54</v>
      </c>
      <c r="E251" s="10" t="s">
        <v>44</v>
      </c>
      <c r="F251" s="10">
        <f t="shared" si="4"/>
        <v>60</v>
      </c>
    </row>
    <row r="252" ht="28.5" spans="1:6">
      <c r="A252" s="8">
        <v>250</v>
      </c>
      <c r="B252" s="9" t="s">
        <v>82</v>
      </c>
      <c r="C252" s="8" t="str">
        <f>"891700040816"</f>
        <v>891700040816</v>
      </c>
      <c r="D252" s="8">
        <v>57</v>
      </c>
      <c r="E252" s="10" t="s">
        <v>85</v>
      </c>
      <c r="F252" s="10">
        <f t="shared" si="4"/>
        <v>58.25</v>
      </c>
    </row>
    <row r="253" ht="28.5" spans="1:6">
      <c r="A253" s="8">
        <v>251</v>
      </c>
      <c r="B253" s="9" t="s">
        <v>82</v>
      </c>
      <c r="C253" s="8" t="str">
        <f>"891700040806"</f>
        <v>891700040806</v>
      </c>
      <c r="D253" s="8">
        <v>55</v>
      </c>
      <c r="E253" s="10" t="s">
        <v>56</v>
      </c>
      <c r="F253" s="10">
        <f t="shared" si="4"/>
        <v>56.25</v>
      </c>
    </row>
    <row r="254" ht="28.5" spans="1:6">
      <c r="A254" s="8">
        <v>252</v>
      </c>
      <c r="B254" s="9" t="s">
        <v>82</v>
      </c>
      <c r="C254" s="8" t="str">
        <f>"891700040901"</f>
        <v>891700040901</v>
      </c>
      <c r="D254" s="8">
        <v>54</v>
      </c>
      <c r="E254" s="10" t="s">
        <v>53</v>
      </c>
      <c r="F254" s="10">
        <f t="shared" si="4"/>
        <v>54.75</v>
      </c>
    </row>
    <row r="255" ht="28.5" spans="1:6">
      <c r="A255" s="8">
        <v>253</v>
      </c>
      <c r="B255" s="9" t="s">
        <v>82</v>
      </c>
      <c r="C255" s="8" t="str">
        <f>"891700040904"</f>
        <v>891700040904</v>
      </c>
      <c r="D255" s="8">
        <v>53</v>
      </c>
      <c r="E255" s="10" t="s">
        <v>49</v>
      </c>
      <c r="F255" s="10">
        <f t="shared" si="4"/>
        <v>54</v>
      </c>
    </row>
    <row r="256" ht="28.5" spans="1:6">
      <c r="A256" s="8">
        <v>254</v>
      </c>
      <c r="B256" s="9" t="s">
        <v>82</v>
      </c>
      <c r="C256" s="8" t="str">
        <f>"891700040725"</f>
        <v>891700040725</v>
      </c>
      <c r="D256" s="8">
        <v>52</v>
      </c>
      <c r="E256" s="10" t="s">
        <v>86</v>
      </c>
      <c r="F256" s="10">
        <f t="shared" si="4"/>
        <v>52.25</v>
      </c>
    </row>
    <row r="257" ht="28.5" spans="1:6">
      <c r="A257" s="8">
        <v>255</v>
      </c>
      <c r="B257" s="9" t="s">
        <v>82</v>
      </c>
      <c r="C257" s="8" t="str">
        <f>"891700040906"</f>
        <v>891700040906</v>
      </c>
      <c r="D257" s="8">
        <v>0</v>
      </c>
      <c r="E257" s="10" t="s">
        <v>42</v>
      </c>
      <c r="F257" s="10">
        <f t="shared" si="4"/>
        <v>29.25</v>
      </c>
    </row>
    <row r="258" ht="28.5" spans="1:6">
      <c r="A258" s="8">
        <v>256</v>
      </c>
      <c r="B258" s="9" t="s">
        <v>82</v>
      </c>
      <c r="C258" s="8" t="str">
        <f>"891700040730"</f>
        <v>891700040730</v>
      </c>
      <c r="D258" s="8">
        <v>0</v>
      </c>
      <c r="E258" s="10" t="s">
        <v>60</v>
      </c>
      <c r="F258" s="10">
        <f t="shared" si="4"/>
        <v>0</v>
      </c>
    </row>
    <row r="259" ht="28.5" spans="1:6">
      <c r="A259" s="8">
        <v>257</v>
      </c>
      <c r="B259" s="9" t="s">
        <v>82</v>
      </c>
      <c r="C259" s="8" t="str">
        <f>"891700040822"</f>
        <v>891700040822</v>
      </c>
      <c r="D259" s="8">
        <v>0</v>
      </c>
      <c r="E259" s="10" t="s">
        <v>60</v>
      </c>
      <c r="F259" s="10">
        <f t="shared" si="4"/>
        <v>0</v>
      </c>
    </row>
    <row r="260" ht="28.5" spans="1:6">
      <c r="A260" s="8">
        <v>258</v>
      </c>
      <c r="B260" s="9" t="s">
        <v>82</v>
      </c>
      <c r="C260" s="8" t="str">
        <f>"891700040827"</f>
        <v>891700040827</v>
      </c>
      <c r="D260" s="8">
        <v>0</v>
      </c>
      <c r="E260" s="10" t="s">
        <v>60</v>
      </c>
      <c r="F260" s="10">
        <f t="shared" si="4"/>
        <v>0</v>
      </c>
    </row>
    <row r="261" ht="28.5" spans="1:6">
      <c r="A261" s="8">
        <v>259</v>
      </c>
      <c r="B261" s="9" t="s">
        <v>82</v>
      </c>
      <c r="C261" s="8" t="str">
        <f>"891700040905"</f>
        <v>891700040905</v>
      </c>
      <c r="D261" s="8">
        <v>0</v>
      </c>
      <c r="E261" s="10" t="s">
        <v>60</v>
      </c>
      <c r="F261" s="10">
        <f t="shared" si="4"/>
        <v>0</v>
      </c>
    </row>
    <row r="262" spans="1:6">
      <c r="A262" s="8">
        <v>260</v>
      </c>
      <c r="B262" s="9" t="s">
        <v>87</v>
      </c>
      <c r="C262" s="8" t="str">
        <f>"891700050913"</f>
        <v>891700050913</v>
      </c>
      <c r="D262" s="11">
        <v>84</v>
      </c>
      <c r="E262" s="10" t="s">
        <v>88</v>
      </c>
      <c r="F262" s="12">
        <f t="shared" si="4"/>
        <v>81.25</v>
      </c>
    </row>
    <row r="263" spans="1:6">
      <c r="A263" s="8">
        <v>261</v>
      </c>
      <c r="B263" s="9" t="s">
        <v>87</v>
      </c>
      <c r="C263" s="8" t="str">
        <f>"891700050908"</f>
        <v>891700050908</v>
      </c>
      <c r="D263" s="11">
        <v>84</v>
      </c>
      <c r="E263" s="10" t="s">
        <v>24</v>
      </c>
      <c r="F263" s="12">
        <f t="shared" si="4"/>
        <v>77.75</v>
      </c>
    </row>
    <row r="264" spans="1:6">
      <c r="A264" s="8">
        <v>262</v>
      </c>
      <c r="B264" s="9" t="s">
        <v>87</v>
      </c>
      <c r="C264" s="8" t="str">
        <f>"891700050928"</f>
        <v>891700050928</v>
      </c>
      <c r="D264" s="11">
        <v>80</v>
      </c>
      <c r="E264" s="10" t="s">
        <v>25</v>
      </c>
      <c r="F264" s="12">
        <f t="shared" si="4"/>
        <v>74.75</v>
      </c>
    </row>
    <row r="265" spans="1:6">
      <c r="A265" s="8">
        <v>263</v>
      </c>
      <c r="B265" s="9" t="s">
        <v>87</v>
      </c>
      <c r="C265" s="8" t="str">
        <f>"891700050912"</f>
        <v>891700050912</v>
      </c>
      <c r="D265" s="11">
        <v>70</v>
      </c>
      <c r="E265" s="10" t="s">
        <v>19</v>
      </c>
      <c r="F265" s="12">
        <f t="shared" si="4"/>
        <v>74</v>
      </c>
    </row>
    <row r="266" spans="1:6">
      <c r="A266" s="8">
        <v>264</v>
      </c>
      <c r="B266" s="9" t="s">
        <v>87</v>
      </c>
      <c r="C266" s="8" t="str">
        <f>"891700050929"</f>
        <v>891700050929</v>
      </c>
      <c r="D266" s="11">
        <v>80</v>
      </c>
      <c r="E266" s="10" t="s">
        <v>37</v>
      </c>
      <c r="F266" s="12">
        <f t="shared" si="4"/>
        <v>73.75</v>
      </c>
    </row>
    <row r="267" spans="1:6">
      <c r="A267" s="8">
        <v>265</v>
      </c>
      <c r="B267" s="9" t="s">
        <v>87</v>
      </c>
      <c r="C267" s="8" t="str">
        <f>"891700050915"</f>
        <v>891700050915</v>
      </c>
      <c r="D267" s="11">
        <v>78</v>
      </c>
      <c r="E267" s="10" t="s">
        <v>28</v>
      </c>
      <c r="F267" s="12">
        <f t="shared" si="4"/>
        <v>73.5</v>
      </c>
    </row>
    <row r="268" spans="1:6">
      <c r="A268" s="8">
        <v>266</v>
      </c>
      <c r="B268" s="9" t="s">
        <v>87</v>
      </c>
      <c r="C268" s="8" t="str">
        <f>"891700050918"</f>
        <v>891700050918</v>
      </c>
      <c r="D268" s="11">
        <v>77</v>
      </c>
      <c r="E268" s="10" t="s">
        <v>25</v>
      </c>
      <c r="F268" s="12">
        <f t="shared" si="4"/>
        <v>73.25</v>
      </c>
    </row>
    <row r="269" spans="1:6">
      <c r="A269" s="8">
        <v>267</v>
      </c>
      <c r="B269" s="9" t="s">
        <v>87</v>
      </c>
      <c r="C269" s="8" t="str">
        <f>"891700050921"</f>
        <v>891700050921</v>
      </c>
      <c r="D269" s="11">
        <v>77</v>
      </c>
      <c r="E269" s="10" t="s">
        <v>28</v>
      </c>
      <c r="F269" s="12">
        <f t="shared" si="4"/>
        <v>73</v>
      </c>
    </row>
    <row r="270" spans="1:6">
      <c r="A270" s="8">
        <v>268</v>
      </c>
      <c r="B270" s="9" t="s">
        <v>87</v>
      </c>
      <c r="C270" s="8" t="str">
        <f>"891700051009"</f>
        <v>891700051009</v>
      </c>
      <c r="D270" s="11">
        <v>87</v>
      </c>
      <c r="E270" s="10" t="s">
        <v>42</v>
      </c>
      <c r="F270" s="12">
        <f t="shared" si="4"/>
        <v>72.75</v>
      </c>
    </row>
    <row r="271" spans="1:6">
      <c r="A271" s="8">
        <v>269</v>
      </c>
      <c r="B271" s="9" t="s">
        <v>87</v>
      </c>
      <c r="C271" s="8" t="str">
        <f>"891700050923"</f>
        <v>891700050923</v>
      </c>
      <c r="D271" s="11">
        <v>80</v>
      </c>
      <c r="E271" s="10" t="s">
        <v>31</v>
      </c>
      <c r="F271" s="12">
        <f t="shared" si="4"/>
        <v>72.25</v>
      </c>
    </row>
    <row r="272" spans="1:6">
      <c r="A272" s="8">
        <v>270</v>
      </c>
      <c r="B272" s="9" t="s">
        <v>87</v>
      </c>
      <c r="C272" s="8" t="str">
        <f>"891700050920"</f>
        <v>891700050920</v>
      </c>
      <c r="D272" s="11">
        <v>72</v>
      </c>
      <c r="E272" s="10" t="s">
        <v>36</v>
      </c>
      <c r="F272" s="12">
        <f t="shared" si="4"/>
        <v>71.25</v>
      </c>
    </row>
    <row r="273" spans="1:6">
      <c r="A273" s="8">
        <v>271</v>
      </c>
      <c r="B273" s="9" t="s">
        <v>87</v>
      </c>
      <c r="C273" s="8" t="str">
        <f>"891700050917"</f>
        <v>891700050917</v>
      </c>
      <c r="D273" s="11">
        <v>66</v>
      </c>
      <c r="E273" s="10" t="s">
        <v>11</v>
      </c>
      <c r="F273" s="12">
        <f t="shared" si="4"/>
        <v>70.75</v>
      </c>
    </row>
    <row r="274" spans="1:6">
      <c r="A274" s="8">
        <v>272</v>
      </c>
      <c r="B274" s="9" t="s">
        <v>87</v>
      </c>
      <c r="C274" s="8" t="str">
        <f>"891700051002"</f>
        <v>891700051002</v>
      </c>
      <c r="D274" s="11">
        <v>76</v>
      </c>
      <c r="E274" s="10" t="s">
        <v>31</v>
      </c>
      <c r="F274" s="12">
        <f t="shared" si="4"/>
        <v>70.25</v>
      </c>
    </row>
    <row r="275" spans="1:6">
      <c r="A275" s="8">
        <v>273</v>
      </c>
      <c r="B275" s="9" t="s">
        <v>87</v>
      </c>
      <c r="C275" s="8" t="str">
        <f>"891700051015"</f>
        <v>891700051015</v>
      </c>
      <c r="D275" s="11">
        <v>71</v>
      </c>
      <c r="E275" s="10" t="s">
        <v>25</v>
      </c>
      <c r="F275" s="12">
        <f t="shared" si="4"/>
        <v>70.25</v>
      </c>
    </row>
    <row r="276" spans="1:6">
      <c r="A276" s="8">
        <v>274</v>
      </c>
      <c r="B276" s="9" t="s">
        <v>87</v>
      </c>
      <c r="C276" s="8" t="str">
        <f>"891700050930"</f>
        <v>891700050930</v>
      </c>
      <c r="D276" s="11">
        <v>74</v>
      </c>
      <c r="E276" s="10" t="s">
        <v>31</v>
      </c>
      <c r="F276" s="12">
        <f t="shared" si="4"/>
        <v>69.25</v>
      </c>
    </row>
    <row r="277" spans="1:6">
      <c r="A277" s="8">
        <v>275</v>
      </c>
      <c r="B277" s="9" t="s">
        <v>87</v>
      </c>
      <c r="C277" s="8" t="str">
        <f>"891700051007"</f>
        <v>891700051007</v>
      </c>
      <c r="D277" s="11">
        <v>75</v>
      </c>
      <c r="E277" s="10" t="s">
        <v>21</v>
      </c>
      <c r="F277" s="12">
        <f t="shared" si="4"/>
        <v>69</v>
      </c>
    </row>
    <row r="278" spans="1:6">
      <c r="A278" s="8">
        <v>276</v>
      </c>
      <c r="B278" s="9" t="s">
        <v>87</v>
      </c>
      <c r="C278" s="8" t="str">
        <f>"891700051016"</f>
        <v>891700051016</v>
      </c>
      <c r="D278" s="11">
        <v>70</v>
      </c>
      <c r="E278" s="10" t="s">
        <v>35</v>
      </c>
      <c r="F278" s="12">
        <f t="shared" si="4"/>
        <v>68.25</v>
      </c>
    </row>
    <row r="279" spans="1:6">
      <c r="A279" s="8">
        <v>277</v>
      </c>
      <c r="B279" s="9" t="s">
        <v>87</v>
      </c>
      <c r="C279" s="8" t="str">
        <f>"891700051011"</f>
        <v>891700051011</v>
      </c>
      <c r="D279" s="11">
        <v>70</v>
      </c>
      <c r="E279" s="10" t="s">
        <v>34</v>
      </c>
      <c r="F279" s="12">
        <f t="shared" si="4"/>
        <v>67.75</v>
      </c>
    </row>
    <row r="280" spans="1:6">
      <c r="A280" s="8">
        <v>278</v>
      </c>
      <c r="B280" s="9" t="s">
        <v>87</v>
      </c>
      <c r="C280" s="8" t="str">
        <f>"891700051012"</f>
        <v>891700051012</v>
      </c>
      <c r="D280" s="11">
        <v>66</v>
      </c>
      <c r="E280" s="10" t="s">
        <v>32</v>
      </c>
      <c r="F280" s="12">
        <f t="shared" si="4"/>
        <v>67.25</v>
      </c>
    </row>
    <row r="281" spans="1:6">
      <c r="A281" s="8">
        <v>279</v>
      </c>
      <c r="B281" s="9" t="s">
        <v>87</v>
      </c>
      <c r="C281" s="8" t="str">
        <f>"891700050924"</f>
        <v>891700050924</v>
      </c>
      <c r="D281" s="11">
        <v>67</v>
      </c>
      <c r="E281" s="10" t="s">
        <v>33</v>
      </c>
      <c r="F281" s="12">
        <f t="shared" si="4"/>
        <v>67</v>
      </c>
    </row>
    <row r="282" spans="1:6">
      <c r="A282" s="8">
        <v>280</v>
      </c>
      <c r="B282" s="9" t="s">
        <v>87</v>
      </c>
      <c r="C282" s="8" t="str">
        <f>"891700051008"</f>
        <v>891700051008</v>
      </c>
      <c r="D282" s="11">
        <v>74</v>
      </c>
      <c r="E282" s="10" t="s">
        <v>85</v>
      </c>
      <c r="F282" s="12">
        <f t="shared" si="4"/>
        <v>66.75</v>
      </c>
    </row>
    <row r="283" spans="1:6">
      <c r="A283" s="8">
        <v>281</v>
      </c>
      <c r="B283" s="9" t="s">
        <v>87</v>
      </c>
      <c r="C283" s="8" t="str">
        <f>"891700050927"</f>
        <v>891700050927</v>
      </c>
      <c r="D283" s="11">
        <v>67</v>
      </c>
      <c r="E283" s="10" t="s">
        <v>35</v>
      </c>
      <c r="F283" s="12">
        <f t="shared" si="4"/>
        <v>66.75</v>
      </c>
    </row>
    <row r="284" spans="1:6">
      <c r="A284" s="8">
        <v>282</v>
      </c>
      <c r="B284" s="9" t="s">
        <v>87</v>
      </c>
      <c r="C284" s="8" t="str">
        <f>"891700050922"</f>
        <v>891700050922</v>
      </c>
      <c r="D284" s="11">
        <v>66</v>
      </c>
      <c r="E284" s="10" t="s">
        <v>37</v>
      </c>
      <c r="F284" s="12">
        <f t="shared" ref="F284:F301" si="5">D284*0.5+E284*0.5</f>
        <v>66.75</v>
      </c>
    </row>
    <row r="285" spans="1:6">
      <c r="A285" s="8">
        <v>283</v>
      </c>
      <c r="B285" s="9" t="s">
        <v>87</v>
      </c>
      <c r="C285" s="8" t="str">
        <f>"891700050909"</f>
        <v>891700050909</v>
      </c>
      <c r="D285" s="11">
        <v>73</v>
      </c>
      <c r="E285" s="10" t="s">
        <v>47</v>
      </c>
      <c r="F285" s="12">
        <f t="shared" si="5"/>
        <v>66.5</v>
      </c>
    </row>
    <row r="286" spans="1:6">
      <c r="A286" s="8">
        <v>284</v>
      </c>
      <c r="B286" s="9" t="s">
        <v>87</v>
      </c>
      <c r="C286" s="8" t="str">
        <f>"891700051013"</f>
        <v>891700051013</v>
      </c>
      <c r="D286" s="11">
        <v>70</v>
      </c>
      <c r="E286" s="10" t="s">
        <v>48</v>
      </c>
      <c r="F286" s="12">
        <f t="shared" si="5"/>
        <v>66.25</v>
      </c>
    </row>
    <row r="287" spans="1:6">
      <c r="A287" s="8">
        <v>285</v>
      </c>
      <c r="B287" s="9" t="s">
        <v>87</v>
      </c>
      <c r="C287" s="8" t="str">
        <f>"891700051006"</f>
        <v>891700051006</v>
      </c>
      <c r="D287" s="11">
        <v>71</v>
      </c>
      <c r="E287" s="10" t="s">
        <v>64</v>
      </c>
      <c r="F287" s="12">
        <f t="shared" si="5"/>
        <v>66</v>
      </c>
    </row>
    <row r="288" spans="1:6">
      <c r="A288" s="8">
        <v>286</v>
      </c>
      <c r="B288" s="9" t="s">
        <v>87</v>
      </c>
      <c r="C288" s="8" t="str">
        <f>"891700050926"</f>
        <v>891700050926</v>
      </c>
      <c r="D288" s="11">
        <v>65</v>
      </c>
      <c r="E288" s="10" t="s">
        <v>33</v>
      </c>
      <c r="F288" s="12">
        <f t="shared" si="5"/>
        <v>66</v>
      </c>
    </row>
    <row r="289" spans="1:6">
      <c r="A289" s="8">
        <v>287</v>
      </c>
      <c r="B289" s="9" t="s">
        <v>87</v>
      </c>
      <c r="C289" s="8" t="str">
        <f>"891700050914"</f>
        <v>891700050914</v>
      </c>
      <c r="D289" s="11">
        <v>63</v>
      </c>
      <c r="E289" s="10" t="s">
        <v>28</v>
      </c>
      <c r="F289" s="12">
        <f t="shared" si="5"/>
        <v>66</v>
      </c>
    </row>
    <row r="290" spans="1:6">
      <c r="A290" s="8">
        <v>288</v>
      </c>
      <c r="B290" s="9" t="s">
        <v>87</v>
      </c>
      <c r="C290" s="8" t="str">
        <f>"891700050910"</f>
        <v>891700050910</v>
      </c>
      <c r="D290" s="11">
        <v>74</v>
      </c>
      <c r="E290" s="10" t="s">
        <v>46</v>
      </c>
      <c r="F290" s="12">
        <f t="shared" si="5"/>
        <v>65.5</v>
      </c>
    </row>
    <row r="291" spans="1:6">
      <c r="A291" s="8">
        <v>289</v>
      </c>
      <c r="B291" s="9" t="s">
        <v>87</v>
      </c>
      <c r="C291" s="8" t="str">
        <f>"891700050919"</f>
        <v>891700050919</v>
      </c>
      <c r="D291" s="11">
        <v>57</v>
      </c>
      <c r="E291" s="10" t="s">
        <v>54</v>
      </c>
      <c r="F291" s="12">
        <f t="shared" si="5"/>
        <v>65.25</v>
      </c>
    </row>
    <row r="292" spans="1:6">
      <c r="A292" s="8">
        <v>290</v>
      </c>
      <c r="B292" s="9" t="s">
        <v>87</v>
      </c>
      <c r="C292" s="8" t="str">
        <f>"891700051003"</f>
        <v>891700051003</v>
      </c>
      <c r="D292" s="11">
        <v>64</v>
      </c>
      <c r="E292" s="10" t="s">
        <v>41</v>
      </c>
      <c r="F292" s="12">
        <f t="shared" si="5"/>
        <v>62.25</v>
      </c>
    </row>
    <row r="293" spans="1:6">
      <c r="A293" s="8">
        <v>291</v>
      </c>
      <c r="B293" s="9" t="s">
        <v>87</v>
      </c>
      <c r="C293" s="8" t="str">
        <f>"891700051014"</f>
        <v>891700051014</v>
      </c>
      <c r="D293" s="11">
        <v>62</v>
      </c>
      <c r="E293" s="10" t="s">
        <v>64</v>
      </c>
      <c r="F293" s="12">
        <f t="shared" si="5"/>
        <v>61.5</v>
      </c>
    </row>
    <row r="294" spans="1:6">
      <c r="A294" s="8">
        <v>292</v>
      </c>
      <c r="B294" s="9" t="s">
        <v>87</v>
      </c>
      <c r="C294" s="8" t="str">
        <f>"891700050925"</f>
        <v>891700050925</v>
      </c>
      <c r="D294" s="11">
        <v>58</v>
      </c>
      <c r="E294" s="10" t="s">
        <v>31</v>
      </c>
      <c r="F294" s="12">
        <f t="shared" si="5"/>
        <v>61.25</v>
      </c>
    </row>
    <row r="295" spans="1:6">
      <c r="A295" s="8">
        <v>293</v>
      </c>
      <c r="B295" s="9" t="s">
        <v>87</v>
      </c>
      <c r="C295" s="8" t="str">
        <f>"891700051005"</f>
        <v>891700051005</v>
      </c>
      <c r="D295" s="11">
        <v>61</v>
      </c>
      <c r="E295" s="10" t="s">
        <v>41</v>
      </c>
      <c r="F295" s="12">
        <f t="shared" si="5"/>
        <v>60.75</v>
      </c>
    </row>
    <row r="296" spans="1:6">
      <c r="A296" s="8">
        <v>294</v>
      </c>
      <c r="B296" s="9" t="s">
        <v>87</v>
      </c>
      <c r="C296" s="8" t="str">
        <f>"891700050907"</f>
        <v>891700050907</v>
      </c>
      <c r="D296" s="11">
        <v>66</v>
      </c>
      <c r="E296" s="10" t="s">
        <v>49</v>
      </c>
      <c r="F296" s="12">
        <f t="shared" si="5"/>
        <v>60.5</v>
      </c>
    </row>
    <row r="297" spans="1:6">
      <c r="A297" s="8">
        <v>295</v>
      </c>
      <c r="B297" s="9" t="s">
        <v>87</v>
      </c>
      <c r="C297" s="8" t="str">
        <f>"891700051001"</f>
        <v>891700051001</v>
      </c>
      <c r="D297" s="11">
        <v>61</v>
      </c>
      <c r="E297" s="10" t="s">
        <v>85</v>
      </c>
      <c r="F297" s="12">
        <f t="shared" si="5"/>
        <v>60.25</v>
      </c>
    </row>
    <row r="298" spans="1:6">
      <c r="A298" s="8">
        <v>296</v>
      </c>
      <c r="B298" s="9" t="s">
        <v>87</v>
      </c>
      <c r="C298" s="8" t="str">
        <f>"891700050916"</f>
        <v>891700050916</v>
      </c>
      <c r="D298" s="11">
        <v>51</v>
      </c>
      <c r="E298" s="10" t="s">
        <v>45</v>
      </c>
      <c r="F298" s="12">
        <f t="shared" si="5"/>
        <v>57.25</v>
      </c>
    </row>
    <row r="299" spans="1:6">
      <c r="A299" s="8">
        <v>297</v>
      </c>
      <c r="B299" s="9" t="s">
        <v>87</v>
      </c>
      <c r="C299" s="8" t="str">
        <f>"891700050911"</f>
        <v>891700050911</v>
      </c>
      <c r="D299" s="11">
        <v>47</v>
      </c>
      <c r="E299" s="10" t="s">
        <v>33</v>
      </c>
      <c r="F299" s="12">
        <f t="shared" si="5"/>
        <v>57</v>
      </c>
    </row>
    <row r="300" spans="1:6">
      <c r="A300" s="8">
        <v>298</v>
      </c>
      <c r="B300" s="9" t="s">
        <v>87</v>
      </c>
      <c r="C300" s="8" t="str">
        <f>"891700051010"</f>
        <v>891700051010</v>
      </c>
      <c r="D300" s="11">
        <v>52</v>
      </c>
      <c r="E300" s="10" t="s">
        <v>42</v>
      </c>
      <c r="F300" s="12">
        <f t="shared" si="5"/>
        <v>55.25</v>
      </c>
    </row>
    <row r="301" spans="1:6">
      <c r="A301" s="8">
        <v>299</v>
      </c>
      <c r="B301" s="9" t="s">
        <v>87</v>
      </c>
      <c r="C301" s="8" t="str">
        <f>"891700051004"</f>
        <v>891700051004</v>
      </c>
      <c r="D301" s="11">
        <v>0</v>
      </c>
      <c r="E301" s="10" t="s">
        <v>60</v>
      </c>
      <c r="F301" s="12">
        <f t="shared" si="5"/>
        <v>0</v>
      </c>
    </row>
    <row r="302" spans="1:6">
      <c r="A302" s="8">
        <v>300</v>
      </c>
      <c r="B302" s="9" t="s">
        <v>89</v>
      </c>
      <c r="C302" s="8" t="s">
        <v>90</v>
      </c>
      <c r="D302" s="11">
        <v>85</v>
      </c>
      <c r="E302" s="10" t="s">
        <v>9</v>
      </c>
      <c r="F302" s="12">
        <v>82.25</v>
      </c>
    </row>
    <row r="303" spans="1:6">
      <c r="A303" s="8">
        <v>301</v>
      </c>
      <c r="B303" s="9" t="s">
        <v>89</v>
      </c>
      <c r="C303" s="8" t="s">
        <v>91</v>
      </c>
      <c r="D303" s="11">
        <v>88</v>
      </c>
      <c r="E303" s="10" t="s">
        <v>43</v>
      </c>
      <c r="F303" s="12">
        <v>79.5</v>
      </c>
    </row>
    <row r="304" spans="1:6">
      <c r="A304" s="8">
        <v>302</v>
      </c>
      <c r="B304" s="9" t="s">
        <v>89</v>
      </c>
      <c r="C304" s="8" t="s">
        <v>92</v>
      </c>
      <c r="D304" s="11">
        <v>80</v>
      </c>
      <c r="E304" s="10" t="s">
        <v>19</v>
      </c>
      <c r="F304" s="12">
        <v>79</v>
      </c>
    </row>
    <row r="305" spans="1:6">
      <c r="A305" s="8">
        <v>303</v>
      </c>
      <c r="B305" s="9" t="s">
        <v>89</v>
      </c>
      <c r="C305" s="8" t="str">
        <f>"891700061130"</f>
        <v>891700061130</v>
      </c>
      <c r="D305" s="11">
        <v>85</v>
      </c>
      <c r="E305" s="10" t="s">
        <v>24</v>
      </c>
      <c r="F305" s="12">
        <f>D305*0.5+E305*0.5</f>
        <v>78.25</v>
      </c>
    </row>
    <row r="306" spans="1:6">
      <c r="A306" s="8">
        <v>304</v>
      </c>
      <c r="B306" s="9" t="s">
        <v>89</v>
      </c>
      <c r="C306" s="8" t="s">
        <v>93</v>
      </c>
      <c r="D306" s="11">
        <v>78</v>
      </c>
      <c r="E306" s="10" t="s">
        <v>15</v>
      </c>
      <c r="F306" s="12">
        <v>75</v>
      </c>
    </row>
    <row r="307" spans="1:6">
      <c r="A307" s="8">
        <v>305</v>
      </c>
      <c r="B307" s="9" t="s">
        <v>89</v>
      </c>
      <c r="C307" s="8" t="s">
        <v>94</v>
      </c>
      <c r="D307" s="11">
        <v>78</v>
      </c>
      <c r="E307" s="10" t="s">
        <v>36</v>
      </c>
      <c r="F307" s="12">
        <v>74.25</v>
      </c>
    </row>
    <row r="308" spans="1:6">
      <c r="A308" s="8">
        <v>306</v>
      </c>
      <c r="B308" s="9" t="s">
        <v>89</v>
      </c>
      <c r="C308" s="8" t="s">
        <v>95</v>
      </c>
      <c r="D308" s="11">
        <v>79</v>
      </c>
      <c r="E308" s="10" t="s">
        <v>33</v>
      </c>
      <c r="F308" s="12">
        <v>73</v>
      </c>
    </row>
    <row r="309" spans="1:6">
      <c r="A309" s="8">
        <v>307</v>
      </c>
      <c r="B309" s="9" t="s">
        <v>89</v>
      </c>
      <c r="C309" s="8" t="s">
        <v>96</v>
      </c>
      <c r="D309" s="11">
        <v>79</v>
      </c>
      <c r="E309" s="10" t="s">
        <v>45</v>
      </c>
      <c r="F309" s="12">
        <v>71.25</v>
      </c>
    </row>
    <row r="310" spans="1:6">
      <c r="A310" s="8">
        <v>308</v>
      </c>
      <c r="B310" s="9" t="s">
        <v>89</v>
      </c>
      <c r="C310" s="8" t="s">
        <v>97</v>
      </c>
      <c r="D310" s="11">
        <v>74</v>
      </c>
      <c r="E310" s="10" t="s">
        <v>39</v>
      </c>
      <c r="F310" s="12">
        <v>71</v>
      </c>
    </row>
    <row r="311" spans="1:6">
      <c r="A311" s="8">
        <v>309</v>
      </c>
      <c r="B311" s="9" t="s">
        <v>89</v>
      </c>
      <c r="C311" s="8" t="s">
        <v>98</v>
      </c>
      <c r="D311" s="11">
        <v>80</v>
      </c>
      <c r="E311" s="10" t="s">
        <v>64</v>
      </c>
      <c r="F311" s="12">
        <v>70.5</v>
      </c>
    </row>
    <row r="312" spans="1:6">
      <c r="A312" s="8">
        <v>310</v>
      </c>
      <c r="B312" s="9" t="s">
        <v>89</v>
      </c>
      <c r="C312" s="8" t="str">
        <f>"891700061129"</f>
        <v>891700061129</v>
      </c>
      <c r="D312" s="11">
        <v>69</v>
      </c>
      <c r="E312" s="10" t="s">
        <v>36</v>
      </c>
      <c r="F312" s="12">
        <f>D312*0.5+E312*0.5</f>
        <v>69.75</v>
      </c>
    </row>
    <row r="313" spans="1:6">
      <c r="A313" s="8">
        <v>311</v>
      </c>
      <c r="B313" s="9" t="s">
        <v>89</v>
      </c>
      <c r="C313" s="8" t="s">
        <v>99</v>
      </c>
      <c r="D313" s="11">
        <v>76</v>
      </c>
      <c r="E313" s="10" t="s">
        <v>48</v>
      </c>
      <c r="F313" s="12">
        <v>69.25</v>
      </c>
    </row>
    <row r="314" spans="1:6">
      <c r="A314" s="8">
        <v>312</v>
      </c>
      <c r="B314" s="9" t="s">
        <v>89</v>
      </c>
      <c r="C314" s="8" t="s">
        <v>100</v>
      </c>
      <c r="D314" s="11">
        <v>75</v>
      </c>
      <c r="E314" s="10" t="s">
        <v>45</v>
      </c>
      <c r="F314" s="12">
        <v>69.25</v>
      </c>
    </row>
    <row r="315" spans="1:6">
      <c r="A315" s="8">
        <v>313</v>
      </c>
      <c r="B315" s="9" t="s">
        <v>89</v>
      </c>
      <c r="C315" s="8" t="s">
        <v>101</v>
      </c>
      <c r="D315" s="11">
        <v>75</v>
      </c>
      <c r="E315" s="10" t="s">
        <v>45</v>
      </c>
      <c r="F315" s="12">
        <v>69.25</v>
      </c>
    </row>
    <row r="316" spans="1:6">
      <c r="A316" s="8">
        <v>314</v>
      </c>
      <c r="B316" s="9" t="s">
        <v>89</v>
      </c>
      <c r="C316" s="8" t="s">
        <v>102</v>
      </c>
      <c r="D316" s="11">
        <v>77</v>
      </c>
      <c r="E316" s="10" t="s">
        <v>64</v>
      </c>
      <c r="F316" s="12">
        <v>69</v>
      </c>
    </row>
    <row r="317" spans="1:6">
      <c r="A317" s="8">
        <v>315</v>
      </c>
      <c r="B317" s="9" t="s">
        <v>89</v>
      </c>
      <c r="C317" s="8" t="str">
        <f>"891700061127"</f>
        <v>891700061127</v>
      </c>
      <c r="D317" s="11">
        <v>69</v>
      </c>
      <c r="E317" s="10" t="s">
        <v>32</v>
      </c>
      <c r="F317" s="12">
        <f>D317*0.5+E317*0.5</f>
        <v>68.75</v>
      </c>
    </row>
    <row r="318" spans="1:6">
      <c r="A318" s="8">
        <v>316</v>
      </c>
      <c r="B318" s="9" t="s">
        <v>89</v>
      </c>
      <c r="C318" s="8" t="s">
        <v>103</v>
      </c>
      <c r="D318" s="11">
        <v>73</v>
      </c>
      <c r="E318" s="10" t="s">
        <v>21</v>
      </c>
      <c r="F318" s="12">
        <v>68</v>
      </c>
    </row>
    <row r="319" spans="1:6">
      <c r="A319" s="8">
        <v>317</v>
      </c>
      <c r="B319" s="9" t="s">
        <v>89</v>
      </c>
      <c r="C319" s="8" t="s">
        <v>104</v>
      </c>
      <c r="D319" s="11">
        <v>72</v>
      </c>
      <c r="E319" s="10" t="s">
        <v>45</v>
      </c>
      <c r="F319" s="12">
        <v>67.75</v>
      </c>
    </row>
    <row r="320" spans="1:6">
      <c r="A320" s="8">
        <v>318</v>
      </c>
      <c r="B320" s="9" t="s">
        <v>89</v>
      </c>
      <c r="C320" s="8" t="s">
        <v>105</v>
      </c>
      <c r="D320" s="11">
        <v>72</v>
      </c>
      <c r="E320" s="10" t="s">
        <v>40</v>
      </c>
      <c r="F320" s="12">
        <v>67</v>
      </c>
    </row>
    <row r="321" spans="1:6">
      <c r="A321" s="8">
        <v>319</v>
      </c>
      <c r="B321" s="9" t="s">
        <v>89</v>
      </c>
      <c r="C321" s="8" t="s">
        <v>106</v>
      </c>
      <c r="D321" s="11">
        <v>73</v>
      </c>
      <c r="E321" s="10" t="s">
        <v>41</v>
      </c>
      <c r="F321" s="12">
        <v>66.75</v>
      </c>
    </row>
    <row r="322" spans="1:6">
      <c r="A322" s="8">
        <v>320</v>
      </c>
      <c r="B322" s="9" t="s">
        <v>89</v>
      </c>
      <c r="C322" s="8" t="s">
        <v>107</v>
      </c>
      <c r="D322" s="11">
        <v>70</v>
      </c>
      <c r="E322" s="10" t="s">
        <v>45</v>
      </c>
      <c r="F322" s="12">
        <v>66.75</v>
      </c>
    </row>
    <row r="323" spans="1:6">
      <c r="A323" s="8">
        <v>321</v>
      </c>
      <c r="B323" s="9" t="s">
        <v>89</v>
      </c>
      <c r="C323" s="8" t="s">
        <v>108</v>
      </c>
      <c r="D323" s="11">
        <v>71</v>
      </c>
      <c r="E323" s="10" t="s">
        <v>64</v>
      </c>
      <c r="F323" s="12">
        <v>66</v>
      </c>
    </row>
    <row r="324" spans="1:6">
      <c r="A324" s="8">
        <v>322</v>
      </c>
      <c r="B324" s="9" t="s">
        <v>89</v>
      </c>
      <c r="C324" s="8" t="s">
        <v>109</v>
      </c>
      <c r="D324" s="11">
        <v>73</v>
      </c>
      <c r="E324" s="10" t="s">
        <v>42</v>
      </c>
      <c r="F324" s="12">
        <v>65.75</v>
      </c>
    </row>
    <row r="325" spans="1:6">
      <c r="A325" s="8">
        <v>323</v>
      </c>
      <c r="B325" s="9" t="s">
        <v>89</v>
      </c>
      <c r="C325" s="8" t="s">
        <v>110</v>
      </c>
      <c r="D325" s="11">
        <v>72</v>
      </c>
      <c r="E325" s="10" t="s">
        <v>50</v>
      </c>
      <c r="F325" s="12">
        <v>65.5</v>
      </c>
    </row>
    <row r="326" spans="1:6">
      <c r="A326" s="8">
        <v>324</v>
      </c>
      <c r="B326" s="9" t="s">
        <v>89</v>
      </c>
      <c r="C326" s="8" t="s">
        <v>111</v>
      </c>
      <c r="D326" s="11">
        <v>79</v>
      </c>
      <c r="E326" s="10" t="s">
        <v>112</v>
      </c>
      <c r="F326" s="12">
        <v>65</v>
      </c>
    </row>
    <row r="327" spans="1:6">
      <c r="A327" s="8">
        <v>325</v>
      </c>
      <c r="B327" s="9" t="s">
        <v>89</v>
      </c>
      <c r="C327" s="8" t="s">
        <v>113</v>
      </c>
      <c r="D327" s="11">
        <v>64</v>
      </c>
      <c r="E327" s="10" t="s">
        <v>45</v>
      </c>
      <c r="F327" s="12">
        <v>63.75</v>
      </c>
    </row>
    <row r="328" spans="1:6">
      <c r="A328" s="8">
        <v>326</v>
      </c>
      <c r="B328" s="9" t="s">
        <v>89</v>
      </c>
      <c r="C328" s="8" t="s">
        <v>114</v>
      </c>
      <c r="D328" s="11">
        <v>62</v>
      </c>
      <c r="E328" s="10" t="s">
        <v>34</v>
      </c>
      <c r="F328" s="12">
        <v>63.75</v>
      </c>
    </row>
    <row r="329" spans="1:6">
      <c r="A329" s="8">
        <v>327</v>
      </c>
      <c r="B329" s="9" t="s">
        <v>89</v>
      </c>
      <c r="C329" s="8" t="s">
        <v>115</v>
      </c>
      <c r="D329" s="11">
        <v>64</v>
      </c>
      <c r="E329" s="10" t="s">
        <v>21</v>
      </c>
      <c r="F329" s="12">
        <v>63.5</v>
      </c>
    </row>
    <row r="330" spans="1:6">
      <c r="A330" s="8">
        <v>328</v>
      </c>
      <c r="B330" s="9" t="s">
        <v>89</v>
      </c>
      <c r="C330" s="8" t="str">
        <f>"891700061201"</f>
        <v>891700061201</v>
      </c>
      <c r="D330" s="11">
        <v>64</v>
      </c>
      <c r="E330" s="10" t="s">
        <v>48</v>
      </c>
      <c r="F330" s="12">
        <f>D330*0.5+E330*0.5</f>
        <v>63.25</v>
      </c>
    </row>
    <row r="331" spans="1:6">
      <c r="A331" s="8">
        <v>329</v>
      </c>
      <c r="B331" s="9" t="s">
        <v>89</v>
      </c>
      <c r="C331" s="8" t="s">
        <v>116</v>
      </c>
      <c r="D331" s="11">
        <v>61</v>
      </c>
      <c r="E331" s="10" t="s">
        <v>31</v>
      </c>
      <c r="F331" s="12">
        <v>62.75</v>
      </c>
    </row>
    <row r="332" spans="1:6">
      <c r="A332" s="8">
        <v>330</v>
      </c>
      <c r="B332" s="9" t="s">
        <v>89</v>
      </c>
      <c r="C332" s="8" t="str">
        <f>"891700061128"</f>
        <v>891700061128</v>
      </c>
      <c r="D332" s="11">
        <v>58</v>
      </c>
      <c r="E332" s="10" t="s">
        <v>37</v>
      </c>
      <c r="F332" s="12">
        <f>D332*0.5+E332*0.5</f>
        <v>62.75</v>
      </c>
    </row>
    <row r="333" spans="1:6">
      <c r="A333" s="8">
        <v>331</v>
      </c>
      <c r="B333" s="9" t="s">
        <v>89</v>
      </c>
      <c r="C333" s="8" t="s">
        <v>117</v>
      </c>
      <c r="D333" s="11">
        <v>55</v>
      </c>
      <c r="E333" s="10" t="s">
        <v>25</v>
      </c>
      <c r="F333" s="12">
        <v>62.25</v>
      </c>
    </row>
    <row r="334" spans="1:6">
      <c r="A334" s="8">
        <v>332</v>
      </c>
      <c r="B334" s="9" t="s">
        <v>89</v>
      </c>
      <c r="C334" s="8" t="s">
        <v>118</v>
      </c>
      <c r="D334" s="11">
        <v>55</v>
      </c>
      <c r="E334" s="10" t="s">
        <v>37</v>
      </c>
      <c r="F334" s="12">
        <v>61.25</v>
      </c>
    </row>
    <row r="335" spans="1:6">
      <c r="A335" s="8">
        <v>333</v>
      </c>
      <c r="B335" s="9" t="s">
        <v>89</v>
      </c>
      <c r="C335" s="8" t="s">
        <v>119</v>
      </c>
      <c r="D335" s="11">
        <v>60</v>
      </c>
      <c r="E335" s="10" t="s">
        <v>41</v>
      </c>
      <c r="F335" s="12">
        <v>60.25</v>
      </c>
    </row>
    <row r="336" spans="1:6">
      <c r="A336" s="8">
        <v>334</v>
      </c>
      <c r="B336" s="9" t="s">
        <v>89</v>
      </c>
      <c r="C336" s="8" t="s">
        <v>120</v>
      </c>
      <c r="D336" s="11">
        <v>58</v>
      </c>
      <c r="E336" s="10" t="s">
        <v>48</v>
      </c>
      <c r="F336" s="12">
        <v>60.25</v>
      </c>
    </row>
    <row r="337" spans="1:6">
      <c r="A337" s="8">
        <v>335</v>
      </c>
      <c r="B337" s="9" t="s">
        <v>89</v>
      </c>
      <c r="C337" s="8" t="s">
        <v>121</v>
      </c>
      <c r="D337" s="11">
        <v>76</v>
      </c>
      <c r="E337" s="10" t="s">
        <v>122</v>
      </c>
      <c r="F337" s="12">
        <v>60</v>
      </c>
    </row>
    <row r="338" spans="1:6">
      <c r="A338" s="8">
        <v>336</v>
      </c>
      <c r="B338" s="9" t="s">
        <v>89</v>
      </c>
      <c r="C338" s="8" t="s">
        <v>123</v>
      </c>
      <c r="D338" s="11">
        <v>52</v>
      </c>
      <c r="E338" s="10" t="s">
        <v>31</v>
      </c>
      <c r="F338" s="12">
        <v>58.25</v>
      </c>
    </row>
    <row r="339" spans="1:6">
      <c r="A339" s="8">
        <v>337</v>
      </c>
      <c r="B339" s="9" t="s">
        <v>89</v>
      </c>
      <c r="C339" s="8" t="s">
        <v>124</v>
      </c>
      <c r="D339" s="11">
        <v>61</v>
      </c>
      <c r="E339" s="10" t="s">
        <v>49</v>
      </c>
      <c r="F339" s="12">
        <v>58</v>
      </c>
    </row>
    <row r="340" spans="1:6">
      <c r="A340" s="8">
        <v>338</v>
      </c>
      <c r="B340" s="9" t="s">
        <v>89</v>
      </c>
      <c r="C340" s="8" t="s">
        <v>125</v>
      </c>
      <c r="D340" s="11">
        <v>48</v>
      </c>
      <c r="E340" s="10" t="s">
        <v>55</v>
      </c>
      <c r="F340" s="12">
        <v>52</v>
      </c>
    </row>
    <row r="341" spans="1:6">
      <c r="A341" s="8">
        <v>339</v>
      </c>
      <c r="B341" s="9" t="s">
        <v>89</v>
      </c>
      <c r="C341" s="8" t="s">
        <v>126</v>
      </c>
      <c r="D341" s="11">
        <v>53</v>
      </c>
      <c r="E341" s="10" t="s">
        <v>127</v>
      </c>
      <c r="F341" s="12">
        <v>51.5</v>
      </c>
    </row>
    <row r="342" spans="1:6">
      <c r="A342" s="8">
        <v>340</v>
      </c>
      <c r="B342" s="9" t="s">
        <v>89</v>
      </c>
      <c r="C342" s="8" t="s">
        <v>128</v>
      </c>
      <c r="D342" s="11">
        <v>0</v>
      </c>
      <c r="E342" s="10" t="s">
        <v>60</v>
      </c>
      <c r="F342" s="12">
        <v>0</v>
      </c>
    </row>
    <row r="343" spans="1:6">
      <c r="A343" s="8">
        <v>341</v>
      </c>
      <c r="B343" s="9" t="s">
        <v>89</v>
      </c>
      <c r="C343" s="8" t="s">
        <v>129</v>
      </c>
      <c r="D343" s="11">
        <v>0</v>
      </c>
      <c r="E343" s="10" t="s">
        <v>60</v>
      </c>
      <c r="F343" s="12">
        <v>0</v>
      </c>
    </row>
    <row r="344" spans="1:6">
      <c r="A344" s="8">
        <v>342</v>
      </c>
      <c r="B344" s="9" t="s">
        <v>89</v>
      </c>
      <c r="C344" s="8" t="s">
        <v>130</v>
      </c>
      <c r="D344" s="11">
        <v>0</v>
      </c>
      <c r="E344" s="10" t="s">
        <v>60</v>
      </c>
      <c r="F344" s="12">
        <v>0</v>
      </c>
    </row>
    <row r="345" spans="1:6">
      <c r="A345" s="8">
        <v>343</v>
      </c>
      <c r="B345" s="9" t="s">
        <v>89</v>
      </c>
      <c r="C345" s="8" t="s">
        <v>131</v>
      </c>
      <c r="D345" s="11">
        <v>0</v>
      </c>
      <c r="E345" s="10" t="s">
        <v>60</v>
      </c>
      <c r="F345" s="12">
        <v>0</v>
      </c>
    </row>
    <row r="346" spans="1:6">
      <c r="A346" s="8">
        <v>344</v>
      </c>
      <c r="B346" s="9" t="s">
        <v>89</v>
      </c>
      <c r="C346" s="8" t="s">
        <v>132</v>
      </c>
      <c r="D346" s="11">
        <v>0</v>
      </c>
      <c r="E346" s="10" t="s">
        <v>60</v>
      </c>
      <c r="F346" s="12">
        <v>0</v>
      </c>
    </row>
    <row r="347" spans="1:6">
      <c r="A347" s="8">
        <v>345</v>
      </c>
      <c r="B347" s="9" t="s">
        <v>133</v>
      </c>
      <c r="C347" s="8" t="str">
        <f>"891700071224"</f>
        <v>891700071224</v>
      </c>
      <c r="D347" s="11">
        <v>83</v>
      </c>
      <c r="E347" s="10" t="s">
        <v>9</v>
      </c>
      <c r="F347" s="12">
        <f t="shared" ref="F347:F396" si="6">D347*0.5+E347*0.5</f>
        <v>81.25</v>
      </c>
    </row>
    <row r="348" spans="1:6">
      <c r="A348" s="8">
        <v>346</v>
      </c>
      <c r="B348" s="9" t="s">
        <v>133</v>
      </c>
      <c r="C348" s="8" t="str">
        <f>"891700071315"</f>
        <v>891700071315</v>
      </c>
      <c r="D348" s="11">
        <v>85</v>
      </c>
      <c r="E348" s="10" t="s">
        <v>29</v>
      </c>
      <c r="F348" s="12">
        <f t="shared" si="6"/>
        <v>77.5</v>
      </c>
    </row>
    <row r="349" spans="1:6">
      <c r="A349" s="8">
        <v>347</v>
      </c>
      <c r="B349" s="9" t="s">
        <v>133</v>
      </c>
      <c r="C349" s="8" t="str">
        <f>"891700071219"</f>
        <v>891700071219</v>
      </c>
      <c r="D349" s="11">
        <v>76</v>
      </c>
      <c r="E349" s="10" t="s">
        <v>19</v>
      </c>
      <c r="F349" s="12">
        <f t="shared" si="6"/>
        <v>77</v>
      </c>
    </row>
    <row r="350" spans="1:6">
      <c r="A350" s="8">
        <v>348</v>
      </c>
      <c r="B350" s="9" t="s">
        <v>133</v>
      </c>
      <c r="C350" s="8" t="str">
        <f>"891700071213"</f>
        <v>891700071213</v>
      </c>
      <c r="D350" s="11">
        <v>88</v>
      </c>
      <c r="E350" s="10" t="s">
        <v>27</v>
      </c>
      <c r="F350" s="12">
        <f t="shared" si="6"/>
        <v>76.5</v>
      </c>
    </row>
    <row r="351" spans="1:6">
      <c r="A351" s="8">
        <v>349</v>
      </c>
      <c r="B351" s="9" t="s">
        <v>133</v>
      </c>
      <c r="C351" s="8" t="str">
        <f>"891700071211"</f>
        <v>891700071211</v>
      </c>
      <c r="D351" s="11">
        <v>85</v>
      </c>
      <c r="E351" s="10" t="s">
        <v>37</v>
      </c>
      <c r="F351" s="12">
        <f t="shared" si="6"/>
        <v>76.25</v>
      </c>
    </row>
    <row r="352" spans="1:6">
      <c r="A352" s="8">
        <v>350</v>
      </c>
      <c r="B352" s="9" t="s">
        <v>133</v>
      </c>
      <c r="C352" s="8" t="str">
        <f>"891700071321"</f>
        <v>891700071321</v>
      </c>
      <c r="D352" s="11">
        <v>81</v>
      </c>
      <c r="E352" s="10" t="s">
        <v>44</v>
      </c>
      <c r="F352" s="12">
        <f t="shared" si="6"/>
        <v>73.5</v>
      </c>
    </row>
    <row r="353" spans="1:6">
      <c r="A353" s="8">
        <v>351</v>
      </c>
      <c r="B353" s="9" t="s">
        <v>133</v>
      </c>
      <c r="C353" s="8" t="str">
        <f>"891700071307"</f>
        <v>891700071307</v>
      </c>
      <c r="D353" s="11">
        <v>78</v>
      </c>
      <c r="E353" s="10" t="s">
        <v>33</v>
      </c>
      <c r="F353" s="12">
        <f t="shared" si="6"/>
        <v>72.5</v>
      </c>
    </row>
    <row r="354" spans="1:6">
      <c r="A354" s="8">
        <v>352</v>
      </c>
      <c r="B354" s="9" t="s">
        <v>133</v>
      </c>
      <c r="C354" s="8" t="str">
        <f>"891700071226"</f>
        <v>891700071226</v>
      </c>
      <c r="D354" s="11">
        <v>79</v>
      </c>
      <c r="E354" s="10" t="s">
        <v>34</v>
      </c>
      <c r="F354" s="12">
        <f t="shared" si="6"/>
        <v>72.25</v>
      </c>
    </row>
    <row r="355" spans="1:6">
      <c r="A355" s="8">
        <v>353</v>
      </c>
      <c r="B355" s="9" t="s">
        <v>133</v>
      </c>
      <c r="C355" s="8" t="str">
        <f>"891700071214"</f>
        <v>891700071214</v>
      </c>
      <c r="D355" s="11">
        <v>74</v>
      </c>
      <c r="E355" s="10" t="s">
        <v>28</v>
      </c>
      <c r="F355" s="12">
        <f t="shared" si="6"/>
        <v>71.5</v>
      </c>
    </row>
    <row r="356" spans="1:6">
      <c r="A356" s="8">
        <v>354</v>
      </c>
      <c r="B356" s="9" t="s">
        <v>133</v>
      </c>
      <c r="C356" s="8" t="str">
        <f>"891700071229"</f>
        <v>891700071229</v>
      </c>
      <c r="D356" s="11">
        <v>82</v>
      </c>
      <c r="E356" s="10" t="s">
        <v>85</v>
      </c>
      <c r="F356" s="12">
        <f t="shared" si="6"/>
        <v>70.75</v>
      </c>
    </row>
    <row r="357" spans="1:6">
      <c r="A357" s="8">
        <v>355</v>
      </c>
      <c r="B357" s="9" t="s">
        <v>133</v>
      </c>
      <c r="C357" s="8" t="str">
        <f>"891700071206"</f>
        <v>891700071206</v>
      </c>
      <c r="D357" s="11">
        <v>80</v>
      </c>
      <c r="E357" s="10" t="s">
        <v>41</v>
      </c>
      <c r="F357" s="12">
        <f t="shared" si="6"/>
        <v>70.25</v>
      </c>
    </row>
    <row r="358" spans="1:6">
      <c r="A358" s="8">
        <v>356</v>
      </c>
      <c r="B358" s="9" t="s">
        <v>133</v>
      </c>
      <c r="C358" s="8" t="str">
        <f>"891700071304"</f>
        <v>891700071304</v>
      </c>
      <c r="D358" s="11">
        <v>74</v>
      </c>
      <c r="E358" s="10" t="s">
        <v>34</v>
      </c>
      <c r="F358" s="12">
        <f t="shared" si="6"/>
        <v>69.75</v>
      </c>
    </row>
    <row r="359" spans="1:6">
      <c r="A359" s="8">
        <v>357</v>
      </c>
      <c r="B359" s="9" t="s">
        <v>133</v>
      </c>
      <c r="C359" s="8" t="str">
        <f>"891700071305"</f>
        <v>891700071305</v>
      </c>
      <c r="D359" s="11">
        <v>77</v>
      </c>
      <c r="E359" s="10" t="s">
        <v>64</v>
      </c>
      <c r="F359" s="12">
        <f t="shared" si="6"/>
        <v>69</v>
      </c>
    </row>
    <row r="360" spans="1:6">
      <c r="A360" s="8">
        <v>358</v>
      </c>
      <c r="B360" s="9" t="s">
        <v>133</v>
      </c>
      <c r="C360" s="8" t="str">
        <f>"891700071225"</f>
        <v>891700071225</v>
      </c>
      <c r="D360" s="11">
        <v>68</v>
      </c>
      <c r="E360" s="10" t="s">
        <v>29</v>
      </c>
      <c r="F360" s="12">
        <f t="shared" si="6"/>
        <v>69</v>
      </c>
    </row>
    <row r="361" spans="1:6">
      <c r="A361" s="8">
        <v>359</v>
      </c>
      <c r="B361" s="9" t="s">
        <v>133</v>
      </c>
      <c r="C361" s="8" t="str">
        <f>"891700071303"</f>
        <v>891700071303</v>
      </c>
      <c r="D361" s="11">
        <v>65</v>
      </c>
      <c r="E361" s="10" t="s">
        <v>24</v>
      </c>
      <c r="F361" s="12">
        <f t="shared" si="6"/>
        <v>68.25</v>
      </c>
    </row>
    <row r="362" spans="1:6">
      <c r="A362" s="8">
        <v>360</v>
      </c>
      <c r="B362" s="9" t="s">
        <v>133</v>
      </c>
      <c r="C362" s="8" t="str">
        <f>"891700071319"</f>
        <v>891700071319</v>
      </c>
      <c r="D362" s="11">
        <v>67</v>
      </c>
      <c r="E362" s="10" t="s">
        <v>28</v>
      </c>
      <c r="F362" s="12">
        <f t="shared" si="6"/>
        <v>68</v>
      </c>
    </row>
    <row r="363" spans="1:6">
      <c r="A363" s="8">
        <v>361</v>
      </c>
      <c r="B363" s="9" t="s">
        <v>133</v>
      </c>
      <c r="C363" s="8" t="str">
        <f>"891700071302"</f>
        <v>891700071302</v>
      </c>
      <c r="D363" s="11">
        <v>75</v>
      </c>
      <c r="E363" s="10" t="s">
        <v>41</v>
      </c>
      <c r="F363" s="12">
        <f t="shared" si="6"/>
        <v>67.75</v>
      </c>
    </row>
    <row r="364" spans="1:6">
      <c r="A364" s="8">
        <v>362</v>
      </c>
      <c r="B364" s="9" t="s">
        <v>133</v>
      </c>
      <c r="C364" s="8" t="str">
        <f>"891700071310"</f>
        <v>891700071310</v>
      </c>
      <c r="D364" s="11">
        <v>74</v>
      </c>
      <c r="E364" s="10" t="s">
        <v>64</v>
      </c>
      <c r="F364" s="12">
        <f t="shared" si="6"/>
        <v>67.5</v>
      </c>
    </row>
    <row r="365" spans="1:6">
      <c r="A365" s="8">
        <v>363</v>
      </c>
      <c r="B365" s="9" t="s">
        <v>133</v>
      </c>
      <c r="C365" s="8" t="str">
        <f>"891700071230"</f>
        <v>891700071230</v>
      </c>
      <c r="D365" s="11">
        <v>67</v>
      </c>
      <c r="E365" s="10" t="s">
        <v>39</v>
      </c>
      <c r="F365" s="12">
        <f t="shared" si="6"/>
        <v>67.5</v>
      </c>
    </row>
    <row r="366" spans="1:6">
      <c r="A366" s="8">
        <v>364</v>
      </c>
      <c r="B366" s="9" t="s">
        <v>133</v>
      </c>
      <c r="C366" s="8" t="str">
        <f>"891700071320"</f>
        <v>891700071320</v>
      </c>
      <c r="D366" s="11">
        <v>68</v>
      </c>
      <c r="E366" s="10" t="s">
        <v>64</v>
      </c>
      <c r="F366" s="12">
        <f t="shared" si="6"/>
        <v>64.5</v>
      </c>
    </row>
    <row r="367" spans="1:6">
      <c r="A367" s="8">
        <v>365</v>
      </c>
      <c r="B367" s="9" t="s">
        <v>133</v>
      </c>
      <c r="C367" s="8" t="str">
        <f>"891700071216"</f>
        <v>891700071216</v>
      </c>
      <c r="D367" s="11">
        <v>65</v>
      </c>
      <c r="E367" s="10" t="s">
        <v>21</v>
      </c>
      <c r="F367" s="12">
        <f t="shared" si="6"/>
        <v>64</v>
      </c>
    </row>
    <row r="368" spans="1:6">
      <c r="A368" s="8">
        <v>366</v>
      </c>
      <c r="B368" s="9" t="s">
        <v>133</v>
      </c>
      <c r="C368" s="8" t="str">
        <f>"891700071308"</f>
        <v>891700071308</v>
      </c>
      <c r="D368" s="11">
        <v>65</v>
      </c>
      <c r="E368" s="10" t="s">
        <v>64</v>
      </c>
      <c r="F368" s="12">
        <f t="shared" si="6"/>
        <v>63</v>
      </c>
    </row>
    <row r="369" spans="1:6">
      <c r="A369" s="8">
        <v>367</v>
      </c>
      <c r="B369" s="9" t="s">
        <v>133</v>
      </c>
      <c r="C369" s="8" t="str">
        <f>"891700071306"</f>
        <v>891700071306</v>
      </c>
      <c r="D369" s="11">
        <v>60</v>
      </c>
      <c r="E369" s="10" t="s">
        <v>31</v>
      </c>
      <c r="F369" s="12">
        <f t="shared" si="6"/>
        <v>62.25</v>
      </c>
    </row>
    <row r="370" spans="1:6">
      <c r="A370" s="8">
        <v>368</v>
      </c>
      <c r="B370" s="9" t="s">
        <v>133</v>
      </c>
      <c r="C370" s="8" t="str">
        <f>"891700071209"</f>
        <v>891700071209</v>
      </c>
      <c r="D370" s="11">
        <v>61</v>
      </c>
      <c r="E370" s="10" t="s">
        <v>51</v>
      </c>
      <c r="F370" s="12">
        <f t="shared" si="6"/>
        <v>61.25</v>
      </c>
    </row>
    <row r="371" spans="1:6">
      <c r="A371" s="8">
        <v>369</v>
      </c>
      <c r="B371" s="9" t="s">
        <v>133</v>
      </c>
      <c r="C371" s="8" t="str">
        <f>"891700071221"</f>
        <v>891700071221</v>
      </c>
      <c r="D371" s="11">
        <v>63</v>
      </c>
      <c r="E371" s="10" t="s">
        <v>42</v>
      </c>
      <c r="F371" s="12">
        <f t="shared" si="6"/>
        <v>60.75</v>
      </c>
    </row>
    <row r="372" spans="1:6">
      <c r="A372" s="8">
        <v>370</v>
      </c>
      <c r="B372" s="9" t="s">
        <v>133</v>
      </c>
      <c r="C372" s="8" t="str">
        <f>"891700071222"</f>
        <v>891700071222</v>
      </c>
      <c r="D372" s="11">
        <v>60</v>
      </c>
      <c r="E372" s="10" t="s">
        <v>41</v>
      </c>
      <c r="F372" s="12">
        <f t="shared" si="6"/>
        <v>60.25</v>
      </c>
    </row>
    <row r="373" spans="1:6">
      <c r="A373" s="8">
        <v>371</v>
      </c>
      <c r="B373" s="9" t="s">
        <v>133</v>
      </c>
      <c r="C373" s="8" t="str">
        <f>"891700071220"</f>
        <v>891700071220</v>
      </c>
      <c r="D373" s="11">
        <v>54</v>
      </c>
      <c r="E373" s="10" t="s">
        <v>44</v>
      </c>
      <c r="F373" s="12">
        <f t="shared" si="6"/>
        <v>60</v>
      </c>
    </row>
    <row r="374" spans="1:6">
      <c r="A374" s="8">
        <v>372</v>
      </c>
      <c r="B374" s="9" t="s">
        <v>133</v>
      </c>
      <c r="C374" s="8" t="str">
        <f>"891700071218"</f>
        <v>891700071218</v>
      </c>
      <c r="D374" s="11">
        <v>57</v>
      </c>
      <c r="E374" s="10" t="s">
        <v>51</v>
      </c>
      <c r="F374" s="12">
        <f t="shared" si="6"/>
        <v>59.25</v>
      </c>
    </row>
    <row r="375" spans="1:6">
      <c r="A375" s="8">
        <v>373</v>
      </c>
      <c r="B375" s="9" t="s">
        <v>133</v>
      </c>
      <c r="C375" s="8" t="str">
        <f>"891700071313"</f>
        <v>891700071313</v>
      </c>
      <c r="D375" s="11">
        <v>54</v>
      </c>
      <c r="E375" s="10" t="s">
        <v>31</v>
      </c>
      <c r="F375" s="12">
        <f t="shared" si="6"/>
        <v>59.25</v>
      </c>
    </row>
    <row r="376" spans="1:6">
      <c r="A376" s="8">
        <v>374</v>
      </c>
      <c r="B376" s="9" t="s">
        <v>133</v>
      </c>
      <c r="C376" s="8" t="str">
        <f>"891700071309"</f>
        <v>891700071309</v>
      </c>
      <c r="D376" s="11">
        <v>54</v>
      </c>
      <c r="E376" s="10" t="s">
        <v>62</v>
      </c>
      <c r="F376" s="12">
        <f t="shared" si="6"/>
        <v>59</v>
      </c>
    </row>
    <row r="377" spans="1:6">
      <c r="A377" s="8">
        <v>375</v>
      </c>
      <c r="B377" s="9" t="s">
        <v>133</v>
      </c>
      <c r="C377" s="8" t="str">
        <f>"891700071208"</f>
        <v>891700071208</v>
      </c>
      <c r="D377" s="11">
        <v>60</v>
      </c>
      <c r="E377" s="10" t="s">
        <v>53</v>
      </c>
      <c r="F377" s="12">
        <f t="shared" si="6"/>
        <v>57.75</v>
      </c>
    </row>
    <row r="378" spans="1:6">
      <c r="A378" s="8">
        <v>376</v>
      </c>
      <c r="B378" s="9" t="s">
        <v>133</v>
      </c>
      <c r="C378" s="8" t="str">
        <f>"891700071311"</f>
        <v>891700071311</v>
      </c>
      <c r="D378" s="11">
        <v>54</v>
      </c>
      <c r="E378" s="10" t="s">
        <v>83</v>
      </c>
      <c r="F378" s="12">
        <f t="shared" si="6"/>
        <v>56</v>
      </c>
    </row>
    <row r="379" spans="1:6">
      <c r="A379" s="8">
        <v>377</v>
      </c>
      <c r="B379" s="9" t="s">
        <v>133</v>
      </c>
      <c r="C379" s="8" t="str">
        <f>"891700071207"</f>
        <v>891700071207</v>
      </c>
      <c r="D379" s="11">
        <v>53</v>
      </c>
      <c r="E379" s="10" t="s">
        <v>50</v>
      </c>
      <c r="F379" s="12">
        <f t="shared" si="6"/>
        <v>56</v>
      </c>
    </row>
    <row r="380" spans="1:6">
      <c r="A380" s="8">
        <v>378</v>
      </c>
      <c r="B380" s="9" t="s">
        <v>133</v>
      </c>
      <c r="C380" s="8" t="str">
        <f>"891700071316"</f>
        <v>891700071316</v>
      </c>
      <c r="D380" s="11">
        <v>59</v>
      </c>
      <c r="E380" s="10" t="s">
        <v>134</v>
      </c>
      <c r="F380" s="12">
        <f t="shared" si="6"/>
        <v>55.25</v>
      </c>
    </row>
    <row r="381" spans="1:6">
      <c r="A381" s="8">
        <v>379</v>
      </c>
      <c r="B381" s="9" t="s">
        <v>133</v>
      </c>
      <c r="C381" s="8" t="str">
        <f>"891700071312"</f>
        <v>891700071312</v>
      </c>
      <c r="D381" s="11">
        <v>47</v>
      </c>
      <c r="E381" s="10" t="s">
        <v>47</v>
      </c>
      <c r="F381" s="12">
        <f t="shared" si="6"/>
        <v>53.5</v>
      </c>
    </row>
    <row r="382" spans="1:6">
      <c r="A382" s="8">
        <v>380</v>
      </c>
      <c r="B382" s="9" t="s">
        <v>133</v>
      </c>
      <c r="C382" s="8" t="str">
        <f>"891700071202"</f>
        <v>891700071202</v>
      </c>
      <c r="D382" s="11">
        <v>50</v>
      </c>
      <c r="E382" s="10" t="s">
        <v>84</v>
      </c>
      <c r="F382" s="12">
        <f t="shared" si="6"/>
        <v>53.25</v>
      </c>
    </row>
    <row r="383" spans="1:6">
      <c r="A383" s="8">
        <v>381</v>
      </c>
      <c r="B383" s="9" t="s">
        <v>133</v>
      </c>
      <c r="C383" s="8" t="str">
        <f>"891700071314"</f>
        <v>891700071314</v>
      </c>
      <c r="D383" s="11">
        <v>49</v>
      </c>
      <c r="E383" s="10" t="s">
        <v>53</v>
      </c>
      <c r="F383" s="12">
        <f t="shared" si="6"/>
        <v>52.25</v>
      </c>
    </row>
    <row r="384" spans="1:6">
      <c r="A384" s="8">
        <v>382</v>
      </c>
      <c r="B384" s="9" t="s">
        <v>133</v>
      </c>
      <c r="C384" s="8" t="str">
        <f>"891700071210"</f>
        <v>891700071210</v>
      </c>
      <c r="D384" s="11">
        <v>51</v>
      </c>
      <c r="E384" s="10" t="s">
        <v>86</v>
      </c>
      <c r="F384" s="12">
        <f t="shared" si="6"/>
        <v>51.75</v>
      </c>
    </row>
    <row r="385" spans="1:6">
      <c r="A385" s="8">
        <v>383</v>
      </c>
      <c r="B385" s="9" t="s">
        <v>133</v>
      </c>
      <c r="C385" s="8" t="str">
        <f>"891700071228"</f>
        <v>891700071228</v>
      </c>
      <c r="D385" s="11">
        <v>42</v>
      </c>
      <c r="E385" s="10" t="s">
        <v>51</v>
      </c>
      <c r="F385" s="12">
        <f t="shared" si="6"/>
        <v>51.75</v>
      </c>
    </row>
    <row r="386" spans="1:6">
      <c r="A386" s="8">
        <v>384</v>
      </c>
      <c r="B386" s="9" t="s">
        <v>133</v>
      </c>
      <c r="C386" s="8" t="str">
        <f>"891700071223"</f>
        <v>891700071223</v>
      </c>
      <c r="D386" s="11">
        <v>50</v>
      </c>
      <c r="E386" s="10" t="s">
        <v>112</v>
      </c>
      <c r="F386" s="12">
        <f t="shared" si="6"/>
        <v>50.5</v>
      </c>
    </row>
    <row r="387" spans="1:6">
      <c r="A387" s="8">
        <v>385</v>
      </c>
      <c r="B387" s="9" t="s">
        <v>133</v>
      </c>
      <c r="C387" s="8" t="str">
        <f>"891700071212"</f>
        <v>891700071212</v>
      </c>
      <c r="D387" s="11">
        <v>50</v>
      </c>
      <c r="E387" s="10" t="s">
        <v>127</v>
      </c>
      <c r="F387" s="12">
        <f t="shared" si="6"/>
        <v>50</v>
      </c>
    </row>
    <row r="388" spans="1:6">
      <c r="A388" s="8">
        <v>386</v>
      </c>
      <c r="B388" s="9" t="s">
        <v>133</v>
      </c>
      <c r="C388" s="8" t="str">
        <f>"891700071203"</f>
        <v>891700071203</v>
      </c>
      <c r="D388" s="11">
        <v>47</v>
      </c>
      <c r="E388" s="10" t="s">
        <v>134</v>
      </c>
      <c r="F388" s="12">
        <f t="shared" si="6"/>
        <v>49.25</v>
      </c>
    </row>
    <row r="389" spans="1:6">
      <c r="A389" s="8">
        <v>387</v>
      </c>
      <c r="B389" s="9" t="s">
        <v>133</v>
      </c>
      <c r="C389" s="8" t="str">
        <f>"891700071205"</f>
        <v>891700071205</v>
      </c>
      <c r="D389" s="11">
        <v>41</v>
      </c>
      <c r="E389" s="10" t="s">
        <v>56</v>
      </c>
      <c r="F389" s="12">
        <f t="shared" si="6"/>
        <v>49.25</v>
      </c>
    </row>
    <row r="390" spans="1:6">
      <c r="A390" s="8">
        <v>388</v>
      </c>
      <c r="B390" s="9" t="s">
        <v>133</v>
      </c>
      <c r="C390" s="8" t="str">
        <f>"891700071318"</f>
        <v>891700071318</v>
      </c>
      <c r="D390" s="11">
        <v>37</v>
      </c>
      <c r="E390" s="10" t="s">
        <v>51</v>
      </c>
      <c r="F390" s="12">
        <f t="shared" si="6"/>
        <v>49.25</v>
      </c>
    </row>
    <row r="391" spans="1:6">
      <c r="A391" s="8">
        <v>389</v>
      </c>
      <c r="B391" s="9" t="s">
        <v>133</v>
      </c>
      <c r="C391" s="8" t="str">
        <f>"891700071215"</f>
        <v>891700071215</v>
      </c>
      <c r="D391" s="11">
        <v>47</v>
      </c>
      <c r="E391" s="10" t="s">
        <v>135</v>
      </c>
      <c r="F391" s="12">
        <f t="shared" si="6"/>
        <v>47.25</v>
      </c>
    </row>
    <row r="392" spans="1:6">
      <c r="A392" s="8">
        <v>390</v>
      </c>
      <c r="B392" s="9" t="s">
        <v>133</v>
      </c>
      <c r="C392" s="8" t="str">
        <f>"891700071227"</f>
        <v>891700071227</v>
      </c>
      <c r="D392" s="11">
        <v>42</v>
      </c>
      <c r="E392" s="10" t="s">
        <v>86</v>
      </c>
      <c r="F392" s="12">
        <f t="shared" si="6"/>
        <v>47.25</v>
      </c>
    </row>
    <row r="393" spans="1:6">
      <c r="A393" s="8">
        <v>391</v>
      </c>
      <c r="B393" s="9" t="s">
        <v>133</v>
      </c>
      <c r="C393" s="8" t="str">
        <f>"891700071317"</f>
        <v>891700071317</v>
      </c>
      <c r="D393" s="11">
        <v>47</v>
      </c>
      <c r="E393" s="10" t="s">
        <v>122</v>
      </c>
      <c r="F393" s="12">
        <f t="shared" si="6"/>
        <v>45.5</v>
      </c>
    </row>
    <row r="394" spans="1:6">
      <c r="A394" s="8">
        <v>392</v>
      </c>
      <c r="B394" s="9" t="s">
        <v>133</v>
      </c>
      <c r="C394" s="8" t="str">
        <f>"891700071204"</f>
        <v>891700071204</v>
      </c>
      <c r="D394" s="11">
        <v>0</v>
      </c>
      <c r="E394" s="10" t="s">
        <v>60</v>
      </c>
      <c r="F394" s="12">
        <f t="shared" si="6"/>
        <v>0</v>
      </c>
    </row>
    <row r="395" spans="1:6">
      <c r="A395" s="8">
        <v>393</v>
      </c>
      <c r="B395" s="9" t="s">
        <v>133</v>
      </c>
      <c r="C395" s="8" t="str">
        <f>"891700071217"</f>
        <v>891700071217</v>
      </c>
      <c r="D395" s="11">
        <v>0</v>
      </c>
      <c r="E395" s="10" t="s">
        <v>60</v>
      </c>
      <c r="F395" s="12">
        <f t="shared" si="6"/>
        <v>0</v>
      </c>
    </row>
    <row r="396" spans="1:6">
      <c r="A396" s="8">
        <v>394</v>
      </c>
      <c r="B396" s="9" t="s">
        <v>133</v>
      </c>
      <c r="C396" s="8" t="str">
        <f>"891700071301"</f>
        <v>891700071301</v>
      </c>
      <c r="D396" s="11">
        <v>0</v>
      </c>
      <c r="E396" s="10" t="s">
        <v>60</v>
      </c>
      <c r="F396" s="12">
        <f t="shared" si="6"/>
        <v>0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时有时无</cp:lastModifiedBy>
  <dcterms:created xsi:type="dcterms:W3CDTF">2019-12-12T09:10:00Z</dcterms:created>
  <dcterms:modified xsi:type="dcterms:W3CDTF">2019-12-13T01:25:07Z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