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谯城区2019年度区直事业单位公开招聘参加体检人员情况" sheetId="1" r:id="rId1"/>
  </sheets>
  <definedNames/>
  <calcPr fullCalcOnLoad="1"/>
</workbook>
</file>

<file path=xl/sharedStrings.xml><?xml version="1.0" encoding="utf-8"?>
<sst xmlns="http://schemas.openxmlformats.org/spreadsheetml/2006/main" count="237" uniqueCount="111">
  <si>
    <t>亳州市谯城区2019年度事业单位公开招聘人员第一批次拟聘用人员名单公示</t>
  </si>
  <si>
    <t xml:space="preserve">    根据《亳州市谯城区2019年度事业单位公开招聘人员公告》精神，经网上报名、资格初审、笔试、资格复审、面试、体检、考察等环节，确定李可等53名考生符合本次招聘条件，确定为拟聘用人员，现予公示，公示时间为5个工作日。公示期间如有问题，请联系我们，联系电话：0558-5516005、5522032。公示无异议的办理聘用手续。孕妇2名待体检合格后办理聘用手续。体检、考察环节放弃的择日递补。
                                                                   亳州市谯城区2019年度事业单位公开
                                                                      招聘人员工作领导小组办公室
                                                                              2019年9月27日                  </t>
  </si>
  <si>
    <t>序号</t>
  </si>
  <si>
    <t>主管部门</t>
  </si>
  <si>
    <t>招聘单位</t>
  </si>
  <si>
    <t>报考岗位</t>
  </si>
  <si>
    <t>准考证号</t>
  </si>
  <si>
    <t>姓名</t>
  </si>
  <si>
    <t>出生年月</t>
  </si>
  <si>
    <t>学历</t>
  </si>
  <si>
    <t>毕业院校</t>
  </si>
  <si>
    <t>体检、考察结果</t>
  </si>
  <si>
    <t>谯城经开区管委会</t>
  </si>
  <si>
    <t>管理服务中心</t>
  </si>
  <si>
    <t>030001_工作人员</t>
  </si>
  <si>
    <t>李可</t>
  </si>
  <si>
    <t>1993-10-26</t>
  </si>
  <si>
    <t>本科</t>
  </si>
  <si>
    <t>安徽工程大学</t>
  </si>
  <si>
    <t>合格</t>
  </si>
  <si>
    <t>财政分局</t>
  </si>
  <si>
    <t>030002_工作人员</t>
  </si>
  <si>
    <t>李小宇</t>
  </si>
  <si>
    <t>1995-12-15</t>
  </si>
  <si>
    <t>苏州大学</t>
  </si>
  <si>
    <t>区财政局</t>
  </si>
  <si>
    <t>财政信息中心</t>
  </si>
  <si>
    <t>030003_工作人员</t>
  </si>
  <si>
    <t>朱宇鹏</t>
  </si>
  <si>
    <t>1997-06-09</t>
  </si>
  <si>
    <t>政府和社会资本合作办公室</t>
  </si>
  <si>
    <t>030004_工作人员</t>
  </si>
  <si>
    <t>郭志文</t>
  </si>
  <si>
    <t>区教育局</t>
  </si>
  <si>
    <t>学生资助
管理中心</t>
  </si>
  <si>
    <t>030005_工作人员</t>
  </si>
  <si>
    <t>王珂</t>
  </si>
  <si>
    <t>1991-10-02</t>
  </si>
  <si>
    <t>硕士
研究生</t>
  </si>
  <si>
    <t>招生办公室</t>
  </si>
  <si>
    <t>030007_工作人员</t>
  </si>
  <si>
    <t>王昆仑</t>
  </si>
  <si>
    <t>区科技局</t>
  </si>
  <si>
    <t>地震办公室</t>
  </si>
  <si>
    <t>030010_工作人员</t>
  </si>
  <si>
    <t>赵刘</t>
  </si>
  <si>
    <t>区供销社</t>
  </si>
  <si>
    <t>030011_工作人员</t>
  </si>
  <si>
    <t>何晓雷</t>
  </si>
  <si>
    <t>区民政局</t>
  </si>
  <si>
    <t>社会福利院</t>
  </si>
  <si>
    <t>030012_工作人员</t>
  </si>
  <si>
    <t>张浩均</t>
  </si>
  <si>
    <t>区人社局</t>
  </si>
  <si>
    <t>城乡居民养老
保险管理局</t>
  </si>
  <si>
    <t>030013_工作人员</t>
  </si>
  <si>
    <t>戴梓旭</t>
  </si>
  <si>
    <t>社保基金征缴中心</t>
  </si>
  <si>
    <t>030014_工作人员</t>
  </si>
  <si>
    <t>张婉秋</t>
  </si>
  <si>
    <t>劳动人事争议
仲裁院</t>
  </si>
  <si>
    <t>030015_工作人员</t>
  </si>
  <si>
    <t>就业人才
服务局</t>
  </si>
  <si>
    <t>030016_工作人员</t>
  </si>
  <si>
    <t>区水利局</t>
  </si>
  <si>
    <t>基层涵闸
管理所</t>
  </si>
  <si>
    <t>030017_工作人员</t>
  </si>
  <si>
    <t>区统计局</t>
  </si>
  <si>
    <t>计算中心</t>
  </si>
  <si>
    <t>030018_工作人员</t>
  </si>
  <si>
    <t>区卫健委</t>
  </si>
  <si>
    <t>疾病预防
控制中心</t>
  </si>
  <si>
    <t>030019_工作人员</t>
  </si>
  <si>
    <t>030020_工作人员</t>
  </si>
  <si>
    <t>妇幼保健计划生育服务中心</t>
  </si>
  <si>
    <t>030021_工作人员</t>
  </si>
  <si>
    <t>区文旅体局</t>
  </si>
  <si>
    <t>文化馆</t>
  </si>
  <si>
    <t>030022_工作人员</t>
  </si>
  <si>
    <t>图书馆</t>
  </si>
  <si>
    <t>030023_工作人员</t>
  </si>
  <si>
    <t>区医保局</t>
  </si>
  <si>
    <t>城乡居民合作
医疗管理局</t>
  </si>
  <si>
    <t>030024_工作人员</t>
  </si>
  <si>
    <t>区商务局</t>
  </si>
  <si>
    <t>电子商务发展
服务中心</t>
  </si>
  <si>
    <t>030025_工作人员</t>
  </si>
  <si>
    <t>区城市管理
行政执法局</t>
  </si>
  <si>
    <t>环境卫生
管理办公室</t>
  </si>
  <si>
    <t>030026_工作人员</t>
  </si>
  <si>
    <t>城市管理
指挥中心</t>
  </si>
  <si>
    <t>030027_工作人员</t>
  </si>
  <si>
    <t>030028_工作人员</t>
  </si>
  <si>
    <t>区直事业单位</t>
  </si>
  <si>
    <t>030029_工作人员</t>
  </si>
  <si>
    <t>乡镇</t>
  </si>
  <si>
    <t>生态环境保护(河长制）工作站</t>
  </si>
  <si>
    <t>030030_工作人员</t>
  </si>
  <si>
    <t>030031_工作人员</t>
  </si>
  <si>
    <t>030032_工作人员</t>
  </si>
  <si>
    <t>030033_工作人员</t>
  </si>
  <si>
    <t>科技培训
情报中心</t>
  </si>
  <si>
    <t>030009_工作人员</t>
  </si>
  <si>
    <t>张凯凯</t>
  </si>
  <si>
    <t>孕期待检
考察合格</t>
  </si>
  <si>
    <t>教育局</t>
  </si>
  <si>
    <t>030006_工作人员</t>
  </si>
  <si>
    <t>放弃</t>
  </si>
  <si>
    <t>区经信局</t>
  </si>
  <si>
    <t>工业企业项目
办公室</t>
  </si>
  <si>
    <t>030008_工作人员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</si>
</sst>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4"/>
      <name val="仿宋_GB2312"/>
      <family val="3"/>
    </font>
    <font>
      <sz val="12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7">
      <selection activeCell="F11" sqref="F11"/>
    </sheetView>
  </sheetViews>
  <sheetFormatPr defaultColWidth="9.00390625" defaultRowHeight="16.5" customHeight="1"/>
  <cols>
    <col min="1" max="1" width="5.375" style="5" customWidth="1"/>
    <col min="2" max="3" width="17.00390625" style="5" customWidth="1"/>
    <col min="4" max="5" width="16.375" style="5" customWidth="1"/>
    <col min="6" max="6" width="10.125" style="5" customWidth="1"/>
    <col min="7" max="7" width="13.25390625" style="5" customWidth="1"/>
    <col min="8" max="8" width="8.625" style="5" customWidth="1"/>
    <col min="9" max="9" width="24.875" style="5" customWidth="1"/>
    <col min="10" max="10" width="10.875" style="5" customWidth="1"/>
    <col min="11" max="16384" width="9.00390625" style="5" customWidth="1"/>
  </cols>
  <sheetData>
    <row r="1" spans="1:10" s="1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5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6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3" customFormat="1" ht="42" customHeight="1">
      <c r="A4" s="10">
        <v>1</v>
      </c>
      <c r="B4" s="11" t="s">
        <v>12</v>
      </c>
      <c r="C4" s="11" t="s">
        <v>13</v>
      </c>
      <c r="D4" s="12" t="s">
        <v>14</v>
      </c>
      <c r="E4" s="13" t="str">
        <f>"030001010515"</f>
        <v>030001010515</v>
      </c>
      <c r="F4" s="12" t="s">
        <v>15</v>
      </c>
      <c r="G4" s="12" t="s">
        <v>16</v>
      </c>
      <c r="H4" s="12" t="s">
        <v>17</v>
      </c>
      <c r="I4" s="12" t="s">
        <v>18</v>
      </c>
      <c r="J4" s="26" t="s">
        <v>19</v>
      </c>
    </row>
    <row r="5" spans="1:10" s="3" customFormat="1" ht="42" customHeight="1">
      <c r="A5" s="10">
        <v>2</v>
      </c>
      <c r="B5" s="11"/>
      <c r="C5" s="11" t="s">
        <v>20</v>
      </c>
      <c r="D5" s="12" t="s">
        <v>21</v>
      </c>
      <c r="E5" s="13" t="str">
        <f>"030002010525"</f>
        <v>030002010525</v>
      </c>
      <c r="F5" s="12" t="s">
        <v>22</v>
      </c>
      <c r="G5" s="12" t="s">
        <v>23</v>
      </c>
      <c r="H5" s="12" t="str">
        <f>"本科"</f>
        <v>本科</v>
      </c>
      <c r="I5" s="12" t="s">
        <v>24</v>
      </c>
      <c r="J5" s="26" t="s">
        <v>19</v>
      </c>
    </row>
    <row r="6" spans="1:10" s="3" customFormat="1" ht="42" customHeight="1">
      <c r="A6" s="10">
        <v>3</v>
      </c>
      <c r="B6" s="11" t="s">
        <v>25</v>
      </c>
      <c r="C6" s="11" t="s">
        <v>26</v>
      </c>
      <c r="D6" s="12" t="s">
        <v>27</v>
      </c>
      <c r="E6" s="13" t="str">
        <f>"030003011609"</f>
        <v>030003011609</v>
      </c>
      <c r="F6" s="12" t="s">
        <v>28</v>
      </c>
      <c r="G6" s="12" t="s">
        <v>29</v>
      </c>
      <c r="H6" s="12" t="str">
        <f>"大专"</f>
        <v>大专</v>
      </c>
      <c r="I6" s="12" t="str">
        <f>"安徽水利水电职业技术学院"</f>
        <v>安徽水利水电职业技术学院</v>
      </c>
      <c r="J6" s="26" t="s">
        <v>19</v>
      </c>
    </row>
    <row r="7" spans="1:10" s="3" customFormat="1" ht="42" customHeight="1">
      <c r="A7" s="10">
        <v>4</v>
      </c>
      <c r="B7" s="11"/>
      <c r="C7" s="11" t="s">
        <v>30</v>
      </c>
      <c r="D7" s="12" t="s">
        <v>31</v>
      </c>
      <c r="E7" s="13" t="str">
        <f>"030004011818"</f>
        <v>030004011818</v>
      </c>
      <c r="F7" s="12" t="s">
        <v>32</v>
      </c>
      <c r="G7" s="12" t="str">
        <f>"1994-02-18"</f>
        <v>1994-02-18</v>
      </c>
      <c r="H7" s="12" t="str">
        <f>"本科"</f>
        <v>本科</v>
      </c>
      <c r="I7" s="12" t="str">
        <f>"安徽大学"</f>
        <v>安徽大学</v>
      </c>
      <c r="J7" s="26" t="s">
        <v>19</v>
      </c>
    </row>
    <row r="8" spans="1:10" s="3" customFormat="1" ht="42" customHeight="1">
      <c r="A8" s="10">
        <v>5</v>
      </c>
      <c r="B8" s="11" t="s">
        <v>33</v>
      </c>
      <c r="C8" s="11" t="s">
        <v>34</v>
      </c>
      <c r="D8" s="12" t="s">
        <v>35</v>
      </c>
      <c r="E8" s="14" t="str">
        <f>"030005012520"</f>
        <v>030005012520</v>
      </c>
      <c r="F8" s="12" t="s">
        <v>36</v>
      </c>
      <c r="G8" s="12" t="s">
        <v>37</v>
      </c>
      <c r="H8" s="12" t="s">
        <v>38</v>
      </c>
      <c r="I8" s="12" t="str">
        <f>"郑州大学"</f>
        <v>郑州大学</v>
      </c>
      <c r="J8" s="26" t="s">
        <v>19</v>
      </c>
    </row>
    <row r="9" spans="1:10" s="3" customFormat="1" ht="42" customHeight="1">
      <c r="A9" s="10">
        <v>6</v>
      </c>
      <c r="B9" s="11"/>
      <c r="C9" s="11" t="s">
        <v>39</v>
      </c>
      <c r="D9" s="12" t="s">
        <v>40</v>
      </c>
      <c r="E9" s="13" t="str">
        <f>"030007013623"</f>
        <v>030007013623</v>
      </c>
      <c r="F9" s="12" t="s">
        <v>41</v>
      </c>
      <c r="G9" s="12" t="str">
        <f>"1990-04-10"</f>
        <v>1990-04-10</v>
      </c>
      <c r="H9" s="12" t="str">
        <f>"大专"</f>
        <v>大专</v>
      </c>
      <c r="I9" s="12" t="str">
        <f>"安庆职业技术学院"</f>
        <v>安庆职业技术学院</v>
      </c>
      <c r="J9" s="26" t="s">
        <v>19</v>
      </c>
    </row>
    <row r="10" spans="1:10" s="3" customFormat="1" ht="51" customHeight="1">
      <c r="A10" s="10">
        <v>7</v>
      </c>
      <c r="B10" s="11" t="s">
        <v>42</v>
      </c>
      <c r="C10" s="15" t="s">
        <v>43</v>
      </c>
      <c r="D10" s="12" t="s">
        <v>44</v>
      </c>
      <c r="E10" s="13" t="str">
        <f>"030010015513"</f>
        <v>030010015513</v>
      </c>
      <c r="F10" s="12" t="s">
        <v>45</v>
      </c>
      <c r="G10" s="12" t="str">
        <f>"1996-02-25"</f>
        <v>1996-02-25</v>
      </c>
      <c r="H10" s="12" t="s">
        <v>17</v>
      </c>
      <c r="I10" s="12" t="str">
        <f>"安徽科技学院"</f>
        <v>安徽科技学院</v>
      </c>
      <c r="J10" s="26" t="s">
        <v>19</v>
      </c>
    </row>
    <row r="11" spans="1:10" s="3" customFormat="1" ht="51" customHeight="1">
      <c r="A11" s="10">
        <v>8</v>
      </c>
      <c r="B11" s="11" t="s">
        <v>46</v>
      </c>
      <c r="C11" s="11" t="s">
        <v>46</v>
      </c>
      <c r="D11" s="12" t="s">
        <v>47</v>
      </c>
      <c r="E11" s="14" t="str">
        <f>"030011015721"</f>
        <v>030011015721</v>
      </c>
      <c r="F11" s="12" t="s">
        <v>48</v>
      </c>
      <c r="G11" s="12" t="str">
        <f>"1993-10-06"</f>
        <v>1993-10-06</v>
      </c>
      <c r="H11" s="12" t="str">
        <f>"大专"</f>
        <v>大专</v>
      </c>
      <c r="I11" s="12" t="str">
        <f>"扬州环境资源职业技术学院（现扬州职业大学）"</f>
        <v>扬州环境资源职业技术学院（现扬州职业大学）</v>
      </c>
      <c r="J11" s="26" t="s">
        <v>19</v>
      </c>
    </row>
    <row r="12" spans="1:10" s="3" customFormat="1" ht="37.5" customHeight="1">
      <c r="A12" s="10">
        <v>9</v>
      </c>
      <c r="B12" s="11" t="s">
        <v>49</v>
      </c>
      <c r="C12" s="15" t="s">
        <v>50</v>
      </c>
      <c r="D12" s="12" t="s">
        <v>51</v>
      </c>
      <c r="E12" s="13" t="str">
        <f>"030012017005"</f>
        <v>030012017005</v>
      </c>
      <c r="F12" s="12" t="s">
        <v>52</v>
      </c>
      <c r="G12" s="12" t="str">
        <f>"1993-03-05"</f>
        <v>1993-03-05</v>
      </c>
      <c r="H12" s="12" t="str">
        <f>"大专"</f>
        <v>大专</v>
      </c>
      <c r="I12" s="12" t="str">
        <f>"安徽工业经济职业技术学院"</f>
        <v>安徽工业经济职业技术学院</v>
      </c>
      <c r="J12" s="26" t="s">
        <v>19</v>
      </c>
    </row>
    <row r="13" spans="1:10" s="3" customFormat="1" ht="37.5" customHeight="1">
      <c r="A13" s="10">
        <v>10</v>
      </c>
      <c r="B13" s="16" t="s">
        <v>53</v>
      </c>
      <c r="C13" s="15" t="s">
        <v>54</v>
      </c>
      <c r="D13" s="12" t="s">
        <v>55</v>
      </c>
      <c r="E13" s="13" t="str">
        <f>"030013017903"</f>
        <v>030013017903</v>
      </c>
      <c r="F13" s="12" t="s">
        <v>56</v>
      </c>
      <c r="G13" s="12" t="str">
        <f>"1994-09-18"</f>
        <v>1994-09-18</v>
      </c>
      <c r="H13" s="12" t="str">
        <f>"大专"</f>
        <v>大专</v>
      </c>
      <c r="I13" s="12" t="str">
        <f>"亳州学院"</f>
        <v>亳州学院</v>
      </c>
      <c r="J13" s="26" t="s">
        <v>19</v>
      </c>
    </row>
    <row r="14" spans="1:10" s="3" customFormat="1" ht="37.5" customHeight="1">
      <c r="A14" s="10">
        <v>11</v>
      </c>
      <c r="B14" s="17"/>
      <c r="C14" s="15" t="s">
        <v>57</v>
      </c>
      <c r="D14" s="12" t="s">
        <v>58</v>
      </c>
      <c r="E14" s="13" t="str">
        <f>"030014020110"</f>
        <v>030014020110</v>
      </c>
      <c r="F14" s="12" t="s">
        <v>59</v>
      </c>
      <c r="G14" s="12" t="str">
        <f>"1995-06-11"</f>
        <v>1995-06-11</v>
      </c>
      <c r="H14" s="12" t="str">
        <f>"本科"</f>
        <v>本科</v>
      </c>
      <c r="I14" s="12" t="str">
        <f>"西安交通大学"</f>
        <v>西安交通大学</v>
      </c>
      <c r="J14" s="26" t="s">
        <v>19</v>
      </c>
    </row>
    <row r="15" spans="1:10" s="3" customFormat="1" ht="37.5" customHeight="1">
      <c r="A15" s="10">
        <v>12</v>
      </c>
      <c r="B15" s="17"/>
      <c r="C15" s="15" t="s">
        <v>60</v>
      </c>
      <c r="D15" s="12" t="s">
        <v>61</v>
      </c>
      <c r="E15" s="13" t="str">
        <f>"030015022025"</f>
        <v>030015022025</v>
      </c>
      <c r="F15" s="12" t="str">
        <f>"许松磊"</f>
        <v>许松磊</v>
      </c>
      <c r="G15" s="12" t="str">
        <f>"1991-09-24"</f>
        <v>1991-09-24</v>
      </c>
      <c r="H15" s="12" t="str">
        <f>"本科"</f>
        <v>本科</v>
      </c>
      <c r="I15" s="12" t="str">
        <f>"铜陵学院"</f>
        <v>铜陵学院</v>
      </c>
      <c r="J15" s="26" t="s">
        <v>19</v>
      </c>
    </row>
    <row r="16" spans="1:10" s="3" customFormat="1" ht="37.5" customHeight="1">
      <c r="A16" s="10">
        <v>13</v>
      </c>
      <c r="B16" s="18"/>
      <c r="C16" s="15" t="s">
        <v>62</v>
      </c>
      <c r="D16" s="12" t="s">
        <v>63</v>
      </c>
      <c r="E16" s="13" t="str">
        <f>"030016022625"</f>
        <v>030016022625</v>
      </c>
      <c r="F16" s="12" t="str">
        <f>"侯建波"</f>
        <v>侯建波</v>
      </c>
      <c r="G16" s="12" t="str">
        <f>"1992-06-04"</f>
        <v>1992-06-04</v>
      </c>
      <c r="H16" s="12" t="str">
        <f>"本科"</f>
        <v>本科</v>
      </c>
      <c r="I16" s="12" t="str">
        <f>"安徽农业大学"</f>
        <v>安徽农业大学</v>
      </c>
      <c r="J16" s="26" t="s">
        <v>19</v>
      </c>
    </row>
    <row r="17" spans="1:10" s="3" customFormat="1" ht="37.5" customHeight="1">
      <c r="A17" s="10">
        <v>14</v>
      </c>
      <c r="B17" s="11" t="s">
        <v>64</v>
      </c>
      <c r="C17" s="15" t="s">
        <v>65</v>
      </c>
      <c r="D17" s="12" t="s">
        <v>66</v>
      </c>
      <c r="E17" s="13" t="str">
        <f>"030017023320"</f>
        <v>030017023320</v>
      </c>
      <c r="F17" s="12" t="str">
        <f>"张亚楠"</f>
        <v>张亚楠</v>
      </c>
      <c r="G17" s="12" t="str">
        <f>"1993-09-23"</f>
        <v>1993-09-23</v>
      </c>
      <c r="H17" s="12" t="str">
        <f>"本科"</f>
        <v>本科</v>
      </c>
      <c r="I17" s="12" t="str">
        <f>"安徽建筑大学城市建设学院"</f>
        <v>安徽建筑大学城市建设学院</v>
      </c>
      <c r="J17" s="26" t="s">
        <v>19</v>
      </c>
    </row>
    <row r="18" spans="1:10" s="3" customFormat="1" ht="39.75" customHeight="1">
      <c r="A18" s="10">
        <v>15</v>
      </c>
      <c r="B18" s="11" t="s">
        <v>67</v>
      </c>
      <c r="C18" s="15" t="s">
        <v>68</v>
      </c>
      <c r="D18" s="12" t="s">
        <v>69</v>
      </c>
      <c r="E18" s="13" t="str">
        <f>"030018023415"</f>
        <v>030018023415</v>
      </c>
      <c r="F18" s="12" t="str">
        <f>"王丽敏"</f>
        <v>王丽敏</v>
      </c>
      <c r="G18" s="12" t="str">
        <f>"1988-08-06"</f>
        <v>1988-08-06</v>
      </c>
      <c r="H18" s="12" t="str">
        <f>"本科"</f>
        <v>本科</v>
      </c>
      <c r="I18" s="12" t="str">
        <f>"黄山学院"</f>
        <v>黄山学院</v>
      </c>
      <c r="J18" s="26" t="s">
        <v>19</v>
      </c>
    </row>
    <row r="19" spans="1:10" s="3" customFormat="1" ht="39.75" customHeight="1">
      <c r="A19" s="10">
        <v>16</v>
      </c>
      <c r="B19" s="11" t="s">
        <v>70</v>
      </c>
      <c r="C19" s="15" t="s">
        <v>71</v>
      </c>
      <c r="D19" s="12" t="s">
        <v>72</v>
      </c>
      <c r="E19" s="13" t="str">
        <f>"030019024018"</f>
        <v>030019024018</v>
      </c>
      <c r="F19" s="12" t="str">
        <f>"田梦婷"</f>
        <v>田梦婷</v>
      </c>
      <c r="G19" s="12" t="str">
        <f>"1996-03-09"</f>
        <v>1996-03-09</v>
      </c>
      <c r="H19" s="12" t="str">
        <f>"大专"</f>
        <v>大专</v>
      </c>
      <c r="I19" s="12" t="str">
        <f>"信阳职业技术学院"</f>
        <v>信阳职业技术学院</v>
      </c>
      <c r="J19" s="26" t="s">
        <v>19</v>
      </c>
    </row>
    <row r="20" spans="1:10" s="3" customFormat="1" ht="39.75" customHeight="1">
      <c r="A20" s="10">
        <v>17</v>
      </c>
      <c r="B20" s="11"/>
      <c r="C20" s="15" t="s">
        <v>71</v>
      </c>
      <c r="D20" s="12" t="s">
        <v>73</v>
      </c>
      <c r="E20" s="13" t="str">
        <f>"030020024305"</f>
        <v>030020024305</v>
      </c>
      <c r="F20" s="12" t="str">
        <f>"刘小宇"</f>
        <v>刘小宇</v>
      </c>
      <c r="G20" s="12" t="str">
        <f>"1993-11-07"</f>
        <v>1993-11-07</v>
      </c>
      <c r="H20" s="12" t="str">
        <f>"本科"</f>
        <v>本科</v>
      </c>
      <c r="I20" s="12" t="str">
        <f>"安徽农业大学"</f>
        <v>安徽农业大学</v>
      </c>
      <c r="J20" s="26" t="s">
        <v>19</v>
      </c>
    </row>
    <row r="21" spans="1:10" s="3" customFormat="1" ht="39.75" customHeight="1">
      <c r="A21" s="10">
        <v>18</v>
      </c>
      <c r="B21" s="11"/>
      <c r="C21" s="15" t="s">
        <v>74</v>
      </c>
      <c r="D21" s="12" t="s">
        <v>75</v>
      </c>
      <c r="E21" s="13" t="str">
        <f>"030021024511"</f>
        <v>030021024511</v>
      </c>
      <c r="F21" s="12" t="str">
        <f>"李保银"</f>
        <v>李保银</v>
      </c>
      <c r="G21" s="12" t="str">
        <f>"1989-01-30"</f>
        <v>1989-01-30</v>
      </c>
      <c r="H21" s="12" t="str">
        <f>"大专"</f>
        <v>大专</v>
      </c>
      <c r="I21" s="12" t="str">
        <f>"安徽中医药高等专科学校"</f>
        <v>安徽中医药高等专科学校</v>
      </c>
      <c r="J21" s="26" t="s">
        <v>19</v>
      </c>
    </row>
    <row r="22" spans="1:10" s="3" customFormat="1" ht="48" customHeight="1">
      <c r="A22" s="10">
        <v>19</v>
      </c>
      <c r="B22" s="19" t="s">
        <v>76</v>
      </c>
      <c r="C22" s="15" t="s">
        <v>77</v>
      </c>
      <c r="D22" s="12" t="s">
        <v>78</v>
      </c>
      <c r="E22" s="13" t="str">
        <f>"030022024913"</f>
        <v>030022024913</v>
      </c>
      <c r="F22" s="12" t="str">
        <f>"程晴晴"</f>
        <v>程晴晴</v>
      </c>
      <c r="G22" s="12" t="str">
        <f>"1994-10-30"</f>
        <v>1994-10-30</v>
      </c>
      <c r="H22" s="12" t="str">
        <f aca="true" t="shared" si="0" ref="H22:H27">"本科"</f>
        <v>本科</v>
      </c>
      <c r="I22" s="12" t="str">
        <f>"黄山学院"</f>
        <v>黄山学院</v>
      </c>
      <c r="J22" s="26" t="s">
        <v>19</v>
      </c>
    </row>
    <row r="23" spans="1:10" s="3" customFormat="1" ht="48" customHeight="1">
      <c r="A23" s="10">
        <v>20</v>
      </c>
      <c r="B23" s="17"/>
      <c r="C23" s="15" t="s">
        <v>77</v>
      </c>
      <c r="D23" s="12" t="s">
        <v>78</v>
      </c>
      <c r="E23" s="13" t="str">
        <f>"030022024825"</f>
        <v>030022024825</v>
      </c>
      <c r="F23" s="12" t="str">
        <f>"张曦曦"</f>
        <v>张曦曦</v>
      </c>
      <c r="G23" s="12" t="str">
        <f>"1993-08-25"</f>
        <v>1993-08-25</v>
      </c>
      <c r="H23" s="12" t="str">
        <f t="shared" si="0"/>
        <v>本科</v>
      </c>
      <c r="I23" s="12" t="str">
        <f>"安徽农业大学"</f>
        <v>安徽农业大学</v>
      </c>
      <c r="J23" s="26" t="s">
        <v>19</v>
      </c>
    </row>
    <row r="24" spans="1:10" s="3" customFormat="1" ht="48" customHeight="1">
      <c r="A24" s="10">
        <v>21</v>
      </c>
      <c r="B24" s="18"/>
      <c r="C24" s="15" t="s">
        <v>79</v>
      </c>
      <c r="D24" s="12" t="s">
        <v>80</v>
      </c>
      <c r="E24" s="13" t="str">
        <f>"030023030604"</f>
        <v>030023030604</v>
      </c>
      <c r="F24" s="12" t="str">
        <f>"程浩"</f>
        <v>程浩</v>
      </c>
      <c r="G24" s="12" t="str">
        <f>"1982-01-02"</f>
        <v>1982-01-02</v>
      </c>
      <c r="H24" s="12" t="str">
        <f t="shared" si="0"/>
        <v>本科</v>
      </c>
      <c r="I24" s="12" t="str">
        <f>"徐州师范大学"</f>
        <v>徐州师范大学</v>
      </c>
      <c r="J24" s="26" t="s">
        <v>19</v>
      </c>
    </row>
    <row r="25" spans="1:10" s="3" customFormat="1" ht="48" customHeight="1">
      <c r="A25" s="10">
        <v>22</v>
      </c>
      <c r="B25" s="16" t="s">
        <v>81</v>
      </c>
      <c r="C25" s="15" t="s">
        <v>82</v>
      </c>
      <c r="D25" s="12" t="s">
        <v>83</v>
      </c>
      <c r="E25" s="13" t="str">
        <f>"030024031622"</f>
        <v>030024031622</v>
      </c>
      <c r="F25" s="12" t="str">
        <f>"陈子洋"</f>
        <v>陈子洋</v>
      </c>
      <c r="G25" s="12" t="str">
        <f>"1998-04-11"</f>
        <v>1998-04-11</v>
      </c>
      <c r="H25" s="12" t="str">
        <f t="shared" si="0"/>
        <v>本科</v>
      </c>
      <c r="I25" s="12" t="str">
        <f>"安徽大学江淮学院"</f>
        <v>安徽大学江淮学院</v>
      </c>
      <c r="J25" s="26" t="s">
        <v>19</v>
      </c>
    </row>
    <row r="26" spans="1:10" s="3" customFormat="1" ht="48" customHeight="1">
      <c r="A26" s="10">
        <v>23</v>
      </c>
      <c r="B26" s="17"/>
      <c r="C26" s="15" t="s">
        <v>82</v>
      </c>
      <c r="D26" s="12" t="s">
        <v>83</v>
      </c>
      <c r="E26" s="13" t="str">
        <f>"030024031005"</f>
        <v>030024031005</v>
      </c>
      <c r="F26" s="12" t="str">
        <f>"贾豪"</f>
        <v>贾豪</v>
      </c>
      <c r="G26" s="12" t="str">
        <f>"1995-03-06"</f>
        <v>1995-03-06</v>
      </c>
      <c r="H26" s="12" t="str">
        <f t="shared" si="0"/>
        <v>本科</v>
      </c>
      <c r="I26" s="12" t="str">
        <f>"蚌埠学院"</f>
        <v>蚌埠学院</v>
      </c>
      <c r="J26" s="26" t="s">
        <v>19</v>
      </c>
    </row>
    <row r="27" spans="1:10" s="3" customFormat="1" ht="48" customHeight="1">
      <c r="A27" s="10">
        <v>24</v>
      </c>
      <c r="B27" s="16" t="s">
        <v>84</v>
      </c>
      <c r="C27" s="15" t="s">
        <v>85</v>
      </c>
      <c r="D27" s="12" t="s">
        <v>86</v>
      </c>
      <c r="E27" s="13" t="str">
        <f>"030025033522"</f>
        <v>030025033522</v>
      </c>
      <c r="F27" s="12" t="str">
        <f>"王宁"</f>
        <v>王宁</v>
      </c>
      <c r="G27" s="12" t="str">
        <f>"1995-02-05"</f>
        <v>1995-02-05</v>
      </c>
      <c r="H27" s="12" t="str">
        <f t="shared" si="0"/>
        <v>本科</v>
      </c>
      <c r="I27" s="12" t="str">
        <f>"安徽大学"</f>
        <v>安徽大学</v>
      </c>
      <c r="J27" s="26" t="s">
        <v>19</v>
      </c>
    </row>
    <row r="28" spans="1:10" s="3" customFormat="1" ht="48" customHeight="1">
      <c r="A28" s="10">
        <v>25</v>
      </c>
      <c r="B28" s="18"/>
      <c r="C28" s="15" t="s">
        <v>85</v>
      </c>
      <c r="D28" s="12" t="s">
        <v>86</v>
      </c>
      <c r="E28" s="13" t="str">
        <f>"030025033621"</f>
        <v>030025033621</v>
      </c>
      <c r="F28" s="12" t="str">
        <f>"张雅洁"</f>
        <v>张雅洁</v>
      </c>
      <c r="G28" s="12" t="str">
        <f>"1993-10-01"</f>
        <v>1993-10-01</v>
      </c>
      <c r="H28" s="12" t="str">
        <f>"大专"</f>
        <v>大专</v>
      </c>
      <c r="I28" s="12" t="str">
        <f>"安徽工商职业学院"</f>
        <v>安徽工商职业学院</v>
      </c>
      <c r="J28" s="26" t="s">
        <v>19</v>
      </c>
    </row>
    <row r="29" spans="1:10" s="3" customFormat="1" ht="48" customHeight="1">
      <c r="A29" s="10">
        <v>26</v>
      </c>
      <c r="B29" s="11" t="s">
        <v>87</v>
      </c>
      <c r="C29" s="15" t="s">
        <v>88</v>
      </c>
      <c r="D29" s="12" t="s">
        <v>89</v>
      </c>
      <c r="E29" s="13" t="str">
        <f>"030026034125"</f>
        <v>030026034125</v>
      </c>
      <c r="F29" s="12" t="str">
        <f>"韩蒙杰"</f>
        <v>韩蒙杰</v>
      </c>
      <c r="G29" s="12" t="str">
        <f>"1994-06-01"</f>
        <v>1994-06-01</v>
      </c>
      <c r="H29" s="12" t="str">
        <f>"本科"</f>
        <v>本科</v>
      </c>
      <c r="I29" s="12" t="str">
        <f>"国家开放大学"</f>
        <v>国家开放大学</v>
      </c>
      <c r="J29" s="26" t="s">
        <v>19</v>
      </c>
    </row>
    <row r="30" spans="1:10" s="3" customFormat="1" ht="48" customHeight="1">
      <c r="A30" s="10">
        <v>27</v>
      </c>
      <c r="B30" s="11"/>
      <c r="C30" s="15" t="s">
        <v>90</v>
      </c>
      <c r="D30" s="12" t="s">
        <v>91</v>
      </c>
      <c r="E30" s="13" t="str">
        <f>"030027034324"</f>
        <v>030027034324</v>
      </c>
      <c r="F30" s="12" t="str">
        <f>"张海燕"</f>
        <v>张海燕</v>
      </c>
      <c r="G30" s="12" t="str">
        <f>"1991-02-02"</f>
        <v>1991-02-02</v>
      </c>
      <c r="H30" s="12" t="str">
        <f>"本科"</f>
        <v>本科</v>
      </c>
      <c r="I30" s="12" t="str">
        <f>"淮北师范大学"</f>
        <v>淮北师范大学</v>
      </c>
      <c r="J30" s="26" t="s">
        <v>19</v>
      </c>
    </row>
    <row r="31" spans="1:10" s="3" customFormat="1" ht="48" customHeight="1">
      <c r="A31" s="10">
        <v>28</v>
      </c>
      <c r="B31" s="11"/>
      <c r="C31" s="15" t="s">
        <v>90</v>
      </c>
      <c r="D31" s="12" t="s">
        <v>92</v>
      </c>
      <c r="E31" s="13" t="str">
        <f>"030028034427"</f>
        <v>030028034427</v>
      </c>
      <c r="F31" s="12" t="str">
        <f>"王辉"</f>
        <v>王辉</v>
      </c>
      <c r="G31" s="12" t="str">
        <f>"1990-03-31"</f>
        <v>1990-03-31</v>
      </c>
      <c r="H31" s="12" t="str">
        <f>"本科"</f>
        <v>本科</v>
      </c>
      <c r="I31" s="12" t="str">
        <f>"巢湖学院"</f>
        <v>巢湖学院</v>
      </c>
      <c r="J31" s="26" t="s">
        <v>19</v>
      </c>
    </row>
    <row r="32" spans="1:10" s="3" customFormat="1" ht="31.5" customHeight="1">
      <c r="A32" s="10">
        <v>29</v>
      </c>
      <c r="B32" s="16" t="s">
        <v>93</v>
      </c>
      <c r="C32" s="20" t="s">
        <v>93</v>
      </c>
      <c r="D32" s="12" t="s">
        <v>94</v>
      </c>
      <c r="E32" s="13" t="str">
        <f>"030029041430"</f>
        <v>030029041430</v>
      </c>
      <c r="F32" s="12" t="str">
        <f>"肖茹"</f>
        <v>肖茹</v>
      </c>
      <c r="G32" s="12" t="str">
        <f>"1993-07-18"</f>
        <v>1993-07-18</v>
      </c>
      <c r="H32" s="12" t="str">
        <f>"本科"</f>
        <v>本科</v>
      </c>
      <c r="I32" s="12" t="str">
        <f>"阜阳师范学院信息工程学院"</f>
        <v>阜阳师范学院信息工程学院</v>
      </c>
      <c r="J32" s="26" t="s">
        <v>19</v>
      </c>
    </row>
    <row r="33" spans="1:10" s="3" customFormat="1" ht="31.5" customHeight="1">
      <c r="A33" s="10">
        <v>30</v>
      </c>
      <c r="B33" s="17"/>
      <c r="C33" s="20" t="s">
        <v>93</v>
      </c>
      <c r="D33" s="12" t="s">
        <v>94</v>
      </c>
      <c r="E33" s="13" t="str">
        <f>"030029040423"</f>
        <v>030029040423</v>
      </c>
      <c r="F33" s="12" t="str">
        <f>"孙程诚"</f>
        <v>孙程诚</v>
      </c>
      <c r="G33" s="12" t="str">
        <f>"1994-04-14"</f>
        <v>1994-04-14</v>
      </c>
      <c r="H33" s="12" t="str">
        <f>"大专"</f>
        <v>大专</v>
      </c>
      <c r="I33" s="12" t="str">
        <f>"安徽工商职业学院"</f>
        <v>安徽工商职业学院</v>
      </c>
      <c r="J33" s="26" t="s">
        <v>19</v>
      </c>
    </row>
    <row r="34" spans="1:10" s="3" customFormat="1" ht="31.5" customHeight="1">
      <c r="A34" s="10">
        <v>31</v>
      </c>
      <c r="B34" s="17"/>
      <c r="C34" s="20" t="s">
        <v>93</v>
      </c>
      <c r="D34" s="12" t="s">
        <v>94</v>
      </c>
      <c r="E34" s="13" t="str">
        <f>"030029041525"</f>
        <v>030029041525</v>
      </c>
      <c r="F34" s="12" t="str">
        <f>"阮翔宇"</f>
        <v>阮翔宇</v>
      </c>
      <c r="G34" s="12" t="str">
        <f>"1995-10-19"</f>
        <v>1995-10-19</v>
      </c>
      <c r="H34" s="12" t="str">
        <f>"本科"</f>
        <v>本科</v>
      </c>
      <c r="I34" s="12" t="str">
        <f>"安徽新华学院"</f>
        <v>安徽新华学院</v>
      </c>
      <c r="J34" s="26" t="s">
        <v>19</v>
      </c>
    </row>
    <row r="35" spans="1:10" s="3" customFormat="1" ht="31.5" customHeight="1">
      <c r="A35" s="10">
        <v>32</v>
      </c>
      <c r="B35" s="17"/>
      <c r="C35" s="20" t="s">
        <v>93</v>
      </c>
      <c r="D35" s="12" t="s">
        <v>94</v>
      </c>
      <c r="E35" s="13" t="str">
        <f>"030029041406"</f>
        <v>030029041406</v>
      </c>
      <c r="F35" s="12" t="str">
        <f>"朱嫚"</f>
        <v>朱嫚</v>
      </c>
      <c r="G35" s="12" t="str">
        <f>"1991-06-29"</f>
        <v>1991-06-29</v>
      </c>
      <c r="H35" s="12" t="str">
        <f>"本科"</f>
        <v>本科</v>
      </c>
      <c r="I35" s="12" t="str">
        <f>"中国人民大学"</f>
        <v>中国人民大学</v>
      </c>
      <c r="J35" s="26" t="s">
        <v>19</v>
      </c>
    </row>
    <row r="36" spans="1:10" s="3" customFormat="1" ht="31.5" customHeight="1">
      <c r="A36" s="10">
        <v>33</v>
      </c>
      <c r="B36" s="17"/>
      <c r="C36" s="20" t="s">
        <v>93</v>
      </c>
      <c r="D36" s="12" t="s">
        <v>94</v>
      </c>
      <c r="E36" s="13" t="str">
        <f>"030029040927"</f>
        <v>030029040927</v>
      </c>
      <c r="F36" s="12" t="str">
        <f>"仵雨"</f>
        <v>仵雨</v>
      </c>
      <c r="G36" s="12" t="str">
        <f>"1990-11-21"</f>
        <v>1990-11-21</v>
      </c>
      <c r="H36" s="12" t="str">
        <f>"本科"</f>
        <v>本科</v>
      </c>
      <c r="I36" s="12" t="str">
        <f>"中国人民大学"</f>
        <v>中国人民大学</v>
      </c>
      <c r="J36" s="26" t="s">
        <v>19</v>
      </c>
    </row>
    <row r="37" spans="1:10" s="3" customFormat="1" ht="31.5" customHeight="1">
      <c r="A37" s="10">
        <v>34</v>
      </c>
      <c r="B37" s="18"/>
      <c r="C37" s="20" t="s">
        <v>93</v>
      </c>
      <c r="D37" s="12" t="s">
        <v>94</v>
      </c>
      <c r="E37" s="13" t="str">
        <f>"030029040826"</f>
        <v>030029040826</v>
      </c>
      <c r="F37" s="12" t="str">
        <f>"卢敏"</f>
        <v>卢敏</v>
      </c>
      <c r="G37" s="12" t="str">
        <f>"1995-09-12"</f>
        <v>1995-09-12</v>
      </c>
      <c r="H37" s="12" t="str">
        <f>"本科"</f>
        <v>本科</v>
      </c>
      <c r="I37" s="12" t="str">
        <f>"合肥师范学院"</f>
        <v>合肥师范学院</v>
      </c>
      <c r="J37" s="26" t="s">
        <v>19</v>
      </c>
    </row>
    <row r="38" spans="1:10" s="3" customFormat="1" ht="31.5" customHeight="1">
      <c r="A38" s="10">
        <v>35</v>
      </c>
      <c r="B38" s="16" t="s">
        <v>95</v>
      </c>
      <c r="C38" s="15" t="s">
        <v>96</v>
      </c>
      <c r="D38" s="12" t="s">
        <v>97</v>
      </c>
      <c r="E38" s="13" t="str">
        <f>"030030042720"</f>
        <v>030030042720</v>
      </c>
      <c r="F38" s="12" t="str">
        <f>"王超"</f>
        <v>王超</v>
      </c>
      <c r="G38" s="12" t="str">
        <f>"1986-02-06"</f>
        <v>1986-02-06</v>
      </c>
      <c r="H38" s="12" t="str">
        <f>"本科"</f>
        <v>本科</v>
      </c>
      <c r="I38" s="12" t="str">
        <f>"阜阳师范学院"</f>
        <v>阜阳师范学院</v>
      </c>
      <c r="J38" s="26" t="s">
        <v>19</v>
      </c>
    </row>
    <row r="39" spans="1:10" s="3" customFormat="1" ht="31.5" customHeight="1">
      <c r="A39" s="10">
        <v>36</v>
      </c>
      <c r="B39" s="17"/>
      <c r="C39" s="15" t="s">
        <v>96</v>
      </c>
      <c r="D39" s="12" t="s">
        <v>97</v>
      </c>
      <c r="E39" s="13" t="str">
        <f>"030030042821"</f>
        <v>030030042821</v>
      </c>
      <c r="F39" s="12" t="str">
        <f>"马超"</f>
        <v>马超</v>
      </c>
      <c r="G39" s="12" t="str">
        <f>"1993-12-27"</f>
        <v>1993-12-27</v>
      </c>
      <c r="H39" s="12" t="str">
        <f>"大专"</f>
        <v>大专</v>
      </c>
      <c r="I39" s="12" t="str">
        <f>"湖南交通职业技术学院"</f>
        <v>湖南交通职业技术学院</v>
      </c>
      <c r="J39" s="26" t="s">
        <v>19</v>
      </c>
    </row>
    <row r="40" spans="1:10" s="3" customFormat="1" ht="31.5" customHeight="1">
      <c r="A40" s="10">
        <v>37</v>
      </c>
      <c r="B40" s="17"/>
      <c r="C40" s="15" t="s">
        <v>96</v>
      </c>
      <c r="D40" s="12" t="s">
        <v>97</v>
      </c>
      <c r="E40" s="13" t="str">
        <f>"030030042619"</f>
        <v>030030042619</v>
      </c>
      <c r="F40" s="12" t="str">
        <f>"孙媛"</f>
        <v>孙媛</v>
      </c>
      <c r="G40" s="12" t="str">
        <f>"1990-06-07"</f>
        <v>1990-06-07</v>
      </c>
      <c r="H40" s="12" t="str">
        <f>"大专"</f>
        <v>大专</v>
      </c>
      <c r="I40" s="12" t="str">
        <f>"合肥职业技术学院"</f>
        <v>合肥职业技术学院</v>
      </c>
      <c r="J40" s="26" t="s">
        <v>19</v>
      </c>
    </row>
    <row r="41" spans="1:10" s="3" customFormat="1" ht="31.5" customHeight="1">
      <c r="A41" s="10">
        <v>38</v>
      </c>
      <c r="B41" s="17"/>
      <c r="C41" s="15" t="s">
        <v>96</v>
      </c>
      <c r="D41" s="12" t="s">
        <v>97</v>
      </c>
      <c r="E41" s="13" t="str">
        <f>"030030042827"</f>
        <v>030030042827</v>
      </c>
      <c r="F41" s="12" t="str">
        <f>"梁栋"</f>
        <v>梁栋</v>
      </c>
      <c r="G41" s="12" t="str">
        <f>"1989-03-20"</f>
        <v>1989-03-20</v>
      </c>
      <c r="H41" s="12" t="str">
        <f>"大专"</f>
        <v>大专</v>
      </c>
      <c r="I41" s="12" t="str">
        <f>"宿州职业技术学院"</f>
        <v>宿州职业技术学院</v>
      </c>
      <c r="J41" s="26" t="s">
        <v>19</v>
      </c>
    </row>
    <row r="42" spans="1:10" s="3" customFormat="1" ht="31.5" customHeight="1">
      <c r="A42" s="10">
        <v>39</v>
      </c>
      <c r="B42" s="17"/>
      <c r="C42" s="15" t="s">
        <v>96</v>
      </c>
      <c r="D42" s="12" t="s">
        <v>97</v>
      </c>
      <c r="E42" s="13" t="str">
        <f>"030030042722"</f>
        <v>030030042722</v>
      </c>
      <c r="F42" s="12" t="str">
        <f>"张欢欢"</f>
        <v>张欢欢</v>
      </c>
      <c r="G42" s="12" t="str">
        <f>"1992-06-06"</f>
        <v>1992-06-06</v>
      </c>
      <c r="H42" s="12" t="str">
        <f>"本科"</f>
        <v>本科</v>
      </c>
      <c r="I42" s="12" t="str">
        <f>"阜阳师范学院"</f>
        <v>阜阳师范学院</v>
      </c>
      <c r="J42" s="26" t="s">
        <v>19</v>
      </c>
    </row>
    <row r="43" spans="1:10" s="3" customFormat="1" ht="31.5" customHeight="1">
      <c r="A43" s="10">
        <v>40</v>
      </c>
      <c r="B43" s="17"/>
      <c r="C43" s="15" t="s">
        <v>96</v>
      </c>
      <c r="D43" s="12" t="s">
        <v>98</v>
      </c>
      <c r="E43" s="13" t="str">
        <f>"030031043005"</f>
        <v>030031043005</v>
      </c>
      <c r="F43" s="12" t="str">
        <f>"李行"</f>
        <v>李行</v>
      </c>
      <c r="G43" s="12" t="str">
        <f>"1989-01-30"</f>
        <v>1989-01-30</v>
      </c>
      <c r="H43" s="12" t="str">
        <f>"本科"</f>
        <v>本科</v>
      </c>
      <c r="I43" s="12" t="str">
        <f>"东北大学"</f>
        <v>东北大学</v>
      </c>
      <c r="J43" s="26" t="s">
        <v>19</v>
      </c>
    </row>
    <row r="44" spans="1:10" s="3" customFormat="1" ht="31.5" customHeight="1">
      <c r="A44" s="10">
        <v>41</v>
      </c>
      <c r="B44" s="17"/>
      <c r="C44" s="15" t="s">
        <v>96</v>
      </c>
      <c r="D44" s="12" t="s">
        <v>99</v>
      </c>
      <c r="E44" s="13" t="str">
        <f>"030032045117"</f>
        <v>030032045117</v>
      </c>
      <c r="F44" s="12" t="str">
        <f>"吕欣桐"</f>
        <v>吕欣桐</v>
      </c>
      <c r="G44" s="12" t="str">
        <f>"1997-03-10"</f>
        <v>1997-03-10</v>
      </c>
      <c r="H44" s="12" t="str">
        <f>"本科"</f>
        <v>本科</v>
      </c>
      <c r="I44" s="12" t="str">
        <f>"兰州交通大学"</f>
        <v>兰州交通大学</v>
      </c>
      <c r="J44" s="26" t="s">
        <v>19</v>
      </c>
    </row>
    <row r="45" spans="1:10" s="3" customFormat="1" ht="31.5" customHeight="1">
      <c r="A45" s="10">
        <v>42</v>
      </c>
      <c r="B45" s="17"/>
      <c r="C45" s="15" t="s">
        <v>96</v>
      </c>
      <c r="D45" s="12" t="s">
        <v>99</v>
      </c>
      <c r="E45" s="13" t="str">
        <f>"030032044514"</f>
        <v>030032044514</v>
      </c>
      <c r="F45" s="12" t="str">
        <f>"张坤龙"</f>
        <v>张坤龙</v>
      </c>
      <c r="G45" s="12" t="str">
        <f>"1992-04-06"</f>
        <v>1992-04-06</v>
      </c>
      <c r="H45" s="12" t="str">
        <f>"本科"</f>
        <v>本科</v>
      </c>
      <c r="I45" s="12" t="str">
        <f>"皖西学院"</f>
        <v>皖西学院</v>
      </c>
      <c r="J45" s="26" t="s">
        <v>19</v>
      </c>
    </row>
    <row r="46" spans="1:10" s="3" customFormat="1" ht="31.5" customHeight="1">
      <c r="A46" s="10">
        <v>43</v>
      </c>
      <c r="B46" s="18"/>
      <c r="C46" s="15" t="s">
        <v>96</v>
      </c>
      <c r="D46" s="12" t="s">
        <v>99</v>
      </c>
      <c r="E46" s="13" t="str">
        <f>"030032045320"</f>
        <v>030032045320</v>
      </c>
      <c r="F46" s="12" t="str">
        <f>"明月"</f>
        <v>明月</v>
      </c>
      <c r="G46" s="12" t="str">
        <f>"1989-11-12"</f>
        <v>1989-11-12</v>
      </c>
      <c r="H46" s="12" t="str">
        <f>"大专"</f>
        <v>大专</v>
      </c>
      <c r="I46" s="12" t="str">
        <f>"中央广播电视大学"</f>
        <v>中央广播电视大学</v>
      </c>
      <c r="J46" s="26" t="s">
        <v>19</v>
      </c>
    </row>
    <row r="47" spans="1:10" s="3" customFormat="1" ht="42" customHeight="1">
      <c r="A47" s="10">
        <v>44</v>
      </c>
      <c r="B47" s="16" t="s">
        <v>95</v>
      </c>
      <c r="C47" s="15" t="s">
        <v>96</v>
      </c>
      <c r="D47" s="12" t="s">
        <v>99</v>
      </c>
      <c r="E47" s="13" t="str">
        <f>"030032044606"</f>
        <v>030032044606</v>
      </c>
      <c r="F47" s="12" t="str">
        <f>"陶玉杰"</f>
        <v>陶玉杰</v>
      </c>
      <c r="G47" s="12" t="str">
        <f>"1992-01-10"</f>
        <v>1992-01-10</v>
      </c>
      <c r="H47" s="12" t="str">
        <f aca="true" t="shared" si="1" ref="H47:H63">"本科"</f>
        <v>本科</v>
      </c>
      <c r="I47" s="12" t="str">
        <f>"阜阳师范学校信息工程学院"</f>
        <v>阜阳师范学校信息工程学院</v>
      </c>
      <c r="J47" s="26" t="s">
        <v>19</v>
      </c>
    </row>
    <row r="48" spans="1:10" s="3" customFormat="1" ht="42" customHeight="1">
      <c r="A48" s="10">
        <v>45</v>
      </c>
      <c r="B48" s="17"/>
      <c r="C48" s="15" t="s">
        <v>96</v>
      </c>
      <c r="D48" s="12" t="s">
        <v>99</v>
      </c>
      <c r="E48" s="13" t="str">
        <f>"030032044411"</f>
        <v>030032044411</v>
      </c>
      <c r="F48" s="12" t="str">
        <f>"许三宁"</f>
        <v>许三宁</v>
      </c>
      <c r="G48" s="12" t="str">
        <f>"1995-07-01"</f>
        <v>1995-07-01</v>
      </c>
      <c r="H48" s="12" t="str">
        <f t="shared" si="1"/>
        <v>本科</v>
      </c>
      <c r="I48" s="12" t="str">
        <f>"安徽财经大学"</f>
        <v>安徽财经大学</v>
      </c>
      <c r="J48" s="26" t="s">
        <v>19</v>
      </c>
    </row>
    <row r="49" spans="1:10" s="3" customFormat="1" ht="42" customHeight="1">
      <c r="A49" s="21">
        <v>46</v>
      </c>
      <c r="B49" s="17"/>
      <c r="C49" s="22" t="s">
        <v>96</v>
      </c>
      <c r="D49" s="23" t="s">
        <v>100</v>
      </c>
      <c r="E49" s="13" t="str">
        <f>"030033045821"</f>
        <v>030033045821</v>
      </c>
      <c r="F49" s="23" t="str">
        <f>"赵红艳"</f>
        <v>赵红艳</v>
      </c>
      <c r="G49" s="23" t="str">
        <f>"1982-09-15"</f>
        <v>1982-09-15</v>
      </c>
      <c r="H49" s="23" t="str">
        <f t="shared" si="1"/>
        <v>本科</v>
      </c>
      <c r="I49" s="23" t="str">
        <f>"安徽农业大学"</f>
        <v>安徽农业大学</v>
      </c>
      <c r="J49" s="27" t="s">
        <v>19</v>
      </c>
    </row>
    <row r="50" spans="1:10" s="3" customFormat="1" ht="42" customHeight="1">
      <c r="A50" s="10">
        <v>47</v>
      </c>
      <c r="B50" s="17"/>
      <c r="C50" s="15" t="s">
        <v>96</v>
      </c>
      <c r="D50" s="12" t="s">
        <v>100</v>
      </c>
      <c r="E50" s="13" t="str">
        <f>"030033045825"</f>
        <v>030033045825</v>
      </c>
      <c r="F50" s="12" t="str">
        <f>"马龙"</f>
        <v>马龙</v>
      </c>
      <c r="G50" s="12" t="str">
        <f>"1997-05-13"</f>
        <v>1997-05-13</v>
      </c>
      <c r="H50" s="12" t="str">
        <f t="shared" si="1"/>
        <v>本科</v>
      </c>
      <c r="I50" s="12" t="str">
        <f>"合肥学院"</f>
        <v>合肥学院</v>
      </c>
      <c r="J50" s="26" t="s">
        <v>19</v>
      </c>
    </row>
    <row r="51" spans="1:10" s="3" customFormat="1" ht="42" customHeight="1">
      <c r="A51" s="10">
        <v>48</v>
      </c>
      <c r="B51" s="17"/>
      <c r="C51" s="15" t="s">
        <v>96</v>
      </c>
      <c r="D51" s="12" t="s">
        <v>100</v>
      </c>
      <c r="E51" s="13" t="str">
        <f>"030033045926"</f>
        <v>030033045926</v>
      </c>
      <c r="F51" s="12" t="str">
        <f>"李海燕"</f>
        <v>李海燕</v>
      </c>
      <c r="G51" s="12" t="str">
        <f>"1999-12-28"</f>
        <v>1999-12-28</v>
      </c>
      <c r="H51" s="12" t="str">
        <f t="shared" si="1"/>
        <v>本科</v>
      </c>
      <c r="I51" s="12" t="str">
        <f>"蚌埠学院"</f>
        <v>蚌埠学院</v>
      </c>
      <c r="J51" s="26" t="s">
        <v>19</v>
      </c>
    </row>
    <row r="52" spans="1:10" s="3" customFormat="1" ht="42" customHeight="1">
      <c r="A52" s="10">
        <v>49</v>
      </c>
      <c r="B52" s="17"/>
      <c r="C52" s="15" t="s">
        <v>96</v>
      </c>
      <c r="D52" s="12" t="s">
        <v>100</v>
      </c>
      <c r="E52" s="13" t="str">
        <f>"030033045920"</f>
        <v>030033045920</v>
      </c>
      <c r="F52" s="24" t="str">
        <f>"孙金杯"</f>
        <v>孙金杯</v>
      </c>
      <c r="G52" s="24" t="str">
        <f>"1996-06-02"</f>
        <v>1996-06-02</v>
      </c>
      <c r="H52" s="12" t="str">
        <f t="shared" si="1"/>
        <v>本科</v>
      </c>
      <c r="I52" s="24" t="str">
        <f>"海南大学"</f>
        <v>海南大学</v>
      </c>
      <c r="J52" s="26" t="s">
        <v>19</v>
      </c>
    </row>
    <row r="53" spans="1:10" s="3" customFormat="1" ht="42" customHeight="1">
      <c r="A53" s="10">
        <v>50</v>
      </c>
      <c r="B53" s="17"/>
      <c r="C53" s="15" t="s">
        <v>96</v>
      </c>
      <c r="D53" s="12" t="s">
        <v>100</v>
      </c>
      <c r="E53" s="13" t="str">
        <f>"030033045909"</f>
        <v>030033045909</v>
      </c>
      <c r="F53" s="12" t="str">
        <f>"潘奇凯"</f>
        <v>潘奇凯</v>
      </c>
      <c r="G53" s="12" t="str">
        <f>"1994-06-01"</f>
        <v>1994-06-01</v>
      </c>
      <c r="H53" s="12" t="str">
        <f t="shared" si="1"/>
        <v>本科</v>
      </c>
      <c r="I53" s="12" t="str">
        <f>"吉林师范大学"</f>
        <v>吉林师范大学</v>
      </c>
      <c r="J53" s="26" t="s">
        <v>19</v>
      </c>
    </row>
    <row r="54" spans="1:10" s="3" customFormat="1" ht="42" customHeight="1">
      <c r="A54" s="10">
        <v>51</v>
      </c>
      <c r="B54" s="17"/>
      <c r="C54" s="15" t="s">
        <v>96</v>
      </c>
      <c r="D54" s="12" t="s">
        <v>100</v>
      </c>
      <c r="E54" s="13" t="str">
        <f>"030033046004"</f>
        <v>030033046004</v>
      </c>
      <c r="F54" s="12" t="str">
        <f>"吴鹏"</f>
        <v>吴鹏</v>
      </c>
      <c r="G54" s="12" t="str">
        <f>"1986-10-12"</f>
        <v>1986-10-12</v>
      </c>
      <c r="H54" s="12" t="str">
        <f t="shared" si="1"/>
        <v>本科</v>
      </c>
      <c r="I54" s="12" t="str">
        <f>"华中科技大学武昌分校"</f>
        <v>华中科技大学武昌分校</v>
      </c>
      <c r="J54" s="26" t="s">
        <v>19</v>
      </c>
    </row>
    <row r="55" spans="1:10" s="3" customFormat="1" ht="42" customHeight="1">
      <c r="A55" s="10">
        <v>52</v>
      </c>
      <c r="B55" s="17"/>
      <c r="C55" s="15" t="s">
        <v>96</v>
      </c>
      <c r="D55" s="12" t="s">
        <v>100</v>
      </c>
      <c r="E55" s="13" t="str">
        <f>"030033045827"</f>
        <v>030033045827</v>
      </c>
      <c r="F55" s="12" t="str">
        <f>"李飞"</f>
        <v>李飞</v>
      </c>
      <c r="G55" s="12" t="str">
        <f>"1992-08-01"</f>
        <v>1992-08-01</v>
      </c>
      <c r="H55" s="12" t="str">
        <f t="shared" si="1"/>
        <v>本科</v>
      </c>
      <c r="I55" s="12" t="str">
        <f>"安徽新华学院"</f>
        <v>安徽新华学院</v>
      </c>
      <c r="J55" s="26" t="s">
        <v>19</v>
      </c>
    </row>
    <row r="56" spans="1:10" s="3" customFormat="1" ht="42" customHeight="1">
      <c r="A56" s="10">
        <v>53</v>
      </c>
      <c r="B56" s="18"/>
      <c r="C56" s="15" t="s">
        <v>96</v>
      </c>
      <c r="D56" s="12" t="s">
        <v>100</v>
      </c>
      <c r="E56" s="13" t="str">
        <f>"030033045905"</f>
        <v>030033045905</v>
      </c>
      <c r="F56" s="12" t="str">
        <f>"韩怀智"</f>
        <v>韩怀智</v>
      </c>
      <c r="G56" s="12" t="str">
        <f>"1991-04-22"</f>
        <v>1991-04-22</v>
      </c>
      <c r="H56" s="12" t="str">
        <f t="shared" si="1"/>
        <v>本科</v>
      </c>
      <c r="I56" s="12" t="str">
        <f>"黄山学院"</f>
        <v>黄山学院</v>
      </c>
      <c r="J56" s="26" t="s">
        <v>19</v>
      </c>
    </row>
    <row r="57" spans="1:10" s="4" customFormat="1" ht="42" customHeight="1">
      <c r="A57" s="10">
        <v>54</v>
      </c>
      <c r="B57" s="25" t="s">
        <v>42</v>
      </c>
      <c r="C57" s="15" t="s">
        <v>101</v>
      </c>
      <c r="D57" s="12" t="s">
        <v>102</v>
      </c>
      <c r="E57" s="13" t="str">
        <f>"030009013819"</f>
        <v>030009013819</v>
      </c>
      <c r="F57" s="12" t="s">
        <v>103</v>
      </c>
      <c r="G57" s="12" t="str">
        <f>"1993-11-02"</f>
        <v>1993-11-02</v>
      </c>
      <c r="H57" s="12" t="str">
        <f t="shared" si="1"/>
        <v>本科</v>
      </c>
      <c r="I57" s="12" t="str">
        <f>"宿州学院"</f>
        <v>宿州学院</v>
      </c>
      <c r="J57" s="28" t="s">
        <v>104</v>
      </c>
    </row>
    <row r="58" spans="1:10" s="4" customFormat="1" ht="42" customHeight="1">
      <c r="A58" s="10">
        <v>55</v>
      </c>
      <c r="B58" s="25" t="s">
        <v>81</v>
      </c>
      <c r="C58" s="15" t="s">
        <v>82</v>
      </c>
      <c r="D58" s="12" t="s">
        <v>83</v>
      </c>
      <c r="E58" s="13" t="str">
        <f>"030024033224"</f>
        <v>030024033224</v>
      </c>
      <c r="F58" s="12" t="str">
        <f>"高思晨"</f>
        <v>高思晨</v>
      </c>
      <c r="G58" s="12" t="str">
        <f>"1991-11-02"</f>
        <v>1991-11-02</v>
      </c>
      <c r="H58" s="12" t="str">
        <f t="shared" si="1"/>
        <v>本科</v>
      </c>
      <c r="I58" s="12" t="str">
        <f>"合肥师范学院"</f>
        <v>合肥师范学院</v>
      </c>
      <c r="J58" s="28" t="s">
        <v>104</v>
      </c>
    </row>
    <row r="59" spans="1:10" s="4" customFormat="1" ht="42" customHeight="1">
      <c r="A59" s="10">
        <v>56</v>
      </c>
      <c r="B59" s="25" t="s">
        <v>105</v>
      </c>
      <c r="C59" s="11" t="s">
        <v>34</v>
      </c>
      <c r="D59" s="12" t="s">
        <v>106</v>
      </c>
      <c r="E59" s="13" t="str">
        <f>"030006012909"</f>
        <v>030006012909</v>
      </c>
      <c r="F59" s="12"/>
      <c r="G59" s="12"/>
      <c r="H59" s="12"/>
      <c r="I59" s="12"/>
      <c r="J59" s="28" t="s">
        <v>107</v>
      </c>
    </row>
    <row r="60" spans="1:10" s="4" customFormat="1" ht="42" customHeight="1">
      <c r="A60" s="10">
        <v>57</v>
      </c>
      <c r="B60" s="11" t="s">
        <v>108</v>
      </c>
      <c r="C60" s="15" t="s">
        <v>109</v>
      </c>
      <c r="D60" s="12" t="s">
        <v>110</v>
      </c>
      <c r="E60" s="13" t="str">
        <f>"030008013629"</f>
        <v>030008013629</v>
      </c>
      <c r="F60" s="12"/>
      <c r="G60" s="12"/>
      <c r="H60" s="12"/>
      <c r="I60" s="12"/>
      <c r="J60" s="28" t="s">
        <v>107</v>
      </c>
    </row>
    <row r="61" spans="1:10" s="4" customFormat="1" ht="42" customHeight="1">
      <c r="A61" s="10">
        <v>58</v>
      </c>
      <c r="B61" s="25" t="s">
        <v>53</v>
      </c>
      <c r="C61" s="15" t="s">
        <v>57</v>
      </c>
      <c r="D61" s="12" t="s">
        <v>58</v>
      </c>
      <c r="E61" s="13" t="str">
        <f>"030014021024"</f>
        <v>030014021024</v>
      </c>
      <c r="F61" s="12"/>
      <c r="G61" s="12"/>
      <c r="H61" s="12"/>
      <c r="I61" s="12"/>
      <c r="J61" s="28" t="s">
        <v>107</v>
      </c>
    </row>
    <row r="62" spans="1:10" s="4" customFormat="1" ht="42" customHeight="1">
      <c r="A62" s="10">
        <v>59</v>
      </c>
      <c r="B62" s="25" t="s">
        <v>95</v>
      </c>
      <c r="C62" s="15" t="s">
        <v>96</v>
      </c>
      <c r="D62" s="12" t="s">
        <v>97</v>
      </c>
      <c r="E62" s="13" t="str">
        <f>"030030042813"</f>
        <v>030030042813</v>
      </c>
      <c r="F62" s="12"/>
      <c r="G62" s="12"/>
      <c r="H62" s="12"/>
      <c r="I62" s="12"/>
      <c r="J62" s="28" t="s">
        <v>107</v>
      </c>
    </row>
    <row r="63" spans="1:10" s="4" customFormat="1" ht="42" customHeight="1">
      <c r="A63" s="10">
        <v>60</v>
      </c>
      <c r="B63" s="25" t="s">
        <v>95</v>
      </c>
      <c r="C63" s="15" t="s">
        <v>96</v>
      </c>
      <c r="D63" s="12" t="s">
        <v>100</v>
      </c>
      <c r="E63" s="13" t="str">
        <f>"030033046006"</f>
        <v>030033046006</v>
      </c>
      <c r="F63" s="12"/>
      <c r="G63" s="12"/>
      <c r="H63" s="12"/>
      <c r="I63" s="12"/>
      <c r="J63" s="28" t="s">
        <v>107</v>
      </c>
    </row>
  </sheetData>
  <sheetProtection/>
  <mergeCells count="14">
    <mergeCell ref="A1:J1"/>
    <mergeCell ref="A2:J2"/>
    <mergeCell ref="B4:B5"/>
    <mergeCell ref="B6:B7"/>
    <mergeCell ref="B8:B9"/>
    <mergeCell ref="B13:B16"/>
    <mergeCell ref="B19:B21"/>
    <mergeCell ref="B22:B24"/>
    <mergeCell ref="B25:B26"/>
    <mergeCell ref="B27:B28"/>
    <mergeCell ref="B29:B31"/>
    <mergeCell ref="B32:B37"/>
    <mergeCell ref="B38:B46"/>
    <mergeCell ref="B47:B56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2019-08-15T07:06:57Z</dcterms:created>
  <dcterms:modified xsi:type="dcterms:W3CDTF">2019-09-27T03:57:21Z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