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Pc-20161212srnk\迅雷下载\2020公开招聘\2020事业单位公开招聘\公告36号\"/>
    </mc:Choice>
  </mc:AlternateContent>
  <bookViews>
    <workbookView xWindow="480" yWindow="108" windowWidth="19392" windowHeight="8076"/>
  </bookViews>
  <sheets>
    <sheet name="考试人员" sheetId="1" r:id="rId1"/>
  </sheets>
  <definedNames>
    <definedName name="_xlnm._FilterDatabase" localSheetId="0" hidden="1">考试人员!$A$3:$E$3</definedName>
  </definedNames>
  <calcPr calcId="162913"/>
</workbook>
</file>

<file path=xl/calcChain.xml><?xml version="1.0" encoding="utf-8"?>
<calcChain xmlns="http://schemas.openxmlformats.org/spreadsheetml/2006/main">
  <c r="B53" i="1" l="1"/>
  <c r="B372" i="1"/>
  <c r="B1478" i="1"/>
  <c r="B1498" i="1"/>
  <c r="B1479" i="1"/>
  <c r="B693" i="1"/>
  <c r="B235" i="1"/>
  <c r="B731" i="1"/>
  <c r="B633" i="1"/>
  <c r="B694" i="1"/>
  <c r="B156" i="1"/>
  <c r="B1546" i="1"/>
  <c r="B373" i="1"/>
  <c r="B682" i="1"/>
  <c r="B1003" i="1"/>
  <c r="B837" i="1"/>
  <c r="B838" i="1"/>
  <c r="B919" i="1"/>
  <c r="B1598" i="1"/>
  <c r="B4" i="1"/>
  <c r="B1521" i="1"/>
  <c r="B695" i="1"/>
  <c r="B374" i="1"/>
  <c r="B598" i="1"/>
  <c r="B308" i="1"/>
  <c r="B1623" i="1"/>
  <c r="B1499" i="1"/>
  <c r="B1599" i="1"/>
  <c r="B1078" i="1"/>
  <c r="B634" i="1"/>
  <c r="B683" i="1"/>
  <c r="B1367" i="1"/>
  <c r="B1500" i="1"/>
  <c r="B1069" i="1"/>
  <c r="B1600" i="1"/>
  <c r="B696" i="1"/>
  <c r="B1079" i="1"/>
  <c r="B780" i="1"/>
  <c r="B1342" i="1"/>
  <c r="B697" i="1"/>
  <c r="B1051" i="1"/>
  <c r="B1480" i="1"/>
  <c r="B1041" i="1"/>
  <c r="B1246" i="1"/>
  <c r="B375" i="1"/>
  <c r="B1316" i="1"/>
  <c r="B1172" i="1"/>
  <c r="B1139" i="1"/>
  <c r="B936" i="1"/>
  <c r="B236" i="1"/>
  <c r="B309" i="1"/>
  <c r="B958" i="1"/>
  <c r="B751" i="1"/>
  <c r="B561" i="1"/>
  <c r="B1390" i="1"/>
  <c r="B1317" i="1"/>
  <c r="B376" i="1"/>
  <c r="B377" i="1"/>
  <c r="B650" i="1"/>
  <c r="B1481" i="1"/>
  <c r="B1566" i="1"/>
  <c r="B959" i="1"/>
  <c r="B1236" i="1"/>
  <c r="B157" i="1"/>
  <c r="B839" i="1"/>
  <c r="B732" i="1"/>
  <c r="B237" i="1"/>
  <c r="B948" i="1"/>
  <c r="B920" i="1"/>
  <c r="B1318" i="1"/>
  <c r="B238" i="1"/>
  <c r="B1237" i="1"/>
  <c r="B607" i="1"/>
  <c r="B1522" i="1"/>
  <c r="B378" i="1"/>
  <c r="B840" i="1"/>
  <c r="B608" i="1"/>
  <c r="B698" i="1"/>
  <c r="B841" i="1"/>
  <c r="B842" i="1"/>
  <c r="B379" i="1"/>
  <c r="B1567" i="1"/>
  <c r="B781" i="1"/>
  <c r="B1523" i="1"/>
  <c r="B843" i="1"/>
  <c r="B158" i="1"/>
  <c r="B1624" i="1"/>
  <c r="B116" i="1"/>
  <c r="B1140" i="1"/>
  <c r="B1433" i="1"/>
  <c r="B1501" i="1"/>
  <c r="B1127" i="1"/>
  <c r="B506" i="1"/>
  <c r="B1625" i="1"/>
  <c r="B239" i="1"/>
  <c r="B240" i="1"/>
  <c r="B562" i="1"/>
  <c r="B5" i="1"/>
  <c r="B426" i="1"/>
  <c r="B1104" i="1"/>
  <c r="B1080" i="1"/>
  <c r="B1368" i="1"/>
  <c r="B699" i="1"/>
  <c r="B635" i="1"/>
  <c r="B659" i="1"/>
  <c r="B782" i="1"/>
  <c r="B427" i="1"/>
  <c r="B1343" i="1"/>
  <c r="B821" i="1"/>
  <c r="B822" i="1"/>
  <c r="B733" i="1"/>
  <c r="B428" i="1"/>
  <c r="B1482" i="1"/>
  <c r="B241" i="1"/>
  <c r="B844" i="1"/>
  <c r="B242" i="1"/>
  <c r="B117" i="1"/>
  <c r="B660" i="1"/>
  <c r="B330" i="1"/>
  <c r="B1456" i="1"/>
  <c r="B1222" i="1"/>
  <c r="B1052" i="1"/>
  <c r="B1319" i="1"/>
  <c r="B6" i="1"/>
  <c r="B206" i="1"/>
  <c r="B1403" i="1"/>
  <c r="B1173" i="1"/>
  <c r="B1174" i="1"/>
  <c r="B1247" i="1"/>
  <c r="B700" i="1"/>
  <c r="B1015" i="1"/>
  <c r="B1626" i="1"/>
  <c r="B734" i="1"/>
  <c r="B661" i="1"/>
  <c r="B609" i="1"/>
  <c r="B1568" i="1"/>
  <c r="B684" i="1"/>
  <c r="B7" i="1"/>
  <c r="B1569" i="1"/>
  <c r="B1570" i="1"/>
  <c r="B937" i="1"/>
  <c r="B1016" i="1"/>
  <c r="B1391" i="1"/>
  <c r="B1457" i="1"/>
  <c r="B938" i="1"/>
  <c r="B331" i="1"/>
  <c r="B530" i="1"/>
  <c r="B54" i="1"/>
  <c r="B960" i="1"/>
  <c r="B1276" i="1"/>
  <c r="B1601" i="1"/>
  <c r="B1458" i="1"/>
  <c r="B701" i="1"/>
  <c r="B1248" i="1"/>
  <c r="B563" i="1"/>
  <c r="B1295" i="1"/>
  <c r="B1128" i="1"/>
  <c r="B1502" i="1"/>
  <c r="B1627" i="1"/>
  <c r="B243" i="1"/>
  <c r="B144" i="1"/>
  <c r="B564" i="1"/>
  <c r="B332" i="1"/>
  <c r="B702" i="1"/>
  <c r="B1344" i="1"/>
  <c r="B99" i="1"/>
  <c r="B333" i="1"/>
  <c r="B565" i="1"/>
  <c r="B55" i="1"/>
  <c r="B1081" i="1"/>
  <c r="B1602" i="1"/>
  <c r="B581" i="1"/>
  <c r="B823" i="1"/>
  <c r="B566" i="1"/>
  <c r="B244" i="1"/>
  <c r="B1345" i="1"/>
  <c r="B1017" i="1"/>
  <c r="B845" i="1"/>
  <c r="B1603" i="1"/>
  <c r="B334" i="1"/>
  <c r="B1082" i="1"/>
  <c r="B245" i="1"/>
  <c r="B961" i="1"/>
  <c r="B962" i="1"/>
  <c r="B1524" i="1"/>
  <c r="B380" i="1"/>
  <c r="B56" i="1"/>
  <c r="B246" i="1"/>
  <c r="B1525" i="1"/>
  <c r="B57" i="1"/>
  <c r="B1093" i="1"/>
  <c r="B939" i="1"/>
  <c r="B1503" i="1"/>
  <c r="B145" i="1"/>
  <c r="B1105" i="1"/>
  <c r="B1320" i="1"/>
  <c r="B1018" i="1"/>
  <c r="B735" i="1"/>
  <c r="B1604" i="1"/>
  <c r="B846" i="1"/>
  <c r="B783" i="1"/>
  <c r="B1404" i="1"/>
  <c r="B567" i="1"/>
  <c r="B847" i="1"/>
  <c r="B429" i="1"/>
  <c r="B784" i="1"/>
  <c r="B1426" i="1"/>
  <c r="B582" i="1"/>
  <c r="B1405" i="1"/>
  <c r="B1628" i="1"/>
  <c r="B1526" i="1"/>
  <c r="B899" i="1"/>
  <c r="B1321" i="1"/>
  <c r="B381" i="1"/>
  <c r="B1129" i="1"/>
  <c r="B247" i="1"/>
  <c r="B335" i="1"/>
  <c r="B1083" i="1"/>
  <c r="B990" i="1"/>
  <c r="B806" i="1"/>
  <c r="B1571" i="1"/>
  <c r="B1504" i="1"/>
  <c r="B248" i="1"/>
  <c r="B1505" i="1"/>
  <c r="B651" i="1"/>
  <c r="B382" i="1"/>
  <c r="B1106" i="1"/>
  <c r="B249" i="1"/>
  <c r="B900" i="1"/>
  <c r="B250" i="1"/>
  <c r="B1605" i="1"/>
  <c r="B1053" i="1"/>
  <c r="B583" i="1"/>
  <c r="B1459" i="1"/>
  <c r="B430" i="1"/>
  <c r="B159" i="1"/>
  <c r="B461" i="1"/>
  <c r="B1629" i="1"/>
  <c r="B1460" i="1"/>
  <c r="B517" i="1"/>
  <c r="B58" i="1"/>
  <c r="B1606" i="1"/>
  <c r="B1630" i="1"/>
  <c r="B921" i="1"/>
  <c r="B1346" i="1"/>
  <c r="B1070" i="1"/>
  <c r="B824" i="1"/>
  <c r="B848" i="1"/>
  <c r="B752" i="1"/>
  <c r="B1434" i="1"/>
  <c r="B849" i="1"/>
  <c r="B991" i="1"/>
  <c r="B251" i="1"/>
  <c r="B252" i="1"/>
  <c r="B901" i="1"/>
  <c r="B431" i="1"/>
  <c r="B1094" i="1"/>
  <c r="B1435" i="1"/>
  <c r="B160" i="1"/>
  <c r="B1209" i="1"/>
  <c r="B1084" i="1"/>
  <c r="B825" i="1"/>
  <c r="B1019" i="1"/>
  <c r="B462" i="1"/>
  <c r="B118" i="1"/>
  <c r="B1249" i="1"/>
  <c r="B207" i="1"/>
  <c r="B1322" i="1"/>
  <c r="B1607" i="1"/>
  <c r="B1175" i="1"/>
  <c r="B59" i="1"/>
  <c r="B161" i="1"/>
  <c r="B826" i="1"/>
  <c r="B541" i="1"/>
  <c r="B1547" i="1"/>
  <c r="B253" i="1"/>
  <c r="B507" i="1"/>
  <c r="B753" i="1"/>
  <c r="B1392" i="1"/>
  <c r="B254" i="1"/>
  <c r="B255" i="1"/>
  <c r="B1296" i="1"/>
  <c r="B256" i="1"/>
  <c r="B827" i="1"/>
  <c r="B336" i="1"/>
  <c r="B1054" i="1"/>
  <c r="B496" i="1"/>
  <c r="B1436" i="1"/>
  <c r="B1020" i="1"/>
  <c r="B60" i="1"/>
  <c r="B257" i="1"/>
  <c r="B1021" i="1"/>
  <c r="B61" i="1"/>
  <c r="B1461" i="1"/>
  <c r="B1631" i="1"/>
  <c r="B383" i="1"/>
  <c r="B1192" i="1"/>
  <c r="B8" i="1"/>
  <c r="B1193" i="1"/>
  <c r="B1437" i="1"/>
  <c r="B62" i="1"/>
  <c r="B807" i="1"/>
  <c r="B940" i="1"/>
  <c r="B9" i="1"/>
  <c r="B542" i="1"/>
  <c r="B384" i="1"/>
  <c r="B1250" i="1"/>
  <c r="B531" i="1"/>
  <c r="B1238" i="1"/>
  <c r="B850" i="1"/>
  <c r="B963" i="1"/>
  <c r="B497" i="1"/>
  <c r="B851" i="1"/>
  <c r="B1178" i="1"/>
  <c r="B1055" i="1"/>
  <c r="B385" i="1"/>
  <c r="B337" i="1"/>
  <c r="B736" i="1"/>
  <c r="B1406" i="1"/>
  <c r="B610" i="1"/>
  <c r="B902" i="1"/>
  <c r="B63" i="1"/>
  <c r="B1407" i="1"/>
  <c r="B1408" i="1"/>
  <c r="B64" i="1"/>
  <c r="B703" i="1"/>
  <c r="B1572" i="1"/>
  <c r="B162" i="1"/>
  <c r="B10" i="1"/>
  <c r="B543" i="1"/>
  <c r="B964" i="1"/>
  <c r="B1393" i="1"/>
  <c r="B808" i="1"/>
  <c r="B386" i="1"/>
  <c r="B1506" i="1"/>
  <c r="B1347" i="1"/>
  <c r="B1251" i="1"/>
  <c r="B1527" i="1"/>
  <c r="B611" i="1"/>
  <c r="B258" i="1"/>
  <c r="B852" i="1"/>
  <c r="B828" i="1"/>
  <c r="B829" i="1"/>
  <c r="B1462" i="1"/>
  <c r="B338" i="1"/>
  <c r="B1176" i="1"/>
  <c r="B65" i="1"/>
  <c r="B163" i="1"/>
  <c r="B1463" i="1"/>
  <c r="B1130" i="1"/>
  <c r="B1483" i="1"/>
  <c r="B1252" i="1"/>
  <c r="B66" i="1"/>
  <c r="B1632" i="1"/>
  <c r="B785" i="1"/>
  <c r="B612" i="1"/>
  <c r="B387" i="1"/>
  <c r="B1056" i="1"/>
  <c r="B853" i="1"/>
  <c r="B704" i="1"/>
  <c r="B1608" i="1"/>
  <c r="B388" i="1"/>
  <c r="B854" i="1"/>
  <c r="B705" i="1"/>
  <c r="B228" i="1"/>
  <c r="B67" i="1"/>
  <c r="B1022" i="1"/>
  <c r="B1023" i="1"/>
  <c r="B229" i="1"/>
  <c r="B259" i="1"/>
  <c r="B260" i="1"/>
  <c r="B1573" i="1"/>
  <c r="B261" i="1"/>
  <c r="B1484" i="1"/>
  <c r="B706" i="1"/>
  <c r="B68" i="1"/>
  <c r="B754" i="1"/>
  <c r="B1297" i="1"/>
  <c r="B1507" i="1"/>
  <c r="B1298" i="1"/>
  <c r="B855" i="1"/>
  <c r="B1194" i="1"/>
  <c r="B532" i="1"/>
  <c r="B389" i="1"/>
  <c r="B1609" i="1"/>
  <c r="B339" i="1"/>
  <c r="B1409" i="1"/>
  <c r="B1633" i="1"/>
  <c r="B11" i="1"/>
  <c r="B262" i="1"/>
  <c r="B685" i="1"/>
  <c r="B263" i="1"/>
  <c r="B12" i="1"/>
  <c r="B1508" i="1"/>
  <c r="B264" i="1"/>
  <c r="B119" i="1"/>
  <c r="B755" i="1"/>
  <c r="B613" i="1"/>
  <c r="B13" i="1"/>
  <c r="B518" i="1"/>
  <c r="B432" i="1"/>
  <c r="B1464" i="1"/>
  <c r="B498" i="1"/>
  <c r="B1024" i="1"/>
  <c r="B856" i="1"/>
  <c r="B1299" i="1"/>
  <c r="B340" i="1"/>
  <c r="B265" i="1"/>
  <c r="B310" i="1"/>
  <c r="B1369" i="1"/>
  <c r="B1509" i="1"/>
  <c r="B69" i="1"/>
  <c r="B164" i="1"/>
  <c r="B662" i="1"/>
  <c r="B390" i="1"/>
  <c r="B391" i="1"/>
  <c r="B208" i="1"/>
  <c r="B857" i="1"/>
  <c r="B974" i="1"/>
  <c r="B599" i="1"/>
  <c r="B707" i="1"/>
  <c r="B14" i="1"/>
  <c r="B1277" i="1"/>
  <c r="B663" i="1"/>
  <c r="B708" i="1"/>
  <c r="B15" i="1"/>
  <c r="B992" i="1"/>
  <c r="B1278" i="1"/>
  <c r="B1548" i="1"/>
  <c r="B652" i="1"/>
  <c r="B1438" i="1"/>
  <c r="B786" i="1"/>
  <c r="B16" i="1"/>
  <c r="B544" i="1"/>
  <c r="B1410" i="1"/>
  <c r="B1634" i="1"/>
  <c r="B1107" i="1"/>
  <c r="B1071" i="1"/>
  <c r="B787" i="1"/>
  <c r="B100" i="1"/>
  <c r="B1116" i="1"/>
  <c r="B1323" i="1"/>
  <c r="B1253" i="1"/>
  <c r="B858" i="1"/>
  <c r="B70" i="1"/>
  <c r="B165" i="1"/>
  <c r="B166" i="1"/>
  <c r="B1163" i="1"/>
  <c r="B533" i="1"/>
  <c r="B1574" i="1"/>
  <c r="B392" i="1"/>
  <c r="B1411" i="1"/>
  <c r="B17" i="1"/>
  <c r="B1439" i="1"/>
  <c r="B393" i="1"/>
  <c r="B311" i="1"/>
  <c r="B737" i="1"/>
  <c r="B1072" i="1"/>
  <c r="B859" i="1"/>
  <c r="B860" i="1"/>
  <c r="B1575" i="1"/>
  <c r="B774" i="1"/>
  <c r="B433" i="1"/>
  <c r="B266" i="1"/>
  <c r="B394" i="1"/>
  <c r="B1510" i="1"/>
  <c r="B395" i="1"/>
  <c r="B788" i="1"/>
  <c r="B396" i="1"/>
  <c r="B71" i="1"/>
  <c r="B1300" i="1"/>
  <c r="B397" i="1"/>
  <c r="B508" i="1"/>
  <c r="B267" i="1"/>
  <c r="B1057" i="1"/>
  <c r="B341" i="1"/>
  <c r="B1004" i="1"/>
  <c r="B1239" i="1"/>
  <c r="B545" i="1"/>
  <c r="B398" i="1"/>
  <c r="B1042" i="1"/>
  <c r="B167" i="1"/>
  <c r="B1412" i="1"/>
  <c r="B209" i="1"/>
  <c r="B1223" i="1"/>
  <c r="B399" i="1"/>
  <c r="B1370" i="1"/>
  <c r="B268" i="1"/>
  <c r="B903" i="1"/>
  <c r="B830" i="1"/>
  <c r="B1528" i="1"/>
  <c r="B269" i="1"/>
  <c r="B210" i="1"/>
  <c r="B1095" i="1"/>
  <c r="B664" i="1"/>
  <c r="B1485" i="1"/>
  <c r="B434" i="1"/>
  <c r="B1179" i="1"/>
  <c r="B509" i="1"/>
  <c r="B1576" i="1"/>
  <c r="B831" i="1"/>
  <c r="B1254" i="1"/>
  <c r="B1511" i="1"/>
  <c r="B519" i="1"/>
  <c r="B270" i="1"/>
  <c r="B993" i="1"/>
  <c r="B1065" i="1"/>
  <c r="B1512" i="1"/>
  <c r="B18" i="1"/>
  <c r="B400" i="1"/>
  <c r="B941" i="1"/>
  <c r="B832" i="1"/>
  <c r="B994" i="1"/>
  <c r="B271" i="1"/>
  <c r="B861" i="1"/>
  <c r="B1486" i="1"/>
  <c r="B1348" i="1"/>
  <c r="B1224" i="1"/>
  <c r="B862" i="1"/>
  <c r="B614" i="1"/>
  <c r="B1108" i="1"/>
  <c r="B1529" i="1"/>
  <c r="B1549" i="1"/>
  <c r="B1195" i="1"/>
  <c r="B1577" i="1"/>
  <c r="B1610" i="1"/>
  <c r="B272" i="1"/>
  <c r="B401" i="1"/>
  <c r="B546" i="1"/>
  <c r="B709" i="1"/>
  <c r="B904" i="1"/>
  <c r="B402" i="1"/>
  <c r="B568" i="1"/>
  <c r="B273" i="1"/>
  <c r="B863" i="1"/>
  <c r="B274" i="1"/>
  <c r="B1635" i="1"/>
  <c r="B275" i="1"/>
  <c r="B1513" i="1"/>
  <c r="B1196" i="1"/>
  <c r="B995" i="1"/>
  <c r="B864" i="1"/>
  <c r="B965" i="1"/>
  <c r="B168" i="1"/>
  <c r="B1465" i="1"/>
  <c r="B1255" i="1"/>
  <c r="B510" i="1"/>
  <c r="B865" i="1"/>
  <c r="B1058" i="1"/>
  <c r="B1466" i="1"/>
  <c r="B403" i="1"/>
  <c r="B569" i="1"/>
  <c r="B435" i="1"/>
  <c r="B1487" i="1"/>
  <c r="B636" i="1"/>
  <c r="B1301" i="1"/>
  <c r="B404" i="1"/>
  <c r="B809" i="1"/>
  <c r="B1240" i="1"/>
  <c r="B833" i="1"/>
  <c r="B312" i="1"/>
  <c r="B276" i="1"/>
  <c r="B710" i="1"/>
  <c r="B463" i="1"/>
  <c r="B1440" i="1"/>
  <c r="B1488" i="1"/>
  <c r="B520" i="1"/>
  <c r="B1371" i="1"/>
  <c r="B169" i="1"/>
  <c r="B775" i="1"/>
  <c r="B1085" i="1"/>
  <c r="B1372" i="1"/>
  <c r="B277" i="1"/>
  <c r="B230" i="1"/>
  <c r="B1151" i="1"/>
  <c r="B19" i="1"/>
  <c r="B1530" i="1"/>
  <c r="B810" i="1"/>
  <c r="B1279" i="1"/>
  <c r="B211" i="1"/>
  <c r="B120" i="1"/>
  <c r="B711" i="1"/>
  <c r="B1005" i="1"/>
  <c r="B1141" i="1"/>
  <c r="B584" i="1"/>
  <c r="B712" i="1"/>
  <c r="B121" i="1"/>
  <c r="B756" i="1"/>
  <c r="B1280" i="1"/>
  <c r="B866" i="1"/>
  <c r="B170" i="1"/>
  <c r="B1467" i="1"/>
  <c r="B1073" i="1"/>
  <c r="B1531" i="1"/>
  <c r="B122" i="1"/>
  <c r="B905" i="1"/>
  <c r="B436" i="1"/>
  <c r="B1550" i="1"/>
  <c r="B437" i="1"/>
  <c r="B1197" i="1"/>
  <c r="B867" i="1"/>
  <c r="B464" i="1"/>
  <c r="B1578" i="1"/>
  <c r="B1117" i="1"/>
  <c r="B1349" i="1"/>
  <c r="B789" i="1"/>
  <c r="B790" i="1"/>
  <c r="B1241" i="1"/>
  <c r="B570" i="1"/>
  <c r="B571" i="1"/>
  <c r="B966" i="1"/>
  <c r="B615" i="1"/>
  <c r="B1532" i="1"/>
  <c r="B1533" i="1"/>
  <c r="B1636" i="1"/>
  <c r="B1210" i="1"/>
  <c r="B405" i="1"/>
  <c r="B996" i="1"/>
  <c r="B72" i="1"/>
  <c r="B20" i="1"/>
  <c r="B1514" i="1"/>
  <c r="B171" i="1"/>
  <c r="B757" i="1"/>
  <c r="B342" i="1"/>
  <c r="B791" i="1"/>
  <c r="B922" i="1"/>
  <c r="B1515" i="1"/>
  <c r="B73" i="1"/>
  <c r="B713" i="1"/>
  <c r="B1441" i="1"/>
  <c r="B758" i="1"/>
  <c r="B1256" i="1"/>
  <c r="B278" i="1"/>
  <c r="B1211" i="1"/>
  <c r="B792" i="1"/>
  <c r="B1074" i="1"/>
  <c r="B1281" i="1"/>
  <c r="B834" i="1"/>
  <c r="B868" i="1"/>
  <c r="B146" i="1"/>
  <c r="B869" i="1"/>
  <c r="B74" i="1"/>
  <c r="B123" i="1"/>
  <c r="B738" i="1"/>
  <c r="B1350" i="1"/>
  <c r="B616" i="1"/>
  <c r="B617" i="1"/>
  <c r="B1118" i="1"/>
  <c r="B101" i="1"/>
  <c r="B600" i="1"/>
  <c r="B124" i="1"/>
  <c r="B1324" i="1"/>
  <c r="B1006" i="1"/>
  <c r="B172" i="1"/>
  <c r="B870" i="1"/>
  <c r="B21" i="1"/>
  <c r="B967" i="1"/>
  <c r="B173" i="1"/>
  <c r="B585" i="1"/>
  <c r="B572" i="1"/>
  <c r="B601" i="1"/>
  <c r="B75" i="1"/>
  <c r="B1164" i="1"/>
  <c r="B714" i="1"/>
  <c r="B511" i="1"/>
  <c r="B871" i="1"/>
  <c r="B1242" i="1"/>
  <c r="B438" i="1"/>
  <c r="B406" i="1"/>
  <c r="B1198" i="1"/>
  <c r="B174" i="1"/>
  <c r="B1534" i="1"/>
  <c r="B586" i="1"/>
  <c r="B949" i="1"/>
  <c r="B1025" i="1"/>
  <c r="B1059" i="1"/>
  <c r="B872" i="1"/>
  <c r="B465" i="1"/>
  <c r="B1096" i="1"/>
  <c r="B343" i="1"/>
  <c r="B76" i="1"/>
  <c r="B1302" i="1"/>
  <c r="B439" i="1"/>
  <c r="B175" i="1"/>
  <c r="B1351" i="1"/>
  <c r="B686" i="1"/>
  <c r="B573" i="1"/>
  <c r="B176" i="1"/>
  <c r="B835" i="1"/>
  <c r="B950" i="1"/>
  <c r="B466" i="1"/>
  <c r="B1516" i="1"/>
  <c r="B407" i="1"/>
  <c r="B147" i="1"/>
  <c r="B177" i="1"/>
  <c r="B148" i="1"/>
  <c r="B408" i="1"/>
  <c r="B618" i="1"/>
  <c r="B344" i="1"/>
  <c r="B1352" i="1"/>
  <c r="B759" i="1"/>
  <c r="B665" i="1"/>
  <c r="B873" i="1"/>
  <c r="B279" i="1"/>
  <c r="B1225" i="1"/>
  <c r="B467" i="1"/>
  <c r="B345" i="1"/>
  <c r="B1152" i="1"/>
  <c r="B1060" i="1"/>
  <c r="B22" i="1"/>
  <c r="B499" i="1"/>
  <c r="B811" i="1"/>
  <c r="B468" i="1"/>
  <c r="B1303" i="1"/>
  <c r="B1282" i="1"/>
  <c r="B149" i="1"/>
  <c r="B346" i="1"/>
  <c r="B1180" i="1"/>
  <c r="B77" i="1"/>
  <c r="B951" i="1"/>
  <c r="B1535" i="1"/>
  <c r="B212" i="1"/>
  <c r="B793" i="1"/>
  <c r="B547" i="1"/>
  <c r="B1442" i="1"/>
  <c r="B548" i="1"/>
  <c r="B125" i="1"/>
  <c r="B574" i="1"/>
  <c r="B1579" i="1"/>
  <c r="B78" i="1"/>
  <c r="B874" i="1"/>
  <c r="B587" i="1"/>
  <c r="B1212" i="1"/>
  <c r="B997" i="1"/>
  <c r="B79" i="1"/>
  <c r="B1536" i="1"/>
  <c r="B619" i="1"/>
  <c r="B512" i="1"/>
  <c r="B80" i="1"/>
  <c r="B280" i="1"/>
  <c r="B620" i="1"/>
  <c r="B347" i="1"/>
  <c r="B281" i="1"/>
  <c r="B952" i="1"/>
  <c r="B588" i="1"/>
  <c r="B1304" i="1"/>
  <c r="B1580" i="1"/>
  <c r="B1611" i="1"/>
  <c r="B760" i="1"/>
  <c r="B761" i="1"/>
  <c r="B1257" i="1"/>
  <c r="B178" i="1"/>
  <c r="B1181" i="1"/>
  <c r="B875" i="1"/>
  <c r="B500" i="1"/>
  <c r="B1007" i="1"/>
  <c r="B409" i="1"/>
  <c r="B1468" i="1"/>
  <c r="B715" i="1"/>
  <c r="B81" i="1"/>
  <c r="B1517" i="1"/>
  <c r="B812" i="1"/>
  <c r="B906" i="1"/>
  <c r="B1119" i="1"/>
  <c r="B469" i="1"/>
  <c r="B1373" i="1"/>
  <c r="B410" i="1"/>
  <c r="B179" i="1"/>
  <c r="B1394" i="1"/>
  <c r="B1581" i="1"/>
  <c r="B470" i="1"/>
  <c r="B602" i="1"/>
  <c r="B348" i="1"/>
  <c r="B637" i="1"/>
  <c r="B1008" i="1"/>
  <c r="B1199" i="1"/>
  <c r="B1086" i="1"/>
  <c r="B666" i="1"/>
  <c r="B471" i="1"/>
  <c r="B923" i="1"/>
  <c r="B876" i="1"/>
  <c r="B975" i="1"/>
  <c r="B1258" i="1"/>
  <c r="B762" i="1"/>
  <c r="B1259" i="1"/>
  <c r="B1200" i="1"/>
  <c r="B763" i="1"/>
  <c r="B1142" i="1"/>
  <c r="B1066" i="1"/>
  <c r="B23" i="1"/>
  <c r="B1353" i="1"/>
  <c r="B1537" i="1"/>
  <c r="B924" i="1"/>
  <c r="B282" i="1"/>
  <c r="B411" i="1"/>
  <c r="B739" i="1"/>
  <c r="B1165" i="1"/>
  <c r="B942" i="1"/>
  <c r="B412" i="1"/>
  <c r="B740" i="1"/>
  <c r="B1325" i="1"/>
  <c r="B1489" i="1"/>
  <c r="B1305" i="1"/>
  <c r="B1260" i="1"/>
  <c r="B349" i="1"/>
  <c r="B1261" i="1"/>
  <c r="B953" i="1"/>
  <c r="B1026" i="1"/>
  <c r="B1262" i="1"/>
  <c r="B877" i="1"/>
  <c r="B1326" i="1"/>
  <c r="B1061" i="1"/>
  <c r="B1201" i="1"/>
  <c r="B1087" i="1"/>
  <c r="B621" i="1"/>
  <c r="B1027" i="1"/>
  <c r="B813" i="1"/>
  <c r="B472" i="1"/>
  <c r="B794" i="1"/>
  <c r="B1182" i="1"/>
  <c r="B667" i="1"/>
  <c r="B440" i="1"/>
  <c r="B1443" i="1"/>
  <c r="B925" i="1"/>
  <c r="B126" i="1"/>
  <c r="B1427" i="1"/>
  <c r="B82" i="1"/>
  <c r="B83" i="1"/>
  <c r="B1490" i="1"/>
  <c r="B1097" i="1"/>
  <c r="B926" i="1"/>
  <c r="B441" i="1"/>
  <c r="B1028" i="1"/>
  <c r="B513" i="1"/>
  <c r="B1263" i="1"/>
  <c r="B1582" i="1"/>
  <c r="B1583" i="1"/>
  <c r="B1283" i="1"/>
  <c r="B231" i="1"/>
  <c r="B413" i="1"/>
  <c r="B1226" i="1"/>
  <c r="B473" i="1"/>
  <c r="B716" i="1"/>
  <c r="B668" i="1"/>
  <c r="B521" i="1"/>
  <c r="B474" i="1"/>
  <c r="B24" i="1"/>
  <c r="B313" i="1"/>
  <c r="B1183" i="1"/>
  <c r="B102" i="1"/>
  <c r="B1029" i="1"/>
  <c r="B475" i="1"/>
  <c r="B476" i="1"/>
  <c r="B501" i="1"/>
  <c r="B927" i="1"/>
  <c r="B1306" i="1"/>
  <c r="B442" i="1"/>
  <c r="B976" i="1"/>
  <c r="B514" i="1"/>
  <c r="B1284" i="1"/>
  <c r="B1637" i="1"/>
  <c r="B283" i="1"/>
  <c r="B1153" i="1"/>
  <c r="B350" i="1"/>
  <c r="B943" i="1"/>
  <c r="B1327" i="1"/>
  <c r="B1444" i="1"/>
  <c r="B1413" i="1"/>
  <c r="B1131" i="1"/>
  <c r="B414" i="1"/>
  <c r="B575" i="1"/>
  <c r="B1030" i="1"/>
  <c r="B1088" i="1"/>
  <c r="B998" i="1"/>
  <c r="B180" i="1"/>
  <c r="B181" i="1"/>
  <c r="B314" i="1"/>
  <c r="B103" i="1"/>
  <c r="B284" i="1"/>
  <c r="B1227" i="1"/>
  <c r="B351" i="1"/>
  <c r="B1285" i="1"/>
  <c r="B182" i="1"/>
  <c r="B1612" i="1"/>
  <c r="B1154" i="1"/>
  <c r="B285" i="1"/>
  <c r="B84" i="1"/>
  <c r="B878" i="1"/>
  <c r="B25" i="1"/>
  <c r="B1328" i="1"/>
  <c r="B1286" i="1"/>
  <c r="B315" i="1"/>
  <c r="B717" i="1"/>
  <c r="B1307" i="1"/>
  <c r="B443" i="1"/>
  <c r="B1374" i="1"/>
  <c r="B669" i="1"/>
  <c r="B444" i="1"/>
  <c r="B1584" i="1"/>
  <c r="B445" i="1"/>
  <c r="B638" i="1"/>
  <c r="B1551" i="1"/>
  <c r="B534" i="1"/>
  <c r="B1445" i="1"/>
  <c r="B589" i="1"/>
  <c r="B1585" i="1"/>
  <c r="B1354" i="1"/>
  <c r="B576" i="1"/>
  <c r="B26" i="1"/>
  <c r="B590" i="1"/>
  <c r="B316" i="1"/>
  <c r="B535" i="1"/>
  <c r="B999" i="1"/>
  <c r="B968" i="1"/>
  <c r="B622" i="1"/>
  <c r="B814" i="1"/>
  <c r="B536" i="1"/>
  <c r="B969" i="1"/>
  <c r="B446" i="1"/>
  <c r="B1287" i="1"/>
  <c r="B1031" i="1"/>
  <c r="B477" i="1"/>
  <c r="B1213" i="1"/>
  <c r="B741" i="1"/>
  <c r="B1586" i="1"/>
  <c r="B670" i="1"/>
  <c r="B1587" i="1"/>
  <c r="B718" i="1"/>
  <c r="B719" i="1"/>
  <c r="B286" i="1"/>
  <c r="B879" i="1"/>
  <c r="B1552" i="1"/>
  <c r="B317" i="1"/>
  <c r="B742" i="1"/>
  <c r="B1166" i="1"/>
  <c r="B104" i="1"/>
  <c r="B1043" i="1"/>
  <c r="B127" i="1"/>
  <c r="B1098" i="1"/>
  <c r="B954" i="1"/>
  <c r="B1062" i="1"/>
  <c r="B27" i="1"/>
  <c r="B795" i="1"/>
  <c r="B880" i="1"/>
  <c r="B796" i="1"/>
  <c r="B881" i="1"/>
  <c r="B764" i="1"/>
  <c r="B105" i="1"/>
  <c r="B1329" i="1"/>
  <c r="B1538" i="1"/>
  <c r="B502" i="1"/>
  <c r="B776" i="1"/>
  <c r="B1308" i="1"/>
  <c r="B128" i="1"/>
  <c r="B106" i="1"/>
  <c r="B415" i="1"/>
  <c r="B213" i="1"/>
  <c r="B183" i="1"/>
  <c r="B639" i="1"/>
  <c r="B1044" i="1"/>
  <c r="B1638" i="1"/>
  <c r="B882" i="1"/>
  <c r="B1330" i="1"/>
  <c r="B478" i="1"/>
  <c r="B28" i="1"/>
  <c r="B1120" i="1"/>
  <c r="B1288" i="1"/>
  <c r="B603" i="1"/>
  <c r="B549" i="1"/>
  <c r="B1143" i="1"/>
  <c r="B1289" i="1"/>
  <c r="B1121" i="1"/>
  <c r="B591" i="1"/>
  <c r="B1132" i="1"/>
  <c r="B883" i="1"/>
  <c r="B1375" i="1"/>
  <c r="B1290" i="1"/>
  <c r="B352" i="1"/>
  <c r="B1414" i="1"/>
  <c r="B977" i="1"/>
  <c r="B107" i="1"/>
  <c r="B1446" i="1"/>
  <c r="B1376" i="1"/>
  <c r="B1228" i="1"/>
  <c r="B353" i="1"/>
  <c r="B1122" i="1"/>
  <c r="B1469" i="1"/>
  <c r="B1355" i="1"/>
  <c r="B1553" i="1"/>
  <c r="B1554" i="1"/>
  <c r="B1415" i="1"/>
  <c r="B970" i="1"/>
  <c r="B1123" i="1"/>
  <c r="B1264" i="1"/>
  <c r="B1588" i="1"/>
  <c r="B1470" i="1"/>
  <c r="B550" i="1"/>
  <c r="B1309" i="1"/>
  <c r="B1167" i="1"/>
  <c r="B354" i="1"/>
  <c r="B720" i="1"/>
  <c r="B85" i="1"/>
  <c r="B687" i="1"/>
  <c r="B1331" i="1"/>
  <c r="B318" i="1"/>
  <c r="B978" i="1"/>
  <c r="B1310" i="1"/>
  <c r="B743" i="1"/>
  <c r="B777" i="1"/>
  <c r="B640" i="1"/>
  <c r="B1356" i="1"/>
  <c r="B765" i="1"/>
  <c r="B1265" i="1"/>
  <c r="B447" i="1"/>
  <c r="B815" i="1"/>
  <c r="B979" i="1"/>
  <c r="B1109" i="1"/>
  <c r="B592" i="1"/>
  <c r="B479" i="1"/>
  <c r="B1357" i="1"/>
  <c r="B1589" i="1"/>
  <c r="B1133" i="1"/>
  <c r="B184" i="1"/>
  <c r="B480" i="1"/>
  <c r="B448" i="1"/>
  <c r="B185" i="1"/>
  <c r="B1045" i="1"/>
  <c r="B129" i="1"/>
  <c r="B319" i="1"/>
  <c r="B1184" i="1"/>
  <c r="B797" i="1"/>
  <c r="B1185" i="1"/>
  <c r="B287" i="1"/>
  <c r="B766" i="1"/>
  <c r="B481" i="1"/>
  <c r="B1358" i="1"/>
  <c r="B1032" i="1"/>
  <c r="B186" i="1"/>
  <c r="B1229" i="1"/>
  <c r="B29" i="1"/>
  <c r="B1202" i="1"/>
  <c r="B1447" i="1"/>
  <c r="B1555" i="1"/>
  <c r="B1110" i="1"/>
  <c r="B641" i="1"/>
  <c r="B187" i="1"/>
  <c r="B1639" i="1"/>
  <c r="B320" i="1"/>
  <c r="B1243" i="1"/>
  <c r="B1134" i="1"/>
  <c r="B188" i="1"/>
  <c r="B1640" i="1"/>
  <c r="B1046" i="1"/>
  <c r="B288" i="1"/>
  <c r="B1613" i="1"/>
  <c r="B482" i="1"/>
  <c r="B537" i="1"/>
  <c r="B503" i="1"/>
  <c r="B907" i="1"/>
  <c r="B1266" i="1"/>
  <c r="B1614" i="1"/>
  <c r="B971" i="1"/>
  <c r="B483" i="1"/>
  <c r="B642" i="1"/>
  <c r="B798" i="1"/>
  <c r="B1214" i="1"/>
  <c r="B1215" i="1"/>
  <c r="B671" i="1"/>
  <c r="B522" i="1"/>
  <c r="B1267" i="1"/>
  <c r="B355" i="1"/>
  <c r="B1641" i="1"/>
  <c r="B767" i="1"/>
  <c r="B1144" i="1"/>
  <c r="B1615" i="1"/>
  <c r="B1642" i="1"/>
  <c r="B1000" i="1"/>
  <c r="B744" i="1"/>
  <c r="B214" i="1"/>
  <c r="B623" i="1"/>
  <c r="B289" i="1"/>
  <c r="B551" i="1"/>
  <c r="B130" i="1"/>
  <c r="B604" i="1"/>
  <c r="B150" i="1"/>
  <c r="B86" i="1"/>
  <c r="B745" i="1"/>
  <c r="B1359" i="1"/>
  <c r="B721" i="1"/>
  <c r="B908" i="1"/>
  <c r="B1360" i="1"/>
  <c r="B1556" i="1"/>
  <c r="B215" i="1"/>
  <c r="B449" i="1"/>
  <c r="B1448" i="1"/>
  <c r="B1268" i="1"/>
  <c r="B944" i="1"/>
  <c r="B216" i="1"/>
  <c r="B1416" i="1"/>
  <c r="B538" i="1"/>
  <c r="B909" i="1"/>
  <c r="B722" i="1"/>
  <c r="B1047" i="1"/>
  <c r="B484" i="1"/>
  <c r="B723" i="1"/>
  <c r="B1557" i="1"/>
  <c r="B653" i="1"/>
  <c r="B1491" i="1"/>
  <c r="B1168" i="1"/>
  <c r="B1099" i="1"/>
  <c r="B1449" i="1"/>
  <c r="B1518" i="1"/>
  <c r="B577" i="1"/>
  <c r="B1216" i="1"/>
  <c r="B1643" i="1"/>
  <c r="B1361" i="1"/>
  <c r="B688" i="1"/>
  <c r="B910" i="1"/>
  <c r="B290" i="1"/>
  <c r="B87" i="1"/>
  <c r="B928" i="1"/>
  <c r="B416" i="1"/>
  <c r="B189" i="1"/>
  <c r="B1377" i="1"/>
  <c r="B1378" i="1"/>
  <c r="B1417" i="1"/>
  <c r="B1558" i="1"/>
  <c r="B1048" i="1"/>
  <c r="B1230" i="1"/>
  <c r="B799" i="1"/>
  <c r="B955" i="1"/>
  <c r="B884" i="1"/>
  <c r="B672" i="1"/>
  <c r="B485" i="1"/>
  <c r="B356" i="1"/>
  <c r="B1539" i="1"/>
  <c r="B131" i="1"/>
  <c r="B1379" i="1"/>
  <c r="B1559" i="1"/>
  <c r="B1269" i="1"/>
  <c r="B624" i="1"/>
  <c r="B357" i="1"/>
  <c r="B1089" i="1"/>
  <c r="B132" i="1"/>
  <c r="B217" i="1"/>
  <c r="B133" i="1"/>
  <c r="B190" i="1"/>
  <c r="B88" i="1"/>
  <c r="B625" i="1"/>
  <c r="B1362" i="1"/>
  <c r="B1560" i="1"/>
  <c r="B232" i="1"/>
  <c r="B1428" i="1"/>
  <c r="B1380" i="1"/>
  <c r="B552" i="1"/>
  <c r="B321" i="1"/>
  <c r="B30" i="1"/>
  <c r="B31" i="1"/>
  <c r="B800" i="1"/>
  <c r="B151" i="1"/>
  <c r="B1450" i="1"/>
  <c r="B1332" i="1"/>
  <c r="B1333" i="1"/>
  <c r="B1033" i="1"/>
  <c r="B673" i="1"/>
  <c r="B1067" i="1"/>
  <c r="B358" i="1"/>
  <c r="B291" i="1"/>
  <c r="B1311" i="1"/>
  <c r="B626" i="1"/>
  <c r="B1616" i="1"/>
  <c r="B292" i="1"/>
  <c r="B1270" i="1"/>
  <c r="B486" i="1"/>
  <c r="B293" i="1"/>
  <c r="B1617" i="1"/>
  <c r="B1492" i="1"/>
  <c r="B746" i="1"/>
  <c r="B724" i="1"/>
  <c r="B674" i="1"/>
  <c r="B294" i="1"/>
  <c r="B191" i="1"/>
  <c r="B675" i="1"/>
  <c r="B911" i="1"/>
  <c r="B450" i="1"/>
  <c r="B885" i="1"/>
  <c r="B886" i="1"/>
  <c r="B980" i="1"/>
  <c r="B192" i="1"/>
  <c r="B359" i="1"/>
  <c r="B32" i="1"/>
  <c r="B322" i="1"/>
  <c r="B33" i="1"/>
  <c r="B233" i="1"/>
  <c r="B417" i="1"/>
  <c r="B134" i="1"/>
  <c r="B1363" i="1"/>
  <c r="B1395" i="1"/>
  <c r="B912" i="1"/>
  <c r="B1451" i="1"/>
  <c r="B1618" i="1"/>
  <c r="B135" i="1"/>
  <c r="B1418" i="1"/>
  <c r="B1090" i="1"/>
  <c r="B108" i="1"/>
  <c r="B1034" i="1"/>
  <c r="B1063" i="1"/>
  <c r="B605" i="1"/>
  <c r="B1049" i="1"/>
  <c r="B1009" i="1"/>
  <c r="B1644" i="1"/>
  <c r="B1075" i="1"/>
  <c r="B451" i="1"/>
  <c r="B689" i="1"/>
  <c r="B553" i="1"/>
  <c r="B1334" i="1"/>
  <c r="B193" i="1"/>
  <c r="B1010" i="1"/>
  <c r="B627" i="1"/>
  <c r="B1419" i="1"/>
  <c r="B628" i="1"/>
  <c r="B360" i="1"/>
  <c r="B487" i="1"/>
  <c r="B452" i="1"/>
  <c r="B1540" i="1"/>
  <c r="B1381" i="1"/>
  <c r="B1452" i="1"/>
  <c r="B1291" i="1"/>
  <c r="B981" i="1"/>
  <c r="B1155" i="1"/>
  <c r="B1186" i="1"/>
  <c r="B152" i="1"/>
  <c r="B1156" i="1"/>
  <c r="B690" i="1"/>
  <c r="B89" i="1"/>
  <c r="B1382" i="1"/>
  <c r="B1364" i="1"/>
  <c r="B1244" i="1"/>
  <c r="B1145" i="1"/>
  <c r="B34" i="1"/>
  <c r="B982" i="1"/>
  <c r="B887" i="1"/>
  <c r="B1091" i="1"/>
  <c r="B218" i="1"/>
  <c r="B593" i="1"/>
  <c r="B1187" i="1"/>
  <c r="B1035" i="1"/>
  <c r="B888" i="1"/>
  <c r="B983" i="1"/>
  <c r="B361" i="1"/>
  <c r="B109" i="1"/>
  <c r="B295" i="1"/>
  <c r="B362" i="1"/>
  <c r="B35" i="1"/>
  <c r="B1135" i="1"/>
  <c r="B234" i="1"/>
  <c r="B296" i="1"/>
  <c r="B515" i="1"/>
  <c r="B1203" i="1"/>
  <c r="B1396" i="1"/>
  <c r="B1157" i="1"/>
  <c r="B801" i="1"/>
  <c r="B1420" i="1"/>
  <c r="B1312" i="1"/>
  <c r="B488" i="1"/>
  <c r="B836" i="1"/>
  <c r="B554" i="1"/>
  <c r="B194" i="1"/>
  <c r="B90" i="1"/>
  <c r="B643" i="1"/>
  <c r="B1590" i="1"/>
  <c r="B768" i="1"/>
  <c r="B1136" i="1"/>
  <c r="B297" i="1"/>
  <c r="B929" i="1"/>
  <c r="B1158" i="1"/>
  <c r="B1453" i="1"/>
  <c r="B453" i="1"/>
  <c r="B594" i="1"/>
  <c r="B1076" i="1"/>
  <c r="B1365" i="1"/>
  <c r="B555" i="1"/>
  <c r="B1383" i="1"/>
  <c r="B136" i="1"/>
  <c r="B1541" i="1"/>
  <c r="B1429" i="1"/>
  <c r="B1384" i="1"/>
  <c r="B36" i="1"/>
  <c r="B1011" i="1"/>
  <c r="B37" i="1"/>
  <c r="B1471" i="1"/>
  <c r="B504" i="1"/>
  <c r="B1645" i="1"/>
  <c r="B1646" i="1"/>
  <c r="B298" i="1"/>
  <c r="B454" i="1"/>
  <c r="B769" i="1"/>
  <c r="B1217" i="1"/>
  <c r="B595" i="1"/>
  <c r="B972" i="1"/>
  <c r="B1647" i="1"/>
  <c r="B930" i="1"/>
  <c r="B1292" i="1"/>
  <c r="B578" i="1"/>
  <c r="B1159" i="1"/>
  <c r="B1385" i="1"/>
  <c r="B1124" i="1"/>
  <c r="B1472" i="1"/>
  <c r="B1137" i="1"/>
  <c r="B323" i="1"/>
  <c r="B1335" i="1"/>
  <c r="B1012" i="1"/>
  <c r="B956" i="1"/>
  <c r="B1591" i="1"/>
  <c r="B1561" i="1"/>
  <c r="B889" i="1"/>
  <c r="B816" i="1"/>
  <c r="B523" i="1"/>
  <c r="B1013" i="1"/>
  <c r="B1592" i="1"/>
  <c r="B1001" i="1"/>
  <c r="B91" i="1"/>
  <c r="B299" i="1"/>
  <c r="B300" i="1"/>
  <c r="B1619" i="1"/>
  <c r="B1231" i="1"/>
  <c r="B38" i="1"/>
  <c r="B931" i="1"/>
  <c r="B137" i="1"/>
  <c r="B1562" i="1"/>
  <c r="B39" i="1"/>
  <c r="B524" i="1"/>
  <c r="B418" i="1"/>
  <c r="B1473" i="1"/>
  <c r="B596" i="1"/>
  <c r="B1386" i="1"/>
  <c r="B525" i="1"/>
  <c r="B802" i="1"/>
  <c r="B40" i="1"/>
  <c r="B1232" i="1"/>
  <c r="B363" i="1"/>
  <c r="B219" i="1"/>
  <c r="B1036" i="1"/>
  <c r="B1620" i="1"/>
  <c r="B644" i="1"/>
  <c r="B1160" i="1"/>
  <c r="B41" i="1"/>
  <c r="B153" i="1"/>
  <c r="B1100" i="1"/>
  <c r="B913" i="1"/>
  <c r="B1493" i="1"/>
  <c r="B220" i="1"/>
  <c r="B324" i="1"/>
  <c r="B301" i="1"/>
  <c r="B195" i="1"/>
  <c r="B325" i="1"/>
  <c r="B1421" i="1"/>
  <c r="B489" i="1"/>
  <c r="B932" i="1"/>
  <c r="B1593" i="1"/>
  <c r="B419" i="1"/>
  <c r="B490" i="1"/>
  <c r="B92" i="1"/>
  <c r="B455" i="1"/>
  <c r="B1146" i="1"/>
  <c r="B725" i="1"/>
  <c r="B1422" i="1"/>
  <c r="B726" i="1"/>
  <c r="B196" i="1"/>
  <c r="B93" i="1"/>
  <c r="B1594" i="1"/>
  <c r="B1430" i="1"/>
  <c r="B914" i="1"/>
  <c r="B1218" i="1"/>
  <c r="B420" i="1"/>
  <c r="B945" i="1"/>
  <c r="B1161" i="1"/>
  <c r="B1494" i="1"/>
  <c r="B1147" i="1"/>
  <c r="B364" i="1"/>
  <c r="B1271" i="1"/>
  <c r="B197" i="1"/>
  <c r="B1313" i="1"/>
  <c r="B946" i="1"/>
  <c r="B221" i="1"/>
  <c r="B1474" i="1"/>
  <c r="B654" i="1"/>
  <c r="B1125" i="1"/>
  <c r="B1219" i="1"/>
  <c r="B138" i="1"/>
  <c r="B42" i="1"/>
  <c r="B43" i="1"/>
  <c r="B1188" i="1"/>
  <c r="B94" i="1"/>
  <c r="B1563" i="1"/>
  <c r="B770" i="1"/>
  <c r="B1272" i="1"/>
  <c r="B817" i="1"/>
  <c r="B1648" i="1"/>
  <c r="B947" i="1"/>
  <c r="B933" i="1"/>
  <c r="B1649" i="1"/>
  <c r="B198" i="1"/>
  <c r="B1126" i="1"/>
  <c r="B199" i="1"/>
  <c r="B456" i="1"/>
  <c r="B556" i="1"/>
  <c r="B655" i="1"/>
  <c r="B200" i="1"/>
  <c r="B491" i="1"/>
  <c r="B771" i="1"/>
  <c r="B676" i="1"/>
  <c r="B1204" i="1"/>
  <c r="B1423" i="1"/>
  <c r="B645" i="1"/>
  <c r="B1314" i="1"/>
  <c r="B1189" i="1"/>
  <c r="B1037" i="1"/>
  <c r="B1273" i="1"/>
  <c r="B984" i="1"/>
  <c r="B646" i="1"/>
  <c r="B365" i="1"/>
  <c r="B1397" i="1"/>
  <c r="B629" i="1"/>
  <c r="B1092" i="1"/>
  <c r="B1542" i="1"/>
  <c r="B201" i="1"/>
  <c r="B772" i="1"/>
  <c r="B1543" i="1"/>
  <c r="B44" i="1"/>
  <c r="B1111" i="1"/>
  <c r="B1398" i="1"/>
  <c r="B492" i="1"/>
  <c r="B493" i="1"/>
  <c r="B630" i="1"/>
  <c r="B154" i="1"/>
  <c r="B539" i="1"/>
  <c r="B1014" i="1"/>
  <c r="B222" i="1"/>
  <c r="B1112" i="1"/>
  <c r="B985" i="1"/>
  <c r="B526" i="1"/>
  <c r="B1650" i="1"/>
  <c r="B1205" i="1"/>
  <c r="B540" i="1"/>
  <c r="B747" i="1"/>
  <c r="B45" i="1"/>
  <c r="B1220" i="1"/>
  <c r="B1169" i="1"/>
  <c r="B1366" i="1"/>
  <c r="B1399" i="1"/>
  <c r="B1651" i="1"/>
  <c r="B139" i="1"/>
  <c r="B1148" i="1"/>
  <c r="B677" i="1"/>
  <c r="B647" i="1"/>
  <c r="B986" i="1"/>
  <c r="B46" i="1"/>
  <c r="B366" i="1"/>
  <c r="B1652" i="1"/>
  <c r="B1544" i="1"/>
  <c r="B1206" i="1"/>
  <c r="B223" i="1"/>
  <c r="B110" i="1"/>
  <c r="B1293" i="1"/>
  <c r="B1068" i="1"/>
  <c r="B1113" i="1"/>
  <c r="B302" i="1"/>
  <c r="B1400" i="1"/>
  <c r="B47" i="1"/>
  <c r="B1101" i="1"/>
  <c r="B890" i="1"/>
  <c r="B1653" i="1"/>
  <c r="B1336" i="1"/>
  <c r="B1207" i="1"/>
  <c r="B1495" i="1"/>
  <c r="B934" i="1"/>
  <c r="B367" i="1"/>
  <c r="B95" i="1"/>
  <c r="B140" i="1"/>
  <c r="B421" i="1"/>
  <c r="B727" i="1"/>
  <c r="B224" i="1"/>
  <c r="B557" i="1"/>
  <c r="B368" i="1"/>
  <c r="B631" i="1"/>
  <c r="B225" i="1"/>
  <c r="B326" i="1"/>
  <c r="B728" i="1"/>
  <c r="B1621" i="1"/>
  <c r="B1401" i="1"/>
  <c r="B891" i="1"/>
  <c r="B1337" i="1"/>
  <c r="B202" i="1"/>
  <c r="B1475" i="1"/>
  <c r="B327" i="1"/>
  <c r="B96" i="1"/>
  <c r="B1170" i="1"/>
  <c r="B48" i="1"/>
  <c r="B1595" i="1"/>
  <c r="B226" i="1"/>
  <c r="B1387" i="1"/>
  <c r="B422" i="1"/>
  <c r="B423" i="1"/>
  <c r="B1002" i="1"/>
  <c r="B892" i="1"/>
  <c r="B1077" i="1"/>
  <c r="B111" i="1"/>
  <c r="B656" i="1"/>
  <c r="B729" i="1"/>
  <c r="B1431" i="1"/>
  <c r="B494" i="1"/>
  <c r="B1454" i="1"/>
  <c r="B1190" i="1"/>
  <c r="B1424" i="1"/>
  <c r="B1654" i="1"/>
  <c r="B203" i="1"/>
  <c r="B424" i="1"/>
  <c r="B1545" i="1"/>
  <c r="B97" i="1"/>
  <c r="B678" i="1"/>
  <c r="B1294" i="1"/>
  <c r="B328" i="1"/>
  <c r="B893" i="1"/>
  <c r="B803" i="1"/>
  <c r="B1114" i="1"/>
  <c r="B894" i="1"/>
  <c r="B495" i="1"/>
  <c r="B987" i="1"/>
  <c r="B648" i="1"/>
  <c r="B303" i="1"/>
  <c r="B1162" i="1"/>
  <c r="B425" i="1"/>
  <c r="B597" i="1"/>
  <c r="B369" i="1"/>
  <c r="B1596" i="1"/>
  <c r="B141" i="1"/>
  <c r="B895" i="1"/>
  <c r="B1038" i="1"/>
  <c r="B691" i="1"/>
  <c r="B1655" i="1"/>
  <c r="B778" i="1"/>
  <c r="B1496" i="1"/>
  <c r="B1402" i="1"/>
  <c r="B1245" i="1"/>
  <c r="B304" i="1"/>
  <c r="B1622" i="1"/>
  <c r="B370" i="1"/>
  <c r="B779" i="1"/>
  <c r="B1315" i="1"/>
  <c r="B457" i="1"/>
  <c r="B818" i="1"/>
  <c r="B458" i="1"/>
  <c r="B1102" i="1"/>
  <c r="B579" i="1"/>
  <c r="B1338" i="1"/>
  <c r="B657" i="1"/>
  <c r="B580" i="1"/>
  <c r="B98" i="1"/>
  <c r="B1455" i="1"/>
  <c r="B819" i="1"/>
  <c r="B1177" i="1"/>
  <c r="B305" i="1"/>
  <c r="B1564" i="1"/>
  <c r="B1115" i="1"/>
  <c r="B1388" i="1"/>
  <c r="B973" i="1"/>
  <c r="B558" i="1"/>
  <c r="B1039" i="1"/>
  <c r="B896" i="1"/>
  <c r="B1208" i="1"/>
  <c r="B1476" i="1"/>
  <c r="B649" i="1"/>
  <c r="B1050" i="1"/>
  <c r="B1597" i="1"/>
  <c r="B306" i="1"/>
  <c r="B505" i="1"/>
  <c r="B112" i="1"/>
  <c r="B1103" i="1"/>
  <c r="B1432" i="1"/>
  <c r="B748" i="1"/>
  <c r="B1171" i="1"/>
  <c r="B804" i="1"/>
  <c r="B49" i="1"/>
  <c r="B1389" i="1"/>
  <c r="B1497" i="1"/>
  <c r="B307" i="1"/>
  <c r="B915" i="1"/>
  <c r="B204" i="1"/>
  <c r="B632" i="1"/>
  <c r="B1191" i="1"/>
  <c r="B606" i="1"/>
  <c r="B1233" i="1"/>
  <c r="B527" i="1"/>
  <c r="B1339" i="1"/>
  <c r="B205" i="1"/>
  <c r="B142" i="1"/>
  <c r="B897" i="1"/>
  <c r="B1138" i="1"/>
  <c r="B528" i="1"/>
  <c r="B1234" i="1"/>
  <c r="B1477" i="1"/>
  <c r="B329" i="1"/>
  <c r="B50" i="1"/>
  <c r="B692" i="1"/>
  <c r="B1064" i="1"/>
  <c r="B227" i="1"/>
  <c r="B113" i="1"/>
  <c r="B459" i="1"/>
  <c r="B1274" i="1"/>
  <c r="B559" i="1"/>
  <c r="B935" i="1"/>
  <c r="B679" i="1"/>
  <c r="B1275" i="1"/>
  <c r="B460" i="1"/>
  <c r="B371" i="1"/>
  <c r="B680" i="1"/>
  <c r="B1235" i="1"/>
  <c r="B898" i="1"/>
  <c r="B916" i="1"/>
  <c r="B988" i="1"/>
  <c r="B730" i="1"/>
  <c r="B917" i="1"/>
  <c r="B1340" i="1"/>
  <c r="B957" i="1"/>
  <c r="B516" i="1"/>
  <c r="B658" i="1"/>
  <c r="B1149" i="1"/>
  <c r="B155" i="1"/>
  <c r="B529" i="1"/>
  <c r="B805" i="1"/>
  <c r="B1519" i="1"/>
  <c r="B681" i="1"/>
  <c r="B820" i="1"/>
  <c r="B1221" i="1"/>
  <c r="B1150" i="1"/>
  <c r="B1040" i="1"/>
  <c r="B749" i="1"/>
  <c r="B1425" i="1"/>
  <c r="B114" i="1"/>
  <c r="B560" i="1"/>
  <c r="B51" i="1"/>
  <c r="B115" i="1"/>
  <c r="B1341" i="1"/>
  <c r="B1656" i="1"/>
  <c r="B918" i="1"/>
  <c r="B1565" i="1"/>
  <c r="B143" i="1"/>
  <c r="B773" i="1"/>
  <c r="B989" i="1"/>
  <c r="B1520" i="1"/>
  <c r="B52" i="1"/>
  <c r="B750" i="1"/>
  <c r="C53" i="1" l="1"/>
  <c r="C372" i="1"/>
  <c r="C1478" i="1"/>
  <c r="C1498" i="1"/>
  <c r="C1479" i="1"/>
  <c r="C693" i="1"/>
  <c r="C235" i="1"/>
  <c r="C731" i="1"/>
  <c r="C633" i="1"/>
  <c r="C694" i="1"/>
  <c r="C156" i="1"/>
  <c r="C1546" i="1"/>
  <c r="C373" i="1"/>
  <c r="C682" i="1"/>
  <c r="C1003" i="1"/>
  <c r="C837" i="1"/>
  <c r="C838" i="1"/>
  <c r="C919" i="1"/>
  <c r="C1598" i="1"/>
  <c r="C4" i="1"/>
  <c r="C1521" i="1"/>
  <c r="C695" i="1"/>
  <c r="C374" i="1"/>
  <c r="C598" i="1"/>
  <c r="C308" i="1"/>
  <c r="C1623" i="1"/>
  <c r="C1499" i="1"/>
  <c r="C1599" i="1"/>
  <c r="C1078" i="1"/>
  <c r="C634" i="1"/>
  <c r="C683" i="1"/>
  <c r="C1367" i="1"/>
  <c r="C1500" i="1"/>
  <c r="C1069" i="1"/>
  <c r="C1600" i="1"/>
  <c r="C696" i="1"/>
  <c r="C1079" i="1"/>
  <c r="C780" i="1"/>
  <c r="C1342" i="1"/>
  <c r="C697" i="1"/>
  <c r="C1051" i="1"/>
  <c r="C1480" i="1"/>
  <c r="C1041" i="1"/>
  <c r="C1246" i="1"/>
  <c r="C375" i="1"/>
  <c r="C1316" i="1"/>
  <c r="C1172" i="1"/>
  <c r="C1139" i="1"/>
  <c r="C936" i="1"/>
  <c r="C236" i="1"/>
  <c r="C309" i="1"/>
  <c r="C958" i="1"/>
  <c r="C751" i="1"/>
  <c r="C561" i="1"/>
  <c r="C1390" i="1"/>
  <c r="C1317" i="1"/>
  <c r="C376" i="1"/>
  <c r="C377" i="1"/>
  <c r="C650" i="1"/>
  <c r="C1481" i="1"/>
  <c r="C1566" i="1"/>
  <c r="C959" i="1"/>
  <c r="C1236" i="1"/>
  <c r="C157" i="1"/>
  <c r="C839" i="1"/>
  <c r="C732" i="1"/>
  <c r="C237" i="1"/>
  <c r="C948" i="1"/>
  <c r="C920" i="1"/>
  <c r="C1318" i="1"/>
  <c r="C238" i="1"/>
  <c r="C1237" i="1"/>
  <c r="C607" i="1"/>
  <c r="C1522" i="1"/>
  <c r="C378" i="1"/>
  <c r="C840" i="1"/>
  <c r="C608" i="1"/>
  <c r="C698" i="1"/>
  <c r="C841" i="1"/>
  <c r="C842" i="1"/>
  <c r="C379" i="1"/>
  <c r="C1567" i="1"/>
  <c r="C781" i="1"/>
  <c r="C1523" i="1"/>
  <c r="C843" i="1"/>
  <c r="C158" i="1"/>
  <c r="C1624" i="1"/>
  <c r="C116" i="1"/>
  <c r="C1140" i="1"/>
  <c r="C1433" i="1"/>
  <c r="C1501" i="1"/>
  <c r="C1127" i="1"/>
  <c r="C506" i="1"/>
  <c r="C1625" i="1"/>
  <c r="C239" i="1"/>
  <c r="C240" i="1"/>
  <c r="C562" i="1"/>
  <c r="C5" i="1"/>
  <c r="C426" i="1"/>
  <c r="C1104" i="1"/>
  <c r="C1080" i="1"/>
  <c r="C1368" i="1"/>
  <c r="C699" i="1"/>
  <c r="C635" i="1"/>
  <c r="C659" i="1"/>
  <c r="C782" i="1"/>
  <c r="C427" i="1"/>
  <c r="C1343" i="1"/>
  <c r="C821" i="1"/>
  <c r="C822" i="1"/>
  <c r="C733" i="1"/>
  <c r="C428" i="1"/>
  <c r="C1482" i="1"/>
  <c r="C241" i="1"/>
  <c r="C844" i="1"/>
  <c r="C242" i="1"/>
  <c r="C117" i="1"/>
  <c r="C660" i="1"/>
  <c r="C330" i="1"/>
  <c r="C1456" i="1"/>
  <c r="C1222" i="1"/>
  <c r="C1052" i="1"/>
  <c r="C1319" i="1"/>
  <c r="C6" i="1"/>
  <c r="C206" i="1"/>
  <c r="C1403" i="1"/>
  <c r="C1173" i="1"/>
  <c r="C1174" i="1"/>
  <c r="C1247" i="1"/>
  <c r="C700" i="1"/>
  <c r="C1015" i="1"/>
  <c r="C1626" i="1"/>
  <c r="C734" i="1"/>
  <c r="C661" i="1"/>
  <c r="C609" i="1"/>
  <c r="C1568" i="1"/>
  <c r="C684" i="1"/>
  <c r="C7" i="1"/>
  <c r="C1569" i="1"/>
  <c r="C1570" i="1"/>
  <c r="C937" i="1"/>
  <c r="C1016" i="1"/>
  <c r="C1391" i="1"/>
  <c r="C1457" i="1"/>
  <c r="C938" i="1"/>
  <c r="C331" i="1"/>
  <c r="C530" i="1"/>
  <c r="C54" i="1"/>
  <c r="C960" i="1"/>
  <c r="C1276" i="1"/>
  <c r="C1601" i="1"/>
  <c r="C1458" i="1"/>
  <c r="C701" i="1"/>
  <c r="C1248" i="1"/>
  <c r="C563" i="1"/>
  <c r="C1295" i="1"/>
  <c r="C1128" i="1"/>
  <c r="C1502" i="1"/>
  <c r="C1627" i="1"/>
  <c r="C243" i="1"/>
  <c r="C144" i="1"/>
  <c r="C564" i="1"/>
  <c r="C332" i="1"/>
  <c r="C702" i="1"/>
  <c r="C1344" i="1"/>
  <c r="C99" i="1"/>
  <c r="C333" i="1"/>
  <c r="C565" i="1"/>
  <c r="C55" i="1"/>
  <c r="C1081" i="1"/>
  <c r="C1602" i="1"/>
  <c r="C581" i="1"/>
  <c r="C823" i="1"/>
  <c r="C566" i="1"/>
  <c r="C244" i="1"/>
  <c r="C1345" i="1"/>
  <c r="C1017" i="1"/>
  <c r="C845" i="1"/>
  <c r="C1603" i="1"/>
  <c r="C334" i="1"/>
  <c r="C1082" i="1"/>
  <c r="C245" i="1"/>
  <c r="C961" i="1"/>
  <c r="C962" i="1"/>
  <c r="C1524" i="1"/>
  <c r="C380" i="1"/>
  <c r="C56" i="1"/>
  <c r="C246" i="1"/>
  <c r="C1525" i="1"/>
  <c r="C57" i="1"/>
  <c r="C1093" i="1"/>
  <c r="C939" i="1"/>
  <c r="C1503" i="1"/>
  <c r="C145" i="1"/>
  <c r="C1105" i="1"/>
  <c r="C1320" i="1"/>
  <c r="C1018" i="1"/>
  <c r="C735" i="1"/>
  <c r="C1604" i="1"/>
  <c r="C846" i="1"/>
  <c r="C783" i="1"/>
  <c r="C1404" i="1"/>
  <c r="C567" i="1"/>
  <c r="C847" i="1"/>
  <c r="C429" i="1"/>
  <c r="C784" i="1"/>
  <c r="C1426" i="1"/>
  <c r="C582" i="1"/>
  <c r="C1405" i="1"/>
  <c r="C1628" i="1"/>
  <c r="C1526" i="1"/>
  <c r="C899" i="1"/>
  <c r="C1321" i="1"/>
  <c r="C381" i="1"/>
  <c r="C1129" i="1"/>
  <c r="C247" i="1"/>
  <c r="C335" i="1"/>
  <c r="C1083" i="1"/>
  <c r="C990" i="1"/>
  <c r="C806" i="1"/>
  <c r="C1571" i="1"/>
  <c r="C1504" i="1"/>
  <c r="C248" i="1"/>
  <c r="C1505" i="1"/>
  <c r="C651" i="1"/>
  <c r="C382" i="1"/>
  <c r="C1106" i="1"/>
  <c r="C249" i="1"/>
  <c r="C900" i="1"/>
  <c r="C250" i="1"/>
  <c r="C1605" i="1"/>
  <c r="C1053" i="1"/>
  <c r="C583" i="1"/>
  <c r="C1459" i="1"/>
  <c r="C430" i="1"/>
  <c r="C159" i="1"/>
  <c r="C461" i="1"/>
  <c r="C1629" i="1"/>
  <c r="C1460" i="1"/>
  <c r="C517" i="1"/>
  <c r="C58" i="1"/>
  <c r="C1606" i="1"/>
  <c r="C1630" i="1"/>
  <c r="C921" i="1"/>
  <c r="C1346" i="1"/>
  <c r="C1070" i="1"/>
  <c r="C824" i="1"/>
  <c r="C848" i="1"/>
  <c r="C752" i="1"/>
  <c r="C1434" i="1"/>
  <c r="C849" i="1"/>
  <c r="C991" i="1"/>
  <c r="C251" i="1"/>
  <c r="C252" i="1"/>
  <c r="C901" i="1"/>
  <c r="C431" i="1"/>
  <c r="C1094" i="1"/>
  <c r="C1435" i="1"/>
  <c r="C160" i="1"/>
  <c r="C1209" i="1"/>
  <c r="C1084" i="1"/>
  <c r="C825" i="1"/>
  <c r="C1019" i="1"/>
  <c r="C462" i="1"/>
  <c r="C118" i="1"/>
  <c r="C1249" i="1"/>
  <c r="C207" i="1"/>
  <c r="C1322" i="1"/>
  <c r="C1607" i="1"/>
  <c r="C1175" i="1"/>
  <c r="C59" i="1"/>
  <c r="C161" i="1"/>
  <c r="C826" i="1"/>
  <c r="C541" i="1"/>
  <c r="C1547" i="1"/>
  <c r="C253" i="1"/>
  <c r="C507" i="1"/>
  <c r="C753" i="1"/>
  <c r="C1392" i="1"/>
  <c r="C254" i="1"/>
  <c r="C255" i="1"/>
  <c r="C1296" i="1"/>
  <c r="C256" i="1"/>
  <c r="C827" i="1"/>
  <c r="C336" i="1"/>
  <c r="C1054" i="1"/>
  <c r="C496" i="1"/>
  <c r="C1436" i="1"/>
  <c r="C1020" i="1"/>
  <c r="C60" i="1"/>
  <c r="C257" i="1"/>
  <c r="C1021" i="1"/>
  <c r="C61" i="1"/>
  <c r="C1461" i="1"/>
  <c r="C1631" i="1"/>
  <c r="C383" i="1"/>
  <c r="C1192" i="1"/>
  <c r="C8" i="1"/>
  <c r="C1193" i="1"/>
  <c r="C1437" i="1"/>
  <c r="C62" i="1"/>
  <c r="C807" i="1"/>
  <c r="C940" i="1"/>
  <c r="C9" i="1"/>
  <c r="C542" i="1"/>
  <c r="C384" i="1"/>
  <c r="C1250" i="1"/>
  <c r="C531" i="1"/>
  <c r="C1238" i="1"/>
  <c r="C850" i="1"/>
  <c r="C963" i="1"/>
  <c r="C497" i="1"/>
  <c r="C851" i="1"/>
  <c r="C1178" i="1"/>
  <c r="C1055" i="1"/>
  <c r="C385" i="1"/>
  <c r="C337" i="1"/>
  <c r="C736" i="1"/>
  <c r="C1406" i="1"/>
  <c r="C610" i="1"/>
  <c r="C902" i="1"/>
  <c r="C63" i="1"/>
  <c r="C1407" i="1"/>
  <c r="C1408" i="1"/>
  <c r="C64" i="1"/>
  <c r="C703" i="1"/>
  <c r="C1572" i="1"/>
  <c r="C162" i="1"/>
  <c r="C10" i="1"/>
  <c r="C543" i="1"/>
  <c r="C964" i="1"/>
  <c r="C1393" i="1"/>
  <c r="C808" i="1"/>
  <c r="C386" i="1"/>
  <c r="C1506" i="1"/>
  <c r="C1347" i="1"/>
  <c r="C1251" i="1"/>
  <c r="C1527" i="1"/>
  <c r="C611" i="1"/>
  <c r="C258" i="1"/>
  <c r="C852" i="1"/>
  <c r="C828" i="1"/>
  <c r="C829" i="1"/>
  <c r="C1462" i="1"/>
  <c r="C338" i="1"/>
  <c r="C1176" i="1"/>
  <c r="C65" i="1"/>
  <c r="C163" i="1"/>
  <c r="C1463" i="1"/>
  <c r="C1130" i="1"/>
  <c r="C1483" i="1"/>
  <c r="C1252" i="1"/>
  <c r="C66" i="1"/>
  <c r="C1632" i="1"/>
  <c r="C785" i="1"/>
  <c r="C612" i="1"/>
  <c r="C387" i="1"/>
  <c r="C1056" i="1"/>
  <c r="C853" i="1"/>
  <c r="C704" i="1"/>
  <c r="C1608" i="1"/>
  <c r="C388" i="1"/>
  <c r="C854" i="1"/>
  <c r="C705" i="1"/>
  <c r="C228" i="1"/>
  <c r="C67" i="1"/>
  <c r="C1022" i="1"/>
  <c r="C1023" i="1"/>
  <c r="C229" i="1"/>
  <c r="C259" i="1"/>
  <c r="C260" i="1"/>
  <c r="C1573" i="1"/>
  <c r="C261" i="1"/>
  <c r="C1484" i="1"/>
  <c r="C706" i="1"/>
  <c r="C68" i="1"/>
  <c r="C754" i="1"/>
  <c r="C1297" i="1"/>
  <c r="C1507" i="1"/>
  <c r="C1298" i="1"/>
  <c r="C855" i="1"/>
  <c r="C1194" i="1"/>
  <c r="C532" i="1"/>
  <c r="C389" i="1"/>
  <c r="C1609" i="1"/>
  <c r="C339" i="1"/>
  <c r="C1409" i="1"/>
  <c r="C1633" i="1"/>
  <c r="C11" i="1"/>
  <c r="C262" i="1"/>
  <c r="C685" i="1"/>
  <c r="C263" i="1"/>
  <c r="C12" i="1"/>
  <c r="C1508" i="1"/>
  <c r="C264" i="1"/>
  <c r="C119" i="1"/>
  <c r="C755" i="1"/>
  <c r="C613" i="1"/>
  <c r="C13" i="1"/>
  <c r="C518" i="1"/>
  <c r="C432" i="1"/>
  <c r="C1464" i="1"/>
  <c r="C498" i="1"/>
  <c r="C1024" i="1"/>
  <c r="C856" i="1"/>
  <c r="C1299" i="1"/>
  <c r="C340" i="1"/>
  <c r="C265" i="1"/>
  <c r="C310" i="1"/>
  <c r="C1369" i="1"/>
  <c r="C1509" i="1"/>
  <c r="C69" i="1"/>
  <c r="C164" i="1"/>
  <c r="C662" i="1"/>
  <c r="C390" i="1"/>
  <c r="C391" i="1"/>
  <c r="C208" i="1"/>
  <c r="C857" i="1"/>
  <c r="C974" i="1"/>
  <c r="C599" i="1"/>
  <c r="C707" i="1"/>
  <c r="C14" i="1"/>
  <c r="C1277" i="1"/>
  <c r="C663" i="1"/>
  <c r="C708" i="1"/>
  <c r="C15" i="1"/>
  <c r="C992" i="1"/>
  <c r="C1278" i="1"/>
  <c r="C1548" i="1"/>
  <c r="C652" i="1"/>
  <c r="C1438" i="1"/>
  <c r="C786" i="1"/>
  <c r="C16" i="1"/>
  <c r="C544" i="1"/>
  <c r="C1410" i="1"/>
  <c r="C1634" i="1"/>
  <c r="C1107" i="1"/>
  <c r="C1071" i="1"/>
  <c r="C787" i="1"/>
  <c r="C100" i="1"/>
  <c r="C1116" i="1"/>
  <c r="C1323" i="1"/>
  <c r="C1253" i="1"/>
  <c r="C858" i="1"/>
  <c r="C70" i="1"/>
  <c r="C165" i="1"/>
  <c r="C166" i="1"/>
  <c r="C1163" i="1"/>
  <c r="C533" i="1"/>
  <c r="C1574" i="1"/>
  <c r="C392" i="1"/>
  <c r="C1411" i="1"/>
  <c r="C17" i="1"/>
  <c r="C1439" i="1"/>
  <c r="C393" i="1"/>
  <c r="C311" i="1"/>
  <c r="C737" i="1"/>
  <c r="C1072" i="1"/>
  <c r="C859" i="1"/>
  <c r="C860" i="1"/>
  <c r="C1575" i="1"/>
  <c r="C774" i="1"/>
  <c r="C433" i="1"/>
  <c r="C266" i="1"/>
  <c r="C394" i="1"/>
  <c r="C1510" i="1"/>
  <c r="C395" i="1"/>
  <c r="C788" i="1"/>
  <c r="C396" i="1"/>
  <c r="C71" i="1"/>
  <c r="C1300" i="1"/>
  <c r="C397" i="1"/>
  <c r="C508" i="1"/>
  <c r="C267" i="1"/>
  <c r="C1057" i="1"/>
  <c r="C341" i="1"/>
  <c r="C1004" i="1"/>
  <c r="C1239" i="1"/>
  <c r="C545" i="1"/>
  <c r="C398" i="1"/>
  <c r="C1042" i="1"/>
  <c r="C167" i="1"/>
  <c r="C1412" i="1"/>
  <c r="C209" i="1"/>
  <c r="C1223" i="1"/>
  <c r="C399" i="1"/>
  <c r="C1370" i="1"/>
  <c r="C268" i="1"/>
  <c r="C903" i="1"/>
  <c r="C830" i="1"/>
  <c r="C1528" i="1"/>
  <c r="C269" i="1"/>
  <c r="C210" i="1"/>
  <c r="C1095" i="1"/>
  <c r="C664" i="1"/>
  <c r="C1485" i="1"/>
  <c r="C434" i="1"/>
  <c r="C1179" i="1"/>
  <c r="C509" i="1"/>
  <c r="C1576" i="1"/>
  <c r="C831" i="1"/>
  <c r="C1254" i="1"/>
  <c r="C1511" i="1"/>
  <c r="C519" i="1"/>
  <c r="C270" i="1"/>
  <c r="C993" i="1"/>
  <c r="C1065" i="1"/>
  <c r="C1512" i="1"/>
  <c r="C18" i="1"/>
  <c r="C400" i="1"/>
  <c r="C941" i="1"/>
  <c r="C832" i="1"/>
  <c r="C994" i="1"/>
  <c r="C271" i="1"/>
  <c r="C861" i="1"/>
  <c r="C1486" i="1"/>
  <c r="C1348" i="1"/>
  <c r="C1224" i="1"/>
  <c r="C862" i="1"/>
  <c r="C614" i="1"/>
  <c r="C1108" i="1"/>
  <c r="C1529" i="1"/>
  <c r="C1549" i="1"/>
  <c r="C1195" i="1"/>
  <c r="C1577" i="1"/>
  <c r="C1610" i="1"/>
  <c r="C272" i="1"/>
  <c r="C401" i="1"/>
  <c r="C546" i="1"/>
  <c r="C709" i="1"/>
  <c r="C904" i="1"/>
  <c r="C402" i="1"/>
  <c r="C568" i="1"/>
  <c r="C273" i="1"/>
  <c r="C863" i="1"/>
  <c r="C274" i="1"/>
  <c r="C1635" i="1"/>
  <c r="C275" i="1"/>
  <c r="C1513" i="1"/>
  <c r="C1196" i="1"/>
  <c r="C995" i="1"/>
  <c r="C864" i="1"/>
  <c r="C965" i="1"/>
  <c r="C168" i="1"/>
  <c r="C1465" i="1"/>
  <c r="C1255" i="1"/>
  <c r="C510" i="1"/>
  <c r="C865" i="1"/>
  <c r="C1058" i="1"/>
  <c r="C1466" i="1"/>
  <c r="C403" i="1"/>
  <c r="C569" i="1"/>
  <c r="C435" i="1"/>
  <c r="C1487" i="1"/>
  <c r="C636" i="1"/>
  <c r="C1301" i="1"/>
  <c r="C404" i="1"/>
  <c r="C809" i="1"/>
  <c r="C1240" i="1"/>
  <c r="C833" i="1"/>
  <c r="C312" i="1"/>
  <c r="C276" i="1"/>
  <c r="C710" i="1"/>
  <c r="C463" i="1"/>
  <c r="C1440" i="1"/>
  <c r="C1488" i="1"/>
  <c r="C520" i="1"/>
  <c r="C1371" i="1"/>
  <c r="C169" i="1"/>
  <c r="C775" i="1"/>
  <c r="C1085" i="1"/>
  <c r="C1372" i="1"/>
  <c r="C277" i="1"/>
  <c r="C230" i="1"/>
  <c r="C1151" i="1"/>
  <c r="C19" i="1"/>
  <c r="C1530" i="1"/>
  <c r="C810" i="1"/>
  <c r="C1279" i="1"/>
  <c r="C211" i="1"/>
  <c r="C120" i="1"/>
  <c r="C711" i="1"/>
  <c r="C1005" i="1"/>
  <c r="C1141" i="1"/>
  <c r="C584" i="1"/>
  <c r="C712" i="1"/>
  <c r="C121" i="1"/>
  <c r="C756" i="1"/>
  <c r="C1280" i="1"/>
  <c r="C866" i="1"/>
  <c r="C170" i="1"/>
  <c r="C1467" i="1"/>
  <c r="C1073" i="1"/>
  <c r="C1531" i="1"/>
  <c r="C122" i="1"/>
  <c r="C905" i="1"/>
  <c r="C436" i="1"/>
  <c r="C1550" i="1"/>
  <c r="C437" i="1"/>
  <c r="C1197" i="1"/>
  <c r="C867" i="1"/>
  <c r="C464" i="1"/>
  <c r="C1578" i="1"/>
  <c r="C1117" i="1"/>
  <c r="C1349" i="1"/>
  <c r="C789" i="1"/>
  <c r="C790" i="1"/>
  <c r="C1241" i="1"/>
  <c r="C570" i="1"/>
  <c r="C571" i="1"/>
  <c r="C966" i="1"/>
  <c r="C615" i="1"/>
  <c r="C1532" i="1"/>
  <c r="C1533" i="1"/>
  <c r="C1636" i="1"/>
  <c r="C1210" i="1"/>
  <c r="C405" i="1"/>
  <c r="C996" i="1"/>
  <c r="C72" i="1"/>
  <c r="C20" i="1"/>
  <c r="C1514" i="1"/>
  <c r="C171" i="1"/>
  <c r="C757" i="1"/>
  <c r="C342" i="1"/>
  <c r="C791" i="1"/>
  <c r="C922" i="1"/>
  <c r="C1515" i="1"/>
  <c r="C73" i="1"/>
  <c r="C713" i="1"/>
  <c r="C1441" i="1"/>
  <c r="C758" i="1"/>
  <c r="C1256" i="1"/>
  <c r="C278" i="1"/>
  <c r="C1211" i="1"/>
  <c r="C792" i="1"/>
  <c r="C1074" i="1"/>
  <c r="C1281" i="1"/>
  <c r="C834" i="1"/>
  <c r="C868" i="1"/>
  <c r="C146" i="1"/>
  <c r="C869" i="1"/>
  <c r="C74" i="1"/>
  <c r="C123" i="1"/>
  <c r="C738" i="1"/>
  <c r="C1350" i="1"/>
  <c r="C616" i="1"/>
  <c r="C617" i="1"/>
  <c r="C1118" i="1"/>
  <c r="C101" i="1"/>
  <c r="C600" i="1"/>
  <c r="C124" i="1"/>
  <c r="C1324" i="1"/>
  <c r="C1006" i="1"/>
  <c r="C172" i="1"/>
  <c r="C870" i="1"/>
  <c r="C21" i="1"/>
  <c r="C967" i="1"/>
  <c r="C173" i="1"/>
  <c r="C585" i="1"/>
  <c r="C572" i="1"/>
  <c r="C601" i="1"/>
  <c r="C75" i="1"/>
  <c r="C1164" i="1"/>
  <c r="C714" i="1"/>
  <c r="C511" i="1"/>
  <c r="C871" i="1"/>
  <c r="C1242" i="1"/>
  <c r="C438" i="1"/>
  <c r="C406" i="1"/>
  <c r="C1198" i="1"/>
  <c r="C174" i="1"/>
  <c r="C1534" i="1"/>
  <c r="C586" i="1"/>
  <c r="C949" i="1"/>
  <c r="C1025" i="1"/>
  <c r="C1059" i="1"/>
  <c r="C872" i="1"/>
  <c r="C465" i="1"/>
  <c r="C1096" i="1"/>
  <c r="C343" i="1"/>
  <c r="C76" i="1"/>
  <c r="C1302" i="1"/>
  <c r="C439" i="1"/>
  <c r="C175" i="1"/>
  <c r="C1351" i="1"/>
  <c r="C686" i="1"/>
  <c r="C573" i="1"/>
  <c r="C176" i="1"/>
  <c r="C835" i="1"/>
  <c r="C950" i="1"/>
  <c r="C466" i="1"/>
  <c r="C1516" i="1"/>
  <c r="C407" i="1"/>
  <c r="C147" i="1"/>
  <c r="C177" i="1"/>
  <c r="C148" i="1"/>
  <c r="C408" i="1"/>
  <c r="C618" i="1"/>
  <c r="C344" i="1"/>
  <c r="C1352" i="1"/>
  <c r="C759" i="1"/>
  <c r="C665" i="1"/>
  <c r="C873" i="1"/>
  <c r="C279" i="1"/>
  <c r="C1225" i="1"/>
  <c r="C467" i="1"/>
  <c r="C345" i="1"/>
  <c r="C1152" i="1"/>
  <c r="C1060" i="1"/>
  <c r="C22" i="1"/>
  <c r="C499" i="1"/>
  <c r="C811" i="1"/>
  <c r="C468" i="1"/>
  <c r="C1303" i="1"/>
  <c r="C1282" i="1"/>
  <c r="C149" i="1"/>
  <c r="C346" i="1"/>
  <c r="C1180" i="1"/>
  <c r="C77" i="1"/>
  <c r="C951" i="1"/>
  <c r="C1535" i="1"/>
  <c r="C212" i="1"/>
  <c r="C793" i="1"/>
  <c r="C547" i="1"/>
  <c r="C1442" i="1"/>
  <c r="C548" i="1"/>
  <c r="C125" i="1"/>
  <c r="C574" i="1"/>
  <c r="C1579" i="1"/>
  <c r="C78" i="1"/>
  <c r="C874" i="1"/>
  <c r="C587" i="1"/>
  <c r="C1212" i="1"/>
  <c r="C997" i="1"/>
  <c r="C79" i="1"/>
  <c r="C1536" i="1"/>
  <c r="C619" i="1"/>
  <c r="C512" i="1"/>
  <c r="C80" i="1"/>
  <c r="C280" i="1"/>
  <c r="C620" i="1"/>
  <c r="C347" i="1"/>
  <c r="C281" i="1"/>
  <c r="C952" i="1"/>
  <c r="C588" i="1"/>
  <c r="C1304" i="1"/>
  <c r="C1580" i="1"/>
  <c r="C1611" i="1"/>
  <c r="C760" i="1"/>
  <c r="C761" i="1"/>
  <c r="C1257" i="1"/>
  <c r="C178" i="1"/>
  <c r="C1181" i="1"/>
  <c r="C875" i="1"/>
  <c r="C500" i="1"/>
  <c r="C1007" i="1"/>
  <c r="C409" i="1"/>
  <c r="C1468" i="1"/>
  <c r="C715" i="1"/>
  <c r="C81" i="1"/>
  <c r="C1517" i="1"/>
  <c r="C812" i="1"/>
  <c r="C906" i="1"/>
  <c r="C1119" i="1"/>
  <c r="C469" i="1"/>
  <c r="C1373" i="1"/>
  <c r="C410" i="1"/>
  <c r="C179" i="1"/>
  <c r="C1394" i="1"/>
  <c r="C1581" i="1"/>
  <c r="C470" i="1"/>
  <c r="C602" i="1"/>
  <c r="C348" i="1"/>
  <c r="C637" i="1"/>
  <c r="C1008" i="1"/>
  <c r="C1199" i="1"/>
  <c r="C1086" i="1"/>
  <c r="C666" i="1"/>
  <c r="C471" i="1"/>
  <c r="C923" i="1"/>
  <c r="C876" i="1"/>
  <c r="C975" i="1"/>
  <c r="C1258" i="1"/>
  <c r="C762" i="1"/>
  <c r="C1259" i="1"/>
  <c r="C1200" i="1"/>
  <c r="C763" i="1"/>
  <c r="C1142" i="1"/>
  <c r="C1066" i="1"/>
  <c r="C23" i="1"/>
  <c r="C1353" i="1"/>
  <c r="C1537" i="1"/>
  <c r="C924" i="1"/>
  <c r="C282" i="1"/>
  <c r="C411" i="1"/>
  <c r="C739" i="1"/>
  <c r="C1165" i="1"/>
  <c r="C942" i="1"/>
  <c r="C412" i="1"/>
  <c r="C740" i="1"/>
  <c r="C1325" i="1"/>
  <c r="C1489" i="1"/>
  <c r="C1305" i="1"/>
  <c r="C1260" i="1"/>
  <c r="C349" i="1"/>
  <c r="C1261" i="1"/>
  <c r="C953" i="1"/>
  <c r="C1026" i="1"/>
  <c r="C1262" i="1"/>
  <c r="C877" i="1"/>
  <c r="C1326" i="1"/>
  <c r="C1061" i="1"/>
  <c r="C1201" i="1"/>
  <c r="C1087" i="1"/>
  <c r="C621" i="1"/>
  <c r="C1027" i="1"/>
  <c r="C813" i="1"/>
  <c r="C472" i="1"/>
  <c r="C794" i="1"/>
  <c r="C1182" i="1"/>
  <c r="C667" i="1"/>
  <c r="C440" i="1"/>
  <c r="C1443" i="1"/>
  <c r="C925" i="1"/>
  <c r="C126" i="1"/>
  <c r="C1427" i="1"/>
  <c r="C82" i="1"/>
  <c r="C83" i="1"/>
  <c r="C1490" i="1"/>
  <c r="C1097" i="1"/>
  <c r="C926" i="1"/>
  <c r="C441" i="1"/>
  <c r="C1028" i="1"/>
  <c r="C513" i="1"/>
  <c r="C1263" i="1"/>
  <c r="C1582" i="1"/>
  <c r="C1583" i="1"/>
  <c r="C1283" i="1"/>
  <c r="C231" i="1"/>
  <c r="C413" i="1"/>
  <c r="C1226" i="1"/>
  <c r="C473" i="1"/>
  <c r="C716" i="1"/>
  <c r="C668" i="1"/>
  <c r="C521" i="1"/>
  <c r="C474" i="1"/>
  <c r="C24" i="1"/>
  <c r="C313" i="1"/>
  <c r="C1183" i="1"/>
  <c r="C102" i="1"/>
  <c r="C1029" i="1"/>
  <c r="C475" i="1"/>
  <c r="C476" i="1"/>
  <c r="C501" i="1"/>
  <c r="C927" i="1"/>
  <c r="C1306" i="1"/>
  <c r="C442" i="1"/>
  <c r="C976" i="1"/>
  <c r="C514" i="1"/>
  <c r="C1284" i="1"/>
  <c r="C1637" i="1"/>
  <c r="C283" i="1"/>
  <c r="C1153" i="1"/>
  <c r="C350" i="1"/>
  <c r="C943" i="1"/>
  <c r="C1327" i="1"/>
  <c r="C1444" i="1"/>
  <c r="C1413" i="1"/>
  <c r="C1131" i="1"/>
  <c r="C414" i="1"/>
  <c r="C575" i="1"/>
  <c r="C1030" i="1"/>
  <c r="C1088" i="1"/>
  <c r="C998" i="1"/>
  <c r="C180" i="1"/>
  <c r="C181" i="1"/>
  <c r="C314" i="1"/>
  <c r="C103" i="1"/>
  <c r="C284" i="1"/>
  <c r="C1227" i="1"/>
  <c r="C351" i="1"/>
  <c r="C1285" i="1"/>
  <c r="C182" i="1"/>
  <c r="C1612" i="1"/>
  <c r="C1154" i="1"/>
  <c r="C285" i="1"/>
  <c r="C84" i="1"/>
  <c r="C878" i="1"/>
  <c r="C25" i="1"/>
  <c r="C1328" i="1"/>
  <c r="C1286" i="1"/>
  <c r="C315" i="1"/>
  <c r="C717" i="1"/>
  <c r="C1307" i="1"/>
  <c r="C443" i="1"/>
  <c r="C1374" i="1"/>
  <c r="C669" i="1"/>
  <c r="C444" i="1"/>
  <c r="C1584" i="1"/>
  <c r="C445" i="1"/>
  <c r="C638" i="1"/>
  <c r="C1551" i="1"/>
  <c r="C534" i="1"/>
  <c r="C1445" i="1"/>
  <c r="C589" i="1"/>
  <c r="C1585" i="1"/>
  <c r="C1354" i="1"/>
  <c r="C576" i="1"/>
  <c r="C26" i="1"/>
  <c r="C590" i="1"/>
  <c r="C316" i="1"/>
  <c r="C535" i="1"/>
  <c r="C999" i="1"/>
  <c r="C968" i="1"/>
  <c r="C622" i="1"/>
  <c r="C814" i="1"/>
  <c r="C536" i="1"/>
  <c r="C969" i="1"/>
  <c r="C446" i="1"/>
  <c r="C1287" i="1"/>
  <c r="C1031" i="1"/>
  <c r="C477" i="1"/>
  <c r="C1213" i="1"/>
  <c r="C741" i="1"/>
  <c r="C1586" i="1"/>
  <c r="C670" i="1"/>
  <c r="C1587" i="1"/>
  <c r="C718" i="1"/>
  <c r="C719" i="1"/>
  <c r="C286" i="1"/>
  <c r="C879" i="1"/>
  <c r="C1552" i="1"/>
  <c r="C317" i="1"/>
  <c r="C742" i="1"/>
  <c r="C1166" i="1"/>
  <c r="C104" i="1"/>
  <c r="C1043" i="1"/>
  <c r="C127" i="1"/>
  <c r="C1098" i="1"/>
  <c r="C954" i="1"/>
  <c r="C1062" i="1"/>
  <c r="C27" i="1"/>
  <c r="C795" i="1"/>
  <c r="C880" i="1"/>
  <c r="C796" i="1"/>
  <c r="C881" i="1"/>
  <c r="C764" i="1"/>
  <c r="C105" i="1"/>
  <c r="C1329" i="1"/>
  <c r="C1538" i="1"/>
  <c r="C502" i="1"/>
  <c r="C776" i="1"/>
  <c r="C1308" i="1"/>
  <c r="C128" i="1"/>
  <c r="C106" i="1"/>
  <c r="C415" i="1"/>
  <c r="C213" i="1"/>
  <c r="C183" i="1"/>
  <c r="C639" i="1"/>
  <c r="C1044" i="1"/>
  <c r="C1638" i="1"/>
  <c r="C882" i="1"/>
  <c r="C1330" i="1"/>
  <c r="C478" i="1"/>
  <c r="C28" i="1"/>
  <c r="C1120" i="1"/>
  <c r="C1288" i="1"/>
  <c r="C603" i="1"/>
  <c r="C549" i="1"/>
  <c r="C1143" i="1"/>
  <c r="C1289" i="1"/>
  <c r="C1121" i="1"/>
  <c r="C591" i="1"/>
  <c r="C1132" i="1"/>
  <c r="C883" i="1"/>
  <c r="C1375" i="1"/>
  <c r="C1290" i="1"/>
  <c r="C352" i="1"/>
  <c r="C1414" i="1"/>
  <c r="C977" i="1"/>
  <c r="C107" i="1"/>
  <c r="C1446" i="1"/>
  <c r="C1376" i="1"/>
  <c r="C1228" i="1"/>
  <c r="C353" i="1"/>
  <c r="C1122" i="1"/>
  <c r="C1469" i="1"/>
  <c r="C1355" i="1"/>
  <c r="C1553" i="1"/>
  <c r="C1554" i="1"/>
  <c r="C1415" i="1"/>
  <c r="C970" i="1"/>
  <c r="C1123" i="1"/>
  <c r="C1264" i="1"/>
  <c r="C1588" i="1"/>
  <c r="C1470" i="1"/>
  <c r="C550" i="1"/>
  <c r="C1309" i="1"/>
  <c r="C1167" i="1"/>
  <c r="C354" i="1"/>
  <c r="C720" i="1"/>
  <c r="C85" i="1"/>
  <c r="C687" i="1"/>
  <c r="C1331" i="1"/>
  <c r="C318" i="1"/>
  <c r="C978" i="1"/>
  <c r="C1310" i="1"/>
  <c r="C743" i="1"/>
  <c r="C777" i="1"/>
  <c r="C640" i="1"/>
  <c r="C1356" i="1"/>
  <c r="C765" i="1"/>
  <c r="C1265" i="1"/>
  <c r="C447" i="1"/>
  <c r="C815" i="1"/>
  <c r="C979" i="1"/>
  <c r="C1109" i="1"/>
  <c r="C592" i="1"/>
  <c r="C479" i="1"/>
  <c r="C1357" i="1"/>
  <c r="C1589" i="1"/>
  <c r="C1133" i="1"/>
  <c r="C184" i="1"/>
  <c r="C480" i="1"/>
  <c r="C448" i="1"/>
  <c r="C185" i="1"/>
  <c r="C1045" i="1"/>
  <c r="C129" i="1"/>
  <c r="C319" i="1"/>
  <c r="C1184" i="1"/>
  <c r="C797" i="1"/>
  <c r="C1185" i="1"/>
  <c r="C287" i="1"/>
  <c r="C766" i="1"/>
  <c r="C481" i="1"/>
  <c r="C1358" i="1"/>
  <c r="C1032" i="1"/>
  <c r="C186" i="1"/>
  <c r="C1229" i="1"/>
  <c r="C29" i="1"/>
  <c r="C1202" i="1"/>
  <c r="C1447" i="1"/>
  <c r="C1555" i="1"/>
  <c r="C1110" i="1"/>
  <c r="C641" i="1"/>
  <c r="C187" i="1"/>
  <c r="C1639" i="1"/>
  <c r="C320" i="1"/>
  <c r="C1243" i="1"/>
  <c r="C1134" i="1"/>
  <c r="C188" i="1"/>
  <c r="C1640" i="1"/>
  <c r="C1046" i="1"/>
  <c r="C288" i="1"/>
  <c r="C1613" i="1"/>
  <c r="C482" i="1"/>
  <c r="C537" i="1"/>
  <c r="C503" i="1"/>
  <c r="C907" i="1"/>
  <c r="C1266" i="1"/>
  <c r="C1614" i="1"/>
  <c r="C971" i="1"/>
  <c r="C483" i="1"/>
  <c r="C642" i="1"/>
  <c r="C798" i="1"/>
  <c r="C1214" i="1"/>
  <c r="C1215" i="1"/>
  <c r="C671" i="1"/>
  <c r="C522" i="1"/>
  <c r="C1267" i="1"/>
  <c r="C355" i="1"/>
  <c r="C1641" i="1"/>
  <c r="C767" i="1"/>
  <c r="C1144" i="1"/>
  <c r="C1615" i="1"/>
  <c r="C1642" i="1"/>
  <c r="C1000" i="1"/>
  <c r="C744" i="1"/>
  <c r="C214" i="1"/>
  <c r="C623" i="1"/>
  <c r="C289" i="1"/>
  <c r="C551" i="1"/>
  <c r="C130" i="1"/>
  <c r="C604" i="1"/>
  <c r="C150" i="1"/>
  <c r="C86" i="1"/>
  <c r="C745" i="1"/>
  <c r="C1359" i="1"/>
  <c r="C721" i="1"/>
  <c r="C908" i="1"/>
  <c r="C1360" i="1"/>
  <c r="C1556" i="1"/>
  <c r="C215" i="1"/>
  <c r="C449" i="1"/>
  <c r="C1448" i="1"/>
  <c r="C1268" i="1"/>
  <c r="C944" i="1"/>
  <c r="C216" i="1"/>
  <c r="C1416" i="1"/>
  <c r="C538" i="1"/>
  <c r="C909" i="1"/>
  <c r="C722" i="1"/>
  <c r="C1047" i="1"/>
  <c r="C484" i="1"/>
  <c r="C723" i="1"/>
  <c r="C1557" i="1"/>
  <c r="C653" i="1"/>
  <c r="C1491" i="1"/>
  <c r="C1168" i="1"/>
  <c r="C1099" i="1"/>
  <c r="C1449" i="1"/>
  <c r="C1518" i="1"/>
  <c r="C577" i="1"/>
  <c r="C1216" i="1"/>
  <c r="C1643" i="1"/>
  <c r="C1361" i="1"/>
  <c r="C688" i="1"/>
  <c r="C910" i="1"/>
  <c r="C290" i="1"/>
  <c r="C87" i="1"/>
  <c r="C928" i="1"/>
  <c r="C416" i="1"/>
  <c r="C189" i="1"/>
  <c r="C1377" i="1"/>
  <c r="C1378" i="1"/>
  <c r="C1417" i="1"/>
  <c r="C1558" i="1"/>
  <c r="C1048" i="1"/>
  <c r="C1230" i="1"/>
  <c r="C799" i="1"/>
  <c r="C955" i="1"/>
  <c r="C884" i="1"/>
  <c r="C672" i="1"/>
  <c r="C485" i="1"/>
  <c r="C356" i="1"/>
  <c r="C1539" i="1"/>
  <c r="C131" i="1"/>
  <c r="C1379" i="1"/>
  <c r="C1559" i="1"/>
  <c r="C1269" i="1"/>
  <c r="C624" i="1"/>
  <c r="C357" i="1"/>
  <c r="C1089" i="1"/>
  <c r="C132" i="1"/>
  <c r="C217" i="1"/>
  <c r="C133" i="1"/>
  <c r="C190" i="1"/>
  <c r="C88" i="1"/>
  <c r="C625" i="1"/>
  <c r="C1362" i="1"/>
  <c r="C1560" i="1"/>
  <c r="C232" i="1"/>
  <c r="C1428" i="1"/>
  <c r="C1380" i="1"/>
  <c r="C552" i="1"/>
  <c r="C321" i="1"/>
  <c r="C30" i="1"/>
  <c r="C31" i="1"/>
  <c r="C800" i="1"/>
  <c r="C151" i="1"/>
  <c r="C1450" i="1"/>
  <c r="C1332" i="1"/>
  <c r="C1333" i="1"/>
  <c r="C1033" i="1"/>
  <c r="C673" i="1"/>
  <c r="C1067" i="1"/>
  <c r="C358" i="1"/>
  <c r="C291" i="1"/>
  <c r="C1311" i="1"/>
  <c r="C626" i="1"/>
  <c r="C1616" i="1"/>
  <c r="C292" i="1"/>
  <c r="C1270" i="1"/>
  <c r="C486" i="1"/>
  <c r="C293" i="1"/>
  <c r="C1617" i="1"/>
  <c r="C1492" i="1"/>
  <c r="C746" i="1"/>
  <c r="C724" i="1"/>
  <c r="C674" i="1"/>
  <c r="C294" i="1"/>
  <c r="C191" i="1"/>
  <c r="C675" i="1"/>
  <c r="C911" i="1"/>
  <c r="C450" i="1"/>
  <c r="C885" i="1"/>
  <c r="C886" i="1"/>
  <c r="C980" i="1"/>
  <c r="C192" i="1"/>
  <c r="C359" i="1"/>
  <c r="C32" i="1"/>
  <c r="C322" i="1"/>
  <c r="C33" i="1"/>
  <c r="C233" i="1"/>
  <c r="C417" i="1"/>
  <c r="C134" i="1"/>
  <c r="C1363" i="1"/>
  <c r="C1395" i="1"/>
  <c r="C912" i="1"/>
  <c r="C1451" i="1"/>
  <c r="C1618" i="1"/>
  <c r="C135" i="1"/>
  <c r="C1418" i="1"/>
  <c r="C1090" i="1"/>
  <c r="C108" i="1"/>
  <c r="C1034" i="1"/>
  <c r="C1063" i="1"/>
  <c r="C605" i="1"/>
  <c r="C1049" i="1"/>
  <c r="C1009" i="1"/>
  <c r="C1644" i="1"/>
  <c r="C1075" i="1"/>
  <c r="C451" i="1"/>
  <c r="C689" i="1"/>
  <c r="C553" i="1"/>
  <c r="C1334" i="1"/>
  <c r="C193" i="1"/>
  <c r="C1010" i="1"/>
  <c r="C627" i="1"/>
  <c r="C1419" i="1"/>
  <c r="C628" i="1"/>
  <c r="C360" i="1"/>
  <c r="C487" i="1"/>
  <c r="C452" i="1"/>
  <c r="C1540" i="1"/>
  <c r="C1381" i="1"/>
  <c r="C1452" i="1"/>
  <c r="C1291" i="1"/>
  <c r="C981" i="1"/>
  <c r="C1155" i="1"/>
  <c r="C1186" i="1"/>
  <c r="C152" i="1"/>
  <c r="C1156" i="1"/>
  <c r="C690" i="1"/>
  <c r="C89" i="1"/>
  <c r="C1382" i="1"/>
  <c r="C1364" i="1"/>
  <c r="C1244" i="1"/>
  <c r="C1145" i="1"/>
  <c r="C34" i="1"/>
  <c r="C982" i="1"/>
  <c r="C887" i="1"/>
  <c r="C1091" i="1"/>
  <c r="C218" i="1"/>
  <c r="C593" i="1"/>
  <c r="C1187" i="1"/>
  <c r="C1035" i="1"/>
  <c r="C888" i="1"/>
  <c r="C983" i="1"/>
  <c r="C361" i="1"/>
  <c r="C109" i="1"/>
  <c r="C295" i="1"/>
  <c r="C362" i="1"/>
  <c r="C35" i="1"/>
  <c r="C1135" i="1"/>
  <c r="C234" i="1"/>
  <c r="C296" i="1"/>
  <c r="C515" i="1"/>
  <c r="C1203" i="1"/>
  <c r="C1396" i="1"/>
  <c r="C1157" i="1"/>
  <c r="C801" i="1"/>
  <c r="C1420" i="1"/>
  <c r="C1312" i="1"/>
  <c r="C488" i="1"/>
  <c r="C836" i="1"/>
  <c r="C554" i="1"/>
  <c r="C194" i="1"/>
  <c r="C90" i="1"/>
  <c r="C643" i="1"/>
  <c r="C1590" i="1"/>
  <c r="C768" i="1"/>
  <c r="C1136" i="1"/>
  <c r="C297" i="1"/>
  <c r="C929" i="1"/>
  <c r="C1158" i="1"/>
  <c r="C1453" i="1"/>
  <c r="C453" i="1"/>
  <c r="C594" i="1"/>
  <c r="C1076" i="1"/>
  <c r="C1365" i="1"/>
  <c r="C555" i="1"/>
  <c r="C1383" i="1"/>
  <c r="C136" i="1"/>
  <c r="C1541" i="1"/>
  <c r="C1429" i="1"/>
  <c r="C1384" i="1"/>
  <c r="C36" i="1"/>
  <c r="C1011" i="1"/>
  <c r="C37" i="1"/>
  <c r="C1471" i="1"/>
  <c r="C504" i="1"/>
  <c r="C1645" i="1"/>
  <c r="C1646" i="1"/>
  <c r="C298" i="1"/>
  <c r="C454" i="1"/>
  <c r="C769" i="1"/>
  <c r="C1217" i="1"/>
  <c r="C595" i="1"/>
  <c r="C972" i="1"/>
  <c r="C1647" i="1"/>
  <c r="C930" i="1"/>
  <c r="C1292" i="1"/>
  <c r="C578" i="1"/>
  <c r="C1159" i="1"/>
  <c r="C1385" i="1"/>
  <c r="C1124" i="1"/>
  <c r="C1472" i="1"/>
  <c r="C1137" i="1"/>
  <c r="C323" i="1"/>
  <c r="C1335" i="1"/>
  <c r="C1012" i="1"/>
  <c r="C956" i="1"/>
  <c r="C1591" i="1"/>
  <c r="C1561" i="1"/>
  <c r="C889" i="1"/>
  <c r="C816" i="1"/>
  <c r="C523" i="1"/>
  <c r="C1013" i="1"/>
  <c r="C1592" i="1"/>
  <c r="C1001" i="1"/>
  <c r="C91" i="1"/>
  <c r="C299" i="1"/>
  <c r="C300" i="1"/>
  <c r="C1619" i="1"/>
  <c r="C1231" i="1"/>
  <c r="C38" i="1"/>
  <c r="C931" i="1"/>
  <c r="C137" i="1"/>
  <c r="C1562" i="1"/>
  <c r="C39" i="1"/>
  <c r="C524" i="1"/>
  <c r="C418" i="1"/>
  <c r="C1473" i="1"/>
  <c r="C596" i="1"/>
  <c r="C1386" i="1"/>
  <c r="C525" i="1"/>
  <c r="C802" i="1"/>
  <c r="C40" i="1"/>
  <c r="C1232" i="1"/>
  <c r="C363" i="1"/>
  <c r="C219" i="1"/>
  <c r="C1036" i="1"/>
  <c r="C1620" i="1"/>
  <c r="C644" i="1"/>
  <c r="C1160" i="1"/>
  <c r="C41" i="1"/>
  <c r="C153" i="1"/>
  <c r="C1100" i="1"/>
  <c r="C913" i="1"/>
  <c r="C1493" i="1"/>
  <c r="C220" i="1"/>
  <c r="C324" i="1"/>
  <c r="C301" i="1"/>
  <c r="C195" i="1"/>
  <c r="C325" i="1"/>
  <c r="C1421" i="1"/>
  <c r="C489" i="1"/>
  <c r="C932" i="1"/>
  <c r="C1593" i="1"/>
  <c r="C419" i="1"/>
  <c r="C490" i="1"/>
  <c r="C92" i="1"/>
  <c r="C455" i="1"/>
  <c r="C1146" i="1"/>
  <c r="C725" i="1"/>
  <c r="C1422" i="1"/>
  <c r="C726" i="1"/>
  <c r="C196" i="1"/>
  <c r="C93" i="1"/>
  <c r="C1594" i="1"/>
  <c r="C1430" i="1"/>
  <c r="C914" i="1"/>
  <c r="C1218" i="1"/>
  <c r="C420" i="1"/>
  <c r="C945" i="1"/>
  <c r="C1161" i="1"/>
  <c r="C1494" i="1"/>
  <c r="C1147" i="1"/>
  <c r="C364" i="1"/>
  <c r="C1271" i="1"/>
  <c r="C197" i="1"/>
  <c r="C1313" i="1"/>
  <c r="C946" i="1"/>
  <c r="C221" i="1"/>
  <c r="C1474" i="1"/>
  <c r="C654" i="1"/>
  <c r="C1125" i="1"/>
  <c r="C1219" i="1"/>
  <c r="C138" i="1"/>
  <c r="C42" i="1"/>
  <c r="C43" i="1"/>
  <c r="C1188" i="1"/>
  <c r="C94" i="1"/>
  <c r="C1563" i="1"/>
  <c r="C770" i="1"/>
  <c r="C1272" i="1"/>
  <c r="C817" i="1"/>
  <c r="C1648" i="1"/>
  <c r="C947" i="1"/>
  <c r="C933" i="1"/>
  <c r="C1649" i="1"/>
  <c r="C198" i="1"/>
  <c r="C1126" i="1"/>
  <c r="C199" i="1"/>
  <c r="C456" i="1"/>
  <c r="C556" i="1"/>
  <c r="C655" i="1"/>
  <c r="C200" i="1"/>
  <c r="C491" i="1"/>
  <c r="C771" i="1"/>
  <c r="C676" i="1"/>
  <c r="C1204" i="1"/>
  <c r="C1423" i="1"/>
  <c r="C645" i="1"/>
  <c r="C1314" i="1"/>
  <c r="C1189" i="1"/>
  <c r="C1037" i="1"/>
  <c r="C1273" i="1"/>
  <c r="C984" i="1"/>
  <c r="C646" i="1"/>
  <c r="C365" i="1"/>
  <c r="C1397" i="1"/>
  <c r="C629" i="1"/>
  <c r="C1092" i="1"/>
  <c r="C1542" i="1"/>
  <c r="C201" i="1"/>
  <c r="C772" i="1"/>
  <c r="C1543" i="1"/>
  <c r="C44" i="1"/>
  <c r="C1111" i="1"/>
  <c r="C1398" i="1"/>
  <c r="C492" i="1"/>
  <c r="C493" i="1"/>
  <c r="C630" i="1"/>
  <c r="C154" i="1"/>
  <c r="C539" i="1"/>
  <c r="C1014" i="1"/>
  <c r="C222" i="1"/>
  <c r="C1112" i="1"/>
  <c r="C985" i="1"/>
  <c r="C526" i="1"/>
  <c r="C1650" i="1"/>
  <c r="C1205" i="1"/>
  <c r="C540" i="1"/>
  <c r="C747" i="1"/>
  <c r="C45" i="1"/>
  <c r="C1220" i="1"/>
  <c r="C1169" i="1"/>
  <c r="C1366" i="1"/>
  <c r="C1399" i="1"/>
  <c r="C1651" i="1"/>
  <c r="C139" i="1"/>
  <c r="C1148" i="1"/>
  <c r="C677" i="1"/>
  <c r="C647" i="1"/>
  <c r="C986" i="1"/>
  <c r="C46" i="1"/>
  <c r="C366" i="1"/>
  <c r="C1652" i="1"/>
  <c r="C1544" i="1"/>
  <c r="C1206" i="1"/>
  <c r="C223" i="1"/>
  <c r="C110" i="1"/>
  <c r="C1293" i="1"/>
  <c r="C1068" i="1"/>
  <c r="C1113" i="1"/>
  <c r="C302" i="1"/>
  <c r="C1400" i="1"/>
  <c r="C47" i="1"/>
  <c r="C1101" i="1"/>
  <c r="C890" i="1"/>
  <c r="C1653" i="1"/>
  <c r="C1336" i="1"/>
  <c r="C1207" i="1"/>
  <c r="C1495" i="1"/>
  <c r="C934" i="1"/>
  <c r="C367" i="1"/>
  <c r="C95" i="1"/>
  <c r="C140" i="1"/>
  <c r="C421" i="1"/>
  <c r="C727" i="1"/>
  <c r="C224" i="1"/>
  <c r="C557" i="1"/>
  <c r="C368" i="1"/>
  <c r="C631" i="1"/>
  <c r="C225" i="1"/>
  <c r="C326" i="1"/>
  <c r="C728" i="1"/>
  <c r="C1621" i="1"/>
  <c r="C1401" i="1"/>
  <c r="C891" i="1"/>
  <c r="C1337" i="1"/>
  <c r="C202" i="1"/>
  <c r="C1475" i="1"/>
  <c r="C327" i="1"/>
  <c r="C96" i="1"/>
  <c r="C1170" i="1"/>
  <c r="C48" i="1"/>
  <c r="C1595" i="1"/>
  <c r="C226" i="1"/>
  <c r="C1387" i="1"/>
  <c r="C422" i="1"/>
  <c r="C423" i="1"/>
  <c r="C1002" i="1"/>
  <c r="C892" i="1"/>
  <c r="C1077" i="1"/>
  <c r="C111" i="1"/>
  <c r="C656" i="1"/>
  <c r="C729" i="1"/>
  <c r="C1431" i="1"/>
  <c r="C494" i="1"/>
  <c r="C1454" i="1"/>
  <c r="C1190" i="1"/>
  <c r="C1424" i="1"/>
  <c r="C1654" i="1"/>
  <c r="C203" i="1"/>
  <c r="C424" i="1"/>
  <c r="C1545" i="1"/>
  <c r="C97" i="1"/>
  <c r="C678" i="1"/>
  <c r="C1294" i="1"/>
  <c r="C328" i="1"/>
  <c r="C893" i="1"/>
  <c r="C803" i="1"/>
  <c r="C1114" i="1"/>
  <c r="C894" i="1"/>
  <c r="C495" i="1"/>
  <c r="C987" i="1"/>
  <c r="C648" i="1"/>
  <c r="C303" i="1"/>
  <c r="C1162" i="1"/>
  <c r="C425" i="1"/>
  <c r="C597" i="1"/>
  <c r="C369" i="1"/>
  <c r="C1596" i="1"/>
  <c r="C141" i="1"/>
  <c r="C895" i="1"/>
  <c r="C1038" i="1"/>
  <c r="C691" i="1"/>
  <c r="C1655" i="1"/>
  <c r="C778" i="1"/>
  <c r="C1496" i="1"/>
  <c r="C1402" i="1"/>
  <c r="C1245" i="1"/>
  <c r="C304" i="1"/>
  <c r="C1622" i="1"/>
  <c r="C370" i="1"/>
  <c r="C779" i="1"/>
  <c r="C1315" i="1"/>
  <c r="C457" i="1"/>
  <c r="C818" i="1"/>
  <c r="C458" i="1"/>
  <c r="C1102" i="1"/>
  <c r="C579" i="1"/>
  <c r="C1338" i="1"/>
  <c r="C657" i="1"/>
  <c r="C580" i="1"/>
  <c r="C98" i="1"/>
  <c r="C1455" i="1"/>
  <c r="C819" i="1"/>
  <c r="C1177" i="1"/>
  <c r="C305" i="1"/>
  <c r="C1564" i="1"/>
  <c r="C1115" i="1"/>
  <c r="C1388" i="1"/>
  <c r="C973" i="1"/>
  <c r="C558" i="1"/>
  <c r="C1039" i="1"/>
  <c r="C896" i="1"/>
  <c r="C1208" i="1"/>
  <c r="C1476" i="1"/>
  <c r="C649" i="1"/>
  <c r="C1050" i="1"/>
  <c r="C1597" i="1"/>
  <c r="C306" i="1"/>
  <c r="C505" i="1"/>
  <c r="C112" i="1"/>
  <c r="C1103" i="1"/>
  <c r="C1432" i="1"/>
  <c r="C748" i="1"/>
  <c r="C1171" i="1"/>
  <c r="C804" i="1"/>
  <c r="C49" i="1"/>
  <c r="C1389" i="1"/>
  <c r="C1497" i="1"/>
  <c r="C307" i="1"/>
  <c r="C915" i="1"/>
  <c r="C204" i="1"/>
  <c r="C632" i="1"/>
  <c r="C1191" i="1"/>
  <c r="C606" i="1"/>
  <c r="C1233" i="1"/>
  <c r="C527" i="1"/>
  <c r="C1339" i="1"/>
  <c r="C205" i="1"/>
  <c r="C142" i="1"/>
  <c r="C897" i="1"/>
  <c r="C1138" i="1"/>
  <c r="C528" i="1"/>
  <c r="C1234" i="1"/>
  <c r="C1477" i="1"/>
  <c r="C329" i="1"/>
  <c r="C50" i="1"/>
  <c r="C692" i="1"/>
  <c r="C1064" i="1"/>
  <c r="C227" i="1"/>
  <c r="C113" i="1"/>
  <c r="C459" i="1"/>
  <c r="C1274" i="1"/>
  <c r="C559" i="1"/>
  <c r="C935" i="1"/>
  <c r="C679" i="1"/>
  <c r="C1275" i="1"/>
  <c r="C460" i="1"/>
  <c r="C371" i="1"/>
  <c r="C680" i="1"/>
  <c r="C1235" i="1"/>
  <c r="C898" i="1"/>
  <c r="C916" i="1"/>
  <c r="C988" i="1"/>
  <c r="C730" i="1"/>
  <c r="C917" i="1"/>
  <c r="C1340" i="1"/>
  <c r="C957" i="1"/>
  <c r="C516" i="1"/>
  <c r="C658" i="1"/>
  <c r="C1149" i="1"/>
  <c r="C155" i="1"/>
  <c r="C529" i="1"/>
  <c r="C805" i="1"/>
  <c r="C1519" i="1"/>
  <c r="C681" i="1"/>
  <c r="C820" i="1"/>
  <c r="C1221" i="1"/>
  <c r="C1150" i="1"/>
  <c r="C1040" i="1"/>
  <c r="C749" i="1"/>
  <c r="C1425" i="1"/>
  <c r="C114" i="1"/>
  <c r="C560" i="1"/>
  <c r="C51" i="1"/>
  <c r="C115" i="1"/>
  <c r="C1341" i="1"/>
  <c r="C1656" i="1"/>
  <c r="C918" i="1"/>
  <c r="C1565" i="1"/>
  <c r="C143" i="1"/>
  <c r="C773" i="1"/>
  <c r="C989" i="1"/>
  <c r="C1520" i="1"/>
  <c r="C52" i="1"/>
  <c r="C750" i="1"/>
</calcChain>
</file>

<file path=xl/sharedStrings.xml><?xml version="1.0" encoding="utf-8"?>
<sst xmlns="http://schemas.openxmlformats.org/spreadsheetml/2006/main" count="1660" uniqueCount="89">
  <si>
    <t>报考号</t>
  </si>
  <si>
    <t>报考岗位</t>
  </si>
  <si>
    <t>姓名</t>
  </si>
  <si>
    <t>1202_工作人员</t>
  </si>
  <si>
    <t>1213_工作人员</t>
  </si>
  <si>
    <t>1276_工作人员</t>
  </si>
  <si>
    <t>1277_工作人员</t>
  </si>
  <si>
    <t>1229_工作人员</t>
  </si>
  <si>
    <t>1210_工作人员</t>
  </si>
  <si>
    <t>1230_工作人员</t>
  </si>
  <si>
    <t>1225_工作人员</t>
  </si>
  <si>
    <t>1206_工作人员</t>
  </si>
  <si>
    <t>1279_工作人员</t>
  </si>
  <si>
    <t>1228_工作人员</t>
  </si>
  <si>
    <t>1245_工作人员</t>
  </si>
  <si>
    <t>1236_工作人员</t>
  </si>
  <si>
    <t>1238_工作人员</t>
  </si>
  <si>
    <t>1281_工作人员</t>
  </si>
  <si>
    <t>1201_工作人员</t>
  </si>
  <si>
    <t>1278_工作人员</t>
  </si>
  <si>
    <t>1223_工作人员</t>
  </si>
  <si>
    <t>1211_工作人员</t>
  </si>
  <si>
    <t>1282_工作人员</t>
  </si>
  <si>
    <t>1251_工作人员</t>
  </si>
  <si>
    <t>1270_工作人员</t>
  </si>
  <si>
    <t>1250_工作人员</t>
  </si>
  <si>
    <t>1233_工作人员</t>
  </si>
  <si>
    <t>1269_工作人员</t>
  </si>
  <si>
    <t>1248_工作人员</t>
  </si>
  <si>
    <t>1247_工作人员</t>
  </si>
  <si>
    <t>1265_工作人员</t>
  </si>
  <si>
    <t>1268_工作人员</t>
  </si>
  <si>
    <t>1259_工作人员</t>
  </si>
  <si>
    <t>1256_工作人员</t>
  </si>
  <si>
    <t>1239_工作人员</t>
  </si>
  <si>
    <t>1241_工作人员</t>
  </si>
  <si>
    <t>1231_工作人员</t>
  </si>
  <si>
    <t>1221_工作人员</t>
  </si>
  <si>
    <t>1271_工作人员</t>
  </si>
  <si>
    <t>1226_工作人员</t>
  </si>
  <si>
    <t>1280_工作人员</t>
  </si>
  <si>
    <t>1264_工作人员</t>
  </si>
  <si>
    <t>1224_工作人员</t>
  </si>
  <si>
    <t>1204_工作人员</t>
  </si>
  <si>
    <t>1274_工作人员</t>
  </si>
  <si>
    <t>1255_工作人员</t>
  </si>
  <si>
    <t>1217_工作人员</t>
  </si>
  <si>
    <t>1214_工作人员</t>
  </si>
  <si>
    <t>1253_工作人员</t>
  </si>
  <si>
    <t>1227_工作人员</t>
  </si>
  <si>
    <t>1235_工作人员</t>
  </si>
  <si>
    <t>1212_工作人员</t>
  </si>
  <si>
    <t>1275_工作人员</t>
  </si>
  <si>
    <t>1263_工作人员</t>
  </si>
  <si>
    <t>1208_工作人员</t>
  </si>
  <si>
    <t>1272_工作人员</t>
  </si>
  <si>
    <t>1246_工作人员</t>
  </si>
  <si>
    <t>1219_工作人员</t>
  </si>
  <si>
    <t>1266_工作人员</t>
  </si>
  <si>
    <t>1267_工作人员</t>
  </si>
  <si>
    <t>1205_工作人员</t>
  </si>
  <si>
    <t>1203_工作人员</t>
  </si>
  <si>
    <t>1222_工作人员</t>
  </si>
  <si>
    <t>1252_工作人员</t>
  </si>
  <si>
    <t>1273_工作人员</t>
  </si>
  <si>
    <t>1237_工作人员</t>
  </si>
  <si>
    <t>1244_工作人员</t>
  </si>
  <si>
    <t>1234_工作人员</t>
  </si>
  <si>
    <t>1215_工作人员</t>
  </si>
  <si>
    <t>1218_工作人员</t>
  </si>
  <si>
    <t>1262_工作人员</t>
  </si>
  <si>
    <t>1220_工作人员</t>
  </si>
  <si>
    <t>1216_工作人员</t>
  </si>
  <si>
    <t>1261_工作人员</t>
  </si>
  <si>
    <t>1260_工作人员</t>
  </si>
  <si>
    <t>1209_工作人员</t>
  </si>
  <si>
    <t>1242_工作人员</t>
  </si>
  <si>
    <t>1254_工作人员</t>
  </si>
  <si>
    <t>1258_工作人员</t>
  </si>
  <si>
    <t>1232_工作人员</t>
  </si>
  <si>
    <t>1249_工作人员</t>
  </si>
  <si>
    <t>1257_工作人员</t>
  </si>
  <si>
    <t>1240_工作人员</t>
  </si>
  <si>
    <t>1240_工作人员</t>
    <phoneticPr fontId="1" type="noConversion"/>
  </si>
  <si>
    <t>1225_工作人员</t>
    <phoneticPr fontId="1" type="noConversion"/>
  </si>
  <si>
    <t>备注</t>
    <phoneticPr fontId="1" type="noConversion"/>
  </si>
  <si>
    <t>序号</t>
    <phoneticPr fontId="1" type="noConversion"/>
  </si>
  <si>
    <t>2020年新野县公开招聘事业单位工作人员资格初审合格人员名单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</si>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</sst>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6"/>
  <sheetViews>
    <sheetView tabSelected="1" workbookViewId="0">
      <selection activeCell="H9" sqref="H9"/>
    </sheetView>
  </sheetViews>
  <sheetFormatPr defaultColWidth="9" defaultRowHeight="15.6" x14ac:dyDescent="0.25"/>
  <cols>
    <col min="1" max="1" width="7.296875" style="2" customWidth="1"/>
    <col min="2" max="2" width="25.59765625" style="2" customWidth="1"/>
    <col min="3" max="3" width="11.8984375" style="2" customWidth="1"/>
    <col min="4" max="4" width="17.19921875" style="2" customWidth="1"/>
    <col min="5" max="5" width="10.19921875" style="2" customWidth="1"/>
    <col min="6" max="16384" width="9" style="2"/>
  </cols>
  <sheetData>
    <row r="1" spans="1:5" x14ac:dyDescent="0.25">
      <c r="A1" s="4" t="s">
        <v>88</v>
      </c>
    </row>
    <row r="2" spans="1:5" ht="29.25" customHeight="1" x14ac:dyDescent="0.25">
      <c r="A2" s="5" t="s">
        <v>87</v>
      </c>
      <c r="B2" s="5"/>
      <c r="C2" s="5"/>
      <c r="D2" s="5"/>
      <c r="E2" s="5"/>
    </row>
    <row r="3" spans="1:5" x14ac:dyDescent="0.25">
      <c r="A3" s="3" t="s">
        <v>86</v>
      </c>
      <c r="B3" s="1" t="s">
        <v>0</v>
      </c>
      <c r="C3" s="1" t="s">
        <v>2</v>
      </c>
      <c r="D3" s="1" t="s">
        <v>1</v>
      </c>
      <c r="E3" s="3" t="s">
        <v>85</v>
      </c>
    </row>
    <row r="4" spans="1:5" x14ac:dyDescent="0.25">
      <c r="A4" s="1">
        <v>1</v>
      </c>
      <c r="B4" s="1" t="str">
        <f>"27562020113008163724"</f>
        <v>27562020113008163724</v>
      </c>
      <c r="C4" s="1" t="str">
        <f>"邹家良"</f>
        <v>邹家良</v>
      </c>
      <c r="D4" s="1" t="s">
        <v>18</v>
      </c>
      <c r="E4" s="1"/>
    </row>
    <row r="5" spans="1:5" x14ac:dyDescent="0.25">
      <c r="A5" s="1">
        <v>2</v>
      </c>
      <c r="B5" s="1" t="str">
        <f>"275620201130090752126"</f>
        <v>275620201130090752126</v>
      </c>
      <c r="C5" s="1" t="str">
        <f>"吴拓"</f>
        <v>吴拓</v>
      </c>
      <c r="D5" s="1" t="s">
        <v>18</v>
      </c>
      <c r="E5" s="1"/>
    </row>
    <row r="6" spans="1:5" x14ac:dyDescent="0.25">
      <c r="A6" s="1">
        <v>3</v>
      </c>
      <c r="B6" s="1" t="str">
        <f>"275620201130092244165"</f>
        <v>275620201130092244165</v>
      </c>
      <c r="C6" s="1" t="str">
        <f>"刘浩葱"</f>
        <v>刘浩葱</v>
      </c>
      <c r="D6" s="1" t="s">
        <v>18</v>
      </c>
      <c r="E6" s="1"/>
    </row>
    <row r="7" spans="1:5" x14ac:dyDescent="0.25">
      <c r="A7" s="1">
        <v>4</v>
      </c>
      <c r="B7" s="1" t="str">
        <f>"275620201130093054184"</f>
        <v>275620201130093054184</v>
      </c>
      <c r="C7" s="1" t="str">
        <f>"朱志鹏"</f>
        <v>朱志鹏</v>
      </c>
      <c r="D7" s="1" t="s">
        <v>18</v>
      </c>
      <c r="E7" s="1"/>
    </row>
    <row r="8" spans="1:5" x14ac:dyDescent="0.25">
      <c r="A8" s="1">
        <v>5</v>
      </c>
      <c r="B8" s="1" t="str">
        <f>"275620201130110745410"</f>
        <v>275620201130110745410</v>
      </c>
      <c r="C8" s="1" t="str">
        <f>"李欣"</f>
        <v>李欣</v>
      </c>
      <c r="D8" s="1" t="s">
        <v>18</v>
      </c>
      <c r="E8" s="1"/>
    </row>
    <row r="9" spans="1:5" x14ac:dyDescent="0.25">
      <c r="A9" s="1">
        <v>6</v>
      </c>
      <c r="B9" s="1" t="str">
        <f>"275620201130111206419"</f>
        <v>275620201130111206419</v>
      </c>
      <c r="C9" s="1" t="str">
        <f>"黄佳晴"</f>
        <v>黄佳晴</v>
      </c>
      <c r="D9" s="1" t="s">
        <v>18</v>
      </c>
      <c r="E9" s="1"/>
    </row>
    <row r="10" spans="1:5" x14ac:dyDescent="0.25">
      <c r="A10" s="1">
        <v>7</v>
      </c>
      <c r="B10" s="1" t="str">
        <f>"275620201130112715457"</f>
        <v>275620201130112715457</v>
      </c>
      <c r="C10" s="1" t="str">
        <f>"刘伟"</f>
        <v>刘伟</v>
      </c>
      <c r="D10" s="1" t="s">
        <v>18</v>
      </c>
      <c r="E10" s="1"/>
    </row>
    <row r="11" spans="1:5" x14ac:dyDescent="0.25">
      <c r="A11" s="1">
        <v>8</v>
      </c>
      <c r="B11" s="1" t="str">
        <f>"275620201130122741541"</f>
        <v>275620201130122741541</v>
      </c>
      <c r="C11" s="1" t="str">
        <f>"齐昂"</f>
        <v>齐昂</v>
      </c>
      <c r="D11" s="1" t="s">
        <v>18</v>
      </c>
      <c r="E11" s="1"/>
    </row>
    <row r="12" spans="1:5" x14ac:dyDescent="0.25">
      <c r="A12" s="1">
        <v>9</v>
      </c>
      <c r="B12" s="1" t="str">
        <f>"275620201130123117547"</f>
        <v>275620201130123117547</v>
      </c>
      <c r="C12" s="1" t="str">
        <f>"秦帅"</f>
        <v>秦帅</v>
      </c>
      <c r="D12" s="1" t="s">
        <v>18</v>
      </c>
      <c r="E12" s="1"/>
    </row>
    <row r="13" spans="1:5" x14ac:dyDescent="0.25">
      <c r="A13" s="1">
        <v>10</v>
      </c>
      <c r="B13" s="1" t="str">
        <f>"275620201130124038555"</f>
        <v>275620201130124038555</v>
      </c>
      <c r="C13" s="1" t="str">
        <f>"骆正晓"</f>
        <v>骆正晓</v>
      </c>
      <c r="D13" s="1" t="s">
        <v>18</v>
      </c>
      <c r="E13" s="1"/>
    </row>
    <row r="14" spans="1:5" x14ac:dyDescent="0.25">
      <c r="A14" s="1">
        <v>11</v>
      </c>
      <c r="B14" s="1" t="str">
        <f>"275620201130130146587"</f>
        <v>275620201130130146587</v>
      </c>
      <c r="C14" s="1" t="str">
        <f>"凌兵"</f>
        <v>凌兵</v>
      </c>
      <c r="D14" s="1" t="s">
        <v>18</v>
      </c>
      <c r="E14" s="1"/>
    </row>
    <row r="15" spans="1:5" x14ac:dyDescent="0.25">
      <c r="A15" s="1">
        <v>12</v>
      </c>
      <c r="B15" s="1" t="str">
        <f>"275620201130130651592"</f>
        <v>275620201130130651592</v>
      </c>
      <c r="C15" s="1" t="str">
        <f>"卢大昂"</f>
        <v>卢大昂</v>
      </c>
      <c r="D15" s="1" t="s">
        <v>18</v>
      </c>
      <c r="E15" s="1"/>
    </row>
    <row r="16" spans="1:5" x14ac:dyDescent="0.25">
      <c r="A16" s="1">
        <v>13</v>
      </c>
      <c r="B16" s="1" t="str">
        <f>"275620201130131925606"</f>
        <v>275620201130131925606</v>
      </c>
      <c r="C16" s="1" t="str">
        <f>"周国晓"</f>
        <v>周国晓</v>
      </c>
      <c r="D16" s="1" t="s">
        <v>18</v>
      </c>
      <c r="E16" s="1"/>
    </row>
    <row r="17" spans="1:5" x14ac:dyDescent="0.25">
      <c r="A17" s="1">
        <v>14</v>
      </c>
      <c r="B17" s="1" t="str">
        <f>"275620201130133853632"</f>
        <v>275620201130133853632</v>
      </c>
      <c r="C17" s="1" t="str">
        <f>"李博毅"</f>
        <v>李博毅</v>
      </c>
      <c r="D17" s="1" t="s">
        <v>18</v>
      </c>
      <c r="E17" s="1"/>
    </row>
    <row r="18" spans="1:5" x14ac:dyDescent="0.25">
      <c r="A18" s="1">
        <v>15</v>
      </c>
      <c r="B18" s="1" t="str">
        <f>"275620201130144832709"</f>
        <v>275620201130144832709</v>
      </c>
      <c r="C18" s="1" t="str">
        <f>"左雷鸣"</f>
        <v>左雷鸣</v>
      </c>
      <c r="D18" s="1" t="s">
        <v>18</v>
      </c>
      <c r="E18" s="1"/>
    </row>
    <row r="19" spans="1:5" x14ac:dyDescent="0.25">
      <c r="A19" s="1">
        <v>16</v>
      </c>
      <c r="B19" s="1" t="str">
        <f>"275620201130161127814"</f>
        <v>275620201130161127814</v>
      </c>
      <c r="C19" s="1" t="str">
        <f>"孔坚"</f>
        <v>孔坚</v>
      </c>
      <c r="D19" s="1" t="s">
        <v>18</v>
      </c>
      <c r="E19" s="1"/>
    </row>
    <row r="20" spans="1:5" x14ac:dyDescent="0.25">
      <c r="A20" s="1">
        <v>17</v>
      </c>
      <c r="B20" s="1" t="str">
        <f>"275620201130172511883"</f>
        <v>275620201130172511883</v>
      </c>
      <c r="C20" s="1" t="str">
        <f>"刘聪聪"</f>
        <v>刘聪聪</v>
      </c>
      <c r="D20" s="1" t="s">
        <v>18</v>
      </c>
      <c r="E20" s="1"/>
    </row>
    <row r="21" spans="1:5" x14ac:dyDescent="0.25">
      <c r="A21" s="1">
        <v>18</v>
      </c>
      <c r="B21" s="1" t="str">
        <f>"275620201130184827930"</f>
        <v>275620201130184827930</v>
      </c>
      <c r="C21" s="1" t="str">
        <f>"李嘉伟"</f>
        <v>李嘉伟</v>
      </c>
      <c r="D21" s="1" t="s">
        <v>18</v>
      </c>
      <c r="E21" s="1"/>
    </row>
    <row r="22" spans="1:5" x14ac:dyDescent="0.25">
      <c r="A22" s="1">
        <v>19</v>
      </c>
      <c r="B22" s="1" t="str">
        <f>"2756202011302049301019"</f>
        <v>2756202011302049301019</v>
      </c>
      <c r="C22" s="1" t="str">
        <f>"王曙"</f>
        <v>王曙</v>
      </c>
      <c r="D22" s="1" t="s">
        <v>18</v>
      </c>
      <c r="E22" s="1"/>
    </row>
    <row r="23" spans="1:5" x14ac:dyDescent="0.25">
      <c r="A23" s="1">
        <v>20</v>
      </c>
      <c r="B23" s="1" t="str">
        <f>"2756202012010920091151"</f>
        <v>2756202012010920091151</v>
      </c>
      <c r="C23" s="1" t="str">
        <f>"韩鹏炜"</f>
        <v>韩鹏炜</v>
      </c>
      <c r="D23" s="1" t="s">
        <v>18</v>
      </c>
      <c r="E23" s="1"/>
    </row>
    <row r="24" spans="1:5" x14ac:dyDescent="0.25">
      <c r="A24" s="1">
        <v>21</v>
      </c>
      <c r="B24" s="1" t="str">
        <f>"2756202012011048411248"</f>
        <v>2756202012011048411248</v>
      </c>
      <c r="C24" s="1" t="str">
        <f>"赵恒"</f>
        <v>赵恒</v>
      </c>
      <c r="D24" s="1" t="s">
        <v>18</v>
      </c>
      <c r="E24" s="1"/>
    </row>
    <row r="25" spans="1:5" x14ac:dyDescent="0.25">
      <c r="A25" s="1">
        <v>22</v>
      </c>
      <c r="B25" s="1" t="str">
        <f>"2756202012011211521317"</f>
        <v>2756202012011211521317</v>
      </c>
      <c r="C25" s="1" t="str">
        <f>"张嘉宇"</f>
        <v>张嘉宇</v>
      </c>
      <c r="D25" s="1" t="s">
        <v>18</v>
      </c>
      <c r="E25" s="1"/>
    </row>
    <row r="26" spans="1:5" x14ac:dyDescent="0.25">
      <c r="A26" s="1">
        <v>23</v>
      </c>
      <c r="B26" s="1" t="str">
        <f>"2756202012011255301349"</f>
        <v>2756202012011255301349</v>
      </c>
      <c r="C26" s="1" t="str">
        <f>"徐士博"</f>
        <v>徐士博</v>
      </c>
      <c r="D26" s="1" t="s">
        <v>18</v>
      </c>
      <c r="E26" s="1"/>
    </row>
    <row r="27" spans="1:5" x14ac:dyDescent="0.25">
      <c r="A27" s="1">
        <v>24</v>
      </c>
      <c r="B27" s="1" t="str">
        <f>"2756202012011356041399"</f>
        <v>2756202012011356041399</v>
      </c>
      <c r="C27" s="1" t="str">
        <f>"彭博"</f>
        <v>彭博</v>
      </c>
      <c r="D27" s="1" t="s">
        <v>18</v>
      </c>
      <c r="E27" s="1"/>
    </row>
    <row r="28" spans="1:5" x14ac:dyDescent="0.25">
      <c r="A28" s="1">
        <v>25</v>
      </c>
      <c r="B28" s="1" t="str">
        <f>"2756202012011442471434"</f>
        <v>2756202012011442471434</v>
      </c>
      <c r="C28" s="1" t="str">
        <f>"刘世星"</f>
        <v>刘世星</v>
      </c>
      <c r="D28" s="1" t="s">
        <v>18</v>
      </c>
      <c r="E28" s="1"/>
    </row>
    <row r="29" spans="1:5" x14ac:dyDescent="0.25">
      <c r="A29" s="1">
        <v>26</v>
      </c>
      <c r="B29" s="1" t="str">
        <f>"2756202012011636251558"</f>
        <v>2756202012011636251558</v>
      </c>
      <c r="C29" s="1" t="str">
        <f>"李昱霄"</f>
        <v>李昱霄</v>
      </c>
      <c r="D29" s="1" t="s">
        <v>18</v>
      </c>
      <c r="E29" s="1"/>
    </row>
    <row r="30" spans="1:5" x14ac:dyDescent="0.25">
      <c r="A30" s="1">
        <v>27</v>
      </c>
      <c r="B30" s="1" t="str">
        <f>"2756202012012050441752"</f>
        <v>2756202012012050441752</v>
      </c>
      <c r="C30" s="1" t="str">
        <f>"刘珂萌"</f>
        <v>刘珂萌</v>
      </c>
      <c r="D30" s="1" t="s">
        <v>18</v>
      </c>
      <c r="E30" s="1"/>
    </row>
    <row r="31" spans="1:5" x14ac:dyDescent="0.25">
      <c r="A31" s="1">
        <v>28</v>
      </c>
      <c r="B31" s="1" t="str">
        <f>"2756202012012056221754"</f>
        <v>2756202012012056221754</v>
      </c>
      <c r="C31" s="1" t="str">
        <f>"刘晓龙"</f>
        <v>刘晓龙</v>
      </c>
      <c r="D31" s="1" t="s">
        <v>18</v>
      </c>
      <c r="E31" s="1"/>
    </row>
    <row r="32" spans="1:5" x14ac:dyDescent="0.25">
      <c r="A32" s="1">
        <v>29</v>
      </c>
      <c r="B32" s="1" t="str">
        <f>"2756202012012156131802"</f>
        <v>2756202012012156131802</v>
      </c>
      <c r="C32" s="1" t="str">
        <f>"卢逸雯"</f>
        <v>卢逸雯</v>
      </c>
      <c r="D32" s="1" t="s">
        <v>18</v>
      </c>
      <c r="E32" s="1"/>
    </row>
    <row r="33" spans="1:5" x14ac:dyDescent="0.25">
      <c r="A33" s="1">
        <v>30</v>
      </c>
      <c r="B33" s="1" t="str">
        <f>"2756202012012158451804"</f>
        <v>2756202012012158451804</v>
      </c>
      <c r="C33" s="1" t="str">
        <f>"李亭亭"</f>
        <v>李亭亭</v>
      </c>
      <c r="D33" s="1" t="s">
        <v>18</v>
      </c>
      <c r="E33" s="1"/>
    </row>
    <row r="34" spans="1:5" x14ac:dyDescent="0.25">
      <c r="A34" s="1">
        <v>31</v>
      </c>
      <c r="B34" s="1" t="str">
        <f>"2756202012020624121882"</f>
        <v>2756202012020624121882</v>
      </c>
      <c r="C34" s="1" t="str">
        <f>"李梦阳"</f>
        <v>李梦阳</v>
      </c>
      <c r="D34" s="1" t="s">
        <v>18</v>
      </c>
      <c r="E34" s="1"/>
    </row>
    <row r="35" spans="1:5" x14ac:dyDescent="0.25">
      <c r="A35" s="1">
        <v>32</v>
      </c>
      <c r="B35" s="1" t="str">
        <f>"2756202012020831181904"</f>
        <v>2756202012020831181904</v>
      </c>
      <c r="C35" s="1" t="str">
        <f>"魏珂"</f>
        <v>魏珂</v>
      </c>
      <c r="D35" s="1" t="s">
        <v>18</v>
      </c>
      <c r="E35" s="1"/>
    </row>
    <row r="36" spans="1:5" x14ac:dyDescent="0.25">
      <c r="A36" s="1">
        <v>33</v>
      </c>
      <c r="B36" s="1" t="str">
        <f>"2756202012020938511956"</f>
        <v>2756202012020938511956</v>
      </c>
      <c r="C36" s="1" t="str">
        <f>"李扬"</f>
        <v>李扬</v>
      </c>
      <c r="D36" s="1" t="s">
        <v>18</v>
      </c>
      <c r="E36" s="1"/>
    </row>
    <row r="37" spans="1:5" x14ac:dyDescent="0.25">
      <c r="A37" s="1">
        <v>34</v>
      </c>
      <c r="B37" s="1" t="str">
        <f>"2756202012020941041961"</f>
        <v>2756202012020941041961</v>
      </c>
      <c r="C37" s="1" t="str">
        <f>"张超"</f>
        <v>张超</v>
      </c>
      <c r="D37" s="1" t="s">
        <v>18</v>
      </c>
      <c r="E37" s="1"/>
    </row>
    <row r="38" spans="1:5" x14ac:dyDescent="0.25">
      <c r="A38" s="1">
        <v>35</v>
      </c>
      <c r="B38" s="1" t="str">
        <f>"2756202012021036502030"</f>
        <v>2756202012021036502030</v>
      </c>
      <c r="C38" s="1" t="str">
        <f>"吴中越"</f>
        <v>吴中越</v>
      </c>
      <c r="D38" s="1" t="s">
        <v>18</v>
      </c>
      <c r="E38" s="1"/>
    </row>
    <row r="39" spans="1:5" x14ac:dyDescent="0.25">
      <c r="A39" s="1">
        <v>36</v>
      </c>
      <c r="B39" s="1" t="str">
        <f>"2756202012021047312036"</f>
        <v>2756202012021047312036</v>
      </c>
      <c r="C39" s="1" t="str">
        <f>"牛敩宇"</f>
        <v>牛敩宇</v>
      </c>
      <c r="D39" s="1" t="s">
        <v>18</v>
      </c>
      <c r="E39" s="1"/>
    </row>
    <row r="40" spans="1:5" x14ac:dyDescent="0.25">
      <c r="A40" s="1">
        <v>37</v>
      </c>
      <c r="B40" s="1" t="str">
        <f>"2756202012021055162049"</f>
        <v>2756202012021055162049</v>
      </c>
      <c r="C40" s="1" t="str">
        <f>"金叶童"</f>
        <v>金叶童</v>
      </c>
      <c r="D40" s="1" t="s">
        <v>18</v>
      </c>
      <c r="E40" s="1"/>
    </row>
    <row r="41" spans="1:5" x14ac:dyDescent="0.25">
      <c r="A41" s="1">
        <v>38</v>
      </c>
      <c r="B41" s="1" t="str">
        <f>"2756202012021104542062"</f>
        <v>2756202012021104542062</v>
      </c>
      <c r="C41" s="1" t="str">
        <f>"张丹"</f>
        <v>张丹</v>
      </c>
      <c r="D41" s="1" t="s">
        <v>18</v>
      </c>
      <c r="E41" s="1"/>
    </row>
    <row r="42" spans="1:5" x14ac:dyDescent="0.25">
      <c r="A42" s="1">
        <v>39</v>
      </c>
      <c r="B42" s="1" t="str">
        <f>"2756202012021214232134"</f>
        <v>2756202012021214232134</v>
      </c>
      <c r="C42" s="1" t="str">
        <f>"连金浩"</f>
        <v>连金浩</v>
      </c>
      <c r="D42" s="1" t="s">
        <v>18</v>
      </c>
      <c r="E42" s="1"/>
    </row>
    <row r="43" spans="1:5" x14ac:dyDescent="0.25">
      <c r="A43" s="1">
        <v>40</v>
      </c>
      <c r="B43" s="1" t="str">
        <f>"2756202012021215292136"</f>
        <v>2756202012021215292136</v>
      </c>
      <c r="C43" s="1" t="str">
        <f>"张露露"</f>
        <v>张露露</v>
      </c>
      <c r="D43" s="1" t="s">
        <v>18</v>
      </c>
      <c r="E43" s="1"/>
    </row>
    <row r="44" spans="1:5" x14ac:dyDescent="0.25">
      <c r="A44" s="1">
        <v>41</v>
      </c>
      <c r="B44" s="1" t="str">
        <f>"2756202012021301372194"</f>
        <v>2756202012021301372194</v>
      </c>
      <c r="C44" s="1" t="str">
        <f>"王旭"</f>
        <v>王旭</v>
      </c>
      <c r="D44" s="1" t="s">
        <v>18</v>
      </c>
      <c r="E44" s="1"/>
    </row>
    <row r="45" spans="1:5" x14ac:dyDescent="0.25">
      <c r="A45" s="1">
        <v>42</v>
      </c>
      <c r="B45" s="1" t="str">
        <f>"2756202012021318372221"</f>
        <v>2756202012021318372221</v>
      </c>
      <c r="C45" s="1" t="str">
        <f>"王一鑫"</f>
        <v>王一鑫</v>
      </c>
      <c r="D45" s="1" t="s">
        <v>18</v>
      </c>
      <c r="E45" s="1"/>
    </row>
    <row r="46" spans="1:5" x14ac:dyDescent="0.25">
      <c r="A46" s="1">
        <v>43</v>
      </c>
      <c r="B46" s="1" t="str">
        <f>"2756202012021328332235"</f>
        <v>2756202012021328332235</v>
      </c>
      <c r="C46" s="1" t="str">
        <f>"于露"</f>
        <v>于露</v>
      </c>
      <c r="D46" s="1" t="s">
        <v>18</v>
      </c>
      <c r="E46" s="1"/>
    </row>
    <row r="47" spans="1:5" x14ac:dyDescent="0.25">
      <c r="A47" s="1">
        <v>44</v>
      </c>
      <c r="B47" s="1" t="str">
        <f>"2756202012021337582254"</f>
        <v>2756202012021337582254</v>
      </c>
      <c r="C47" s="1" t="str">
        <f>"曾鑫"</f>
        <v>曾鑫</v>
      </c>
      <c r="D47" s="1" t="s">
        <v>18</v>
      </c>
      <c r="E47" s="1"/>
    </row>
    <row r="48" spans="1:5" x14ac:dyDescent="0.25">
      <c r="A48" s="1">
        <v>45</v>
      </c>
      <c r="B48" s="1" t="str">
        <f>"2756202012021412282303"</f>
        <v>2756202012021412282303</v>
      </c>
      <c r="C48" s="1" t="str">
        <f>"张寒露"</f>
        <v>张寒露</v>
      </c>
      <c r="D48" s="1" t="s">
        <v>18</v>
      </c>
      <c r="E48" s="1"/>
    </row>
    <row r="49" spans="1:5" x14ac:dyDescent="0.25">
      <c r="A49" s="1">
        <v>46</v>
      </c>
      <c r="B49" s="1" t="str">
        <f>"2756202012021548312442"</f>
        <v>2756202012021548312442</v>
      </c>
      <c r="C49" s="1" t="str">
        <f>"王一明"</f>
        <v>王一明</v>
      </c>
      <c r="D49" s="1" t="s">
        <v>18</v>
      </c>
      <c r="E49" s="1"/>
    </row>
    <row r="50" spans="1:5" x14ac:dyDescent="0.25">
      <c r="A50" s="1">
        <v>47</v>
      </c>
      <c r="B50" s="1" t="str">
        <f>"2756202012021609252473"</f>
        <v>2756202012021609252473</v>
      </c>
      <c r="C50" s="1" t="str">
        <f>"王晓苑"</f>
        <v>王晓苑</v>
      </c>
      <c r="D50" s="1" t="s">
        <v>18</v>
      </c>
      <c r="E50" s="1"/>
    </row>
    <row r="51" spans="1:5" x14ac:dyDescent="0.25">
      <c r="A51" s="1">
        <v>48</v>
      </c>
      <c r="B51" s="1" t="str">
        <f>"2756202012021706142564"</f>
        <v>2756202012021706142564</v>
      </c>
      <c r="C51" s="1" t="str">
        <f>"任致君"</f>
        <v>任致君</v>
      </c>
      <c r="D51" s="1" t="s">
        <v>18</v>
      </c>
      <c r="E51" s="1"/>
    </row>
    <row r="52" spans="1:5" x14ac:dyDescent="0.25">
      <c r="A52" s="1">
        <v>49</v>
      </c>
      <c r="B52" s="1" t="str">
        <f>"2756202012021726462596"</f>
        <v>2756202012021726462596</v>
      </c>
      <c r="C52" s="1" t="str">
        <f>"马颖彪"</f>
        <v>马颖彪</v>
      </c>
      <c r="D52" s="1" t="s">
        <v>18</v>
      </c>
      <c r="E52" s="1"/>
    </row>
    <row r="53" spans="1:5" x14ac:dyDescent="0.25">
      <c r="A53" s="1">
        <v>50</v>
      </c>
      <c r="B53" s="1" t="str">
        <f>"2756202011300801543"</f>
        <v>2756202011300801543</v>
      </c>
      <c r="C53" s="1" t="str">
        <f>"姬祥雨"</f>
        <v>姬祥雨</v>
      </c>
      <c r="D53" s="1" t="s">
        <v>3</v>
      </c>
      <c r="E53" s="1"/>
    </row>
    <row r="54" spans="1:5" x14ac:dyDescent="0.25">
      <c r="A54" s="1">
        <v>51</v>
      </c>
      <c r="B54" s="1" t="str">
        <f>"275620201130093632195"</f>
        <v>275620201130093632195</v>
      </c>
      <c r="C54" s="1" t="str">
        <f>"陶宇航"</f>
        <v>陶宇航</v>
      </c>
      <c r="D54" s="1" t="s">
        <v>3</v>
      </c>
      <c r="E54" s="1"/>
    </row>
    <row r="55" spans="1:5" x14ac:dyDescent="0.25">
      <c r="A55" s="1">
        <v>52</v>
      </c>
      <c r="B55" s="1" t="str">
        <f>"275620201130095306225"</f>
        <v>275620201130095306225</v>
      </c>
      <c r="C55" s="1" t="str">
        <f>"赵晓宇"</f>
        <v>赵晓宇</v>
      </c>
      <c r="D55" s="1" t="s">
        <v>3</v>
      </c>
      <c r="E55" s="1"/>
    </row>
    <row r="56" spans="1:5" x14ac:dyDescent="0.25">
      <c r="A56" s="1">
        <v>53</v>
      </c>
      <c r="B56" s="1" t="str">
        <f>"275620201130100505254"</f>
        <v>275620201130100505254</v>
      </c>
      <c r="C56" s="1" t="str">
        <f>"陈亚飞"</f>
        <v>陈亚飞</v>
      </c>
      <c r="D56" s="1" t="s">
        <v>3</v>
      </c>
      <c r="E56" s="1"/>
    </row>
    <row r="57" spans="1:5" x14ac:dyDescent="0.25">
      <c r="A57" s="1">
        <v>54</v>
      </c>
      <c r="B57" s="1" t="str">
        <f>"275620201130100556258"</f>
        <v>275620201130100556258</v>
      </c>
      <c r="C57" s="1" t="str">
        <f>"陶欣冉"</f>
        <v>陶欣冉</v>
      </c>
      <c r="D57" s="1" t="s">
        <v>3</v>
      </c>
      <c r="E57" s="1"/>
    </row>
    <row r="58" spans="1:5" x14ac:dyDescent="0.25">
      <c r="A58" s="1">
        <v>55</v>
      </c>
      <c r="B58" s="1" t="str">
        <f>"275620201130102824328"</f>
        <v>275620201130102824328</v>
      </c>
      <c r="C58" s="1" t="str">
        <f>"曹宁"</f>
        <v>曹宁</v>
      </c>
      <c r="D58" s="1" t="s">
        <v>3</v>
      </c>
      <c r="E58" s="1"/>
    </row>
    <row r="59" spans="1:5" x14ac:dyDescent="0.25">
      <c r="A59" s="1">
        <v>56</v>
      </c>
      <c r="B59" s="1" t="str">
        <f>"275620201130104540374"</f>
        <v>275620201130104540374</v>
      </c>
      <c r="C59" s="1" t="str">
        <f>"孙涵"</f>
        <v>孙涵</v>
      </c>
      <c r="D59" s="1" t="s">
        <v>3</v>
      </c>
      <c r="E59" s="1"/>
    </row>
    <row r="60" spans="1:5" x14ac:dyDescent="0.25">
      <c r="A60" s="1">
        <v>57</v>
      </c>
      <c r="B60" s="1" t="str">
        <f>"275620201130105842401"</f>
        <v>275620201130105842401</v>
      </c>
      <c r="C60" s="1" t="str">
        <f>"卢博文"</f>
        <v>卢博文</v>
      </c>
      <c r="D60" s="1" t="s">
        <v>3</v>
      </c>
      <c r="E60" s="1"/>
    </row>
    <row r="61" spans="1:5" x14ac:dyDescent="0.25">
      <c r="A61" s="1">
        <v>58</v>
      </c>
      <c r="B61" s="1" t="str">
        <f>"275620201130110215405"</f>
        <v>275620201130110215405</v>
      </c>
      <c r="C61" s="1" t="str">
        <f>"邢可梵"</f>
        <v>邢可梵</v>
      </c>
      <c r="D61" s="1" t="s">
        <v>3</v>
      </c>
      <c r="E61" s="1"/>
    </row>
    <row r="62" spans="1:5" x14ac:dyDescent="0.25">
      <c r="A62" s="1">
        <v>59</v>
      </c>
      <c r="B62" s="1" t="str">
        <f>"275620201130110952414"</f>
        <v>275620201130110952414</v>
      </c>
      <c r="C62" s="1" t="str">
        <f>"王兆星"</f>
        <v>王兆星</v>
      </c>
      <c r="D62" s="1" t="s">
        <v>3</v>
      </c>
      <c r="E62" s="1"/>
    </row>
    <row r="63" spans="1:5" x14ac:dyDescent="0.25">
      <c r="A63" s="1">
        <v>60</v>
      </c>
      <c r="B63" s="1" t="str">
        <f>"275620201130112230445"</f>
        <v>275620201130112230445</v>
      </c>
      <c r="C63" s="1" t="str">
        <f>"乔丽"</f>
        <v>乔丽</v>
      </c>
      <c r="D63" s="1" t="s">
        <v>3</v>
      </c>
      <c r="E63" s="1"/>
    </row>
    <row r="64" spans="1:5" x14ac:dyDescent="0.25">
      <c r="A64" s="1">
        <v>61</v>
      </c>
      <c r="B64" s="1" t="str">
        <f>"275620201130112544452"</f>
        <v>275620201130112544452</v>
      </c>
      <c r="C64" s="1" t="str">
        <f>"张册"</f>
        <v>张册</v>
      </c>
      <c r="D64" s="1" t="s">
        <v>3</v>
      </c>
      <c r="E64" s="1"/>
    </row>
    <row r="65" spans="1:5" x14ac:dyDescent="0.25">
      <c r="A65" s="1">
        <v>62</v>
      </c>
      <c r="B65" s="1" t="str">
        <f>"275620201130114438483"</f>
        <v>275620201130114438483</v>
      </c>
      <c r="C65" s="1" t="str">
        <f>"陈明哲"</f>
        <v>陈明哲</v>
      </c>
      <c r="D65" s="1" t="s">
        <v>3</v>
      </c>
      <c r="E65" s="1"/>
    </row>
    <row r="66" spans="1:5" x14ac:dyDescent="0.25">
      <c r="A66" s="1">
        <v>63</v>
      </c>
      <c r="B66" s="1" t="str">
        <f>"275620201130114804491"</f>
        <v>275620201130114804491</v>
      </c>
      <c r="C66" s="1" t="str">
        <f>"邢若楠"</f>
        <v>邢若楠</v>
      </c>
      <c r="D66" s="1" t="s">
        <v>3</v>
      </c>
      <c r="E66" s="1"/>
    </row>
    <row r="67" spans="1:5" x14ac:dyDescent="0.25">
      <c r="A67" s="1">
        <v>64</v>
      </c>
      <c r="B67" s="1" t="str">
        <f>"275620201130120327512"</f>
        <v>275620201130120327512</v>
      </c>
      <c r="C67" s="1" t="str">
        <f>"王腾辉"</f>
        <v>王腾辉</v>
      </c>
      <c r="D67" s="1" t="s">
        <v>3</v>
      </c>
      <c r="E67" s="1"/>
    </row>
    <row r="68" spans="1:5" x14ac:dyDescent="0.25">
      <c r="A68" s="1">
        <v>65</v>
      </c>
      <c r="B68" s="1" t="str">
        <f>"275620201130121918526"</f>
        <v>275620201130121918526</v>
      </c>
      <c r="C68" s="1" t="str">
        <f>"王斌"</f>
        <v>王斌</v>
      </c>
      <c r="D68" s="1" t="s">
        <v>3</v>
      </c>
      <c r="E68" s="1"/>
    </row>
    <row r="69" spans="1:5" x14ac:dyDescent="0.25">
      <c r="A69" s="1">
        <v>66</v>
      </c>
      <c r="B69" s="1" t="str">
        <f>"275620201130125050574"</f>
        <v>275620201130125050574</v>
      </c>
      <c r="C69" s="1" t="str">
        <f>"王静静"</f>
        <v>王静静</v>
      </c>
      <c r="D69" s="1" t="s">
        <v>3</v>
      </c>
      <c r="E69" s="1"/>
    </row>
    <row r="70" spans="1:5" x14ac:dyDescent="0.25">
      <c r="A70" s="1">
        <v>67</v>
      </c>
      <c r="B70" s="1" t="str">
        <f>"275620201130133236624"</f>
        <v>275620201130133236624</v>
      </c>
      <c r="C70" s="1" t="str">
        <f>"马潇洒"</f>
        <v>马潇洒</v>
      </c>
      <c r="D70" s="1" t="s">
        <v>3</v>
      </c>
      <c r="E70" s="1"/>
    </row>
    <row r="71" spans="1:5" x14ac:dyDescent="0.25">
      <c r="A71" s="1">
        <v>68</v>
      </c>
      <c r="B71" s="1" t="str">
        <f>"275620201130135325651"</f>
        <v>275620201130135325651</v>
      </c>
      <c r="C71" s="1" t="str">
        <f>"孙钰"</f>
        <v>孙钰</v>
      </c>
      <c r="D71" s="1" t="s">
        <v>3</v>
      </c>
      <c r="E71" s="1"/>
    </row>
    <row r="72" spans="1:5" x14ac:dyDescent="0.25">
      <c r="A72" s="1">
        <v>69</v>
      </c>
      <c r="B72" s="1" t="str">
        <f>"275620201130171846879"</f>
        <v>275620201130171846879</v>
      </c>
      <c r="C72" s="1" t="str">
        <f>"马亨通"</f>
        <v>马亨通</v>
      </c>
      <c r="D72" s="1" t="s">
        <v>3</v>
      </c>
      <c r="E72" s="1"/>
    </row>
    <row r="73" spans="1:5" x14ac:dyDescent="0.25">
      <c r="A73" s="1">
        <v>70</v>
      </c>
      <c r="B73" s="1" t="str">
        <f>"275620201130173909894"</f>
        <v>275620201130173909894</v>
      </c>
      <c r="C73" s="1" t="str">
        <f>"马越森"</f>
        <v>马越森</v>
      </c>
      <c r="D73" s="1" t="s">
        <v>3</v>
      </c>
      <c r="E73" s="1"/>
    </row>
    <row r="74" spans="1:5" x14ac:dyDescent="0.25">
      <c r="A74" s="1">
        <v>71</v>
      </c>
      <c r="B74" s="1" t="str">
        <f>"275620201130180654910"</f>
        <v>275620201130180654910</v>
      </c>
      <c r="C74" s="1" t="str">
        <f>"崔率东"</f>
        <v>崔率东</v>
      </c>
      <c r="D74" s="1" t="s">
        <v>3</v>
      </c>
      <c r="E74" s="1"/>
    </row>
    <row r="75" spans="1:5" x14ac:dyDescent="0.25">
      <c r="A75" s="1">
        <v>72</v>
      </c>
      <c r="B75" s="1" t="str">
        <f>"275620201130185824939"</f>
        <v>275620201130185824939</v>
      </c>
      <c r="C75" s="1" t="str">
        <f>"杨启凡"</f>
        <v>杨启凡</v>
      </c>
      <c r="D75" s="1" t="s">
        <v>3</v>
      </c>
      <c r="E75" s="1"/>
    </row>
    <row r="76" spans="1:5" x14ac:dyDescent="0.25">
      <c r="A76" s="1">
        <v>73</v>
      </c>
      <c r="B76" s="1" t="str">
        <f>"275620201130192730967"</f>
        <v>275620201130192730967</v>
      </c>
      <c r="C76" s="1" t="str">
        <f>"焦逸阳"</f>
        <v>焦逸阳</v>
      </c>
      <c r="D76" s="1" t="s">
        <v>3</v>
      </c>
      <c r="E76" s="1"/>
    </row>
    <row r="77" spans="1:5" x14ac:dyDescent="0.25">
      <c r="A77" s="1">
        <v>74</v>
      </c>
      <c r="B77" s="1" t="str">
        <f>"2756202011302110191030"</f>
        <v>2756202011302110191030</v>
      </c>
      <c r="C77" s="1" t="str">
        <f>"祁丽丽"</f>
        <v>祁丽丽</v>
      </c>
      <c r="D77" s="1" t="s">
        <v>3</v>
      </c>
      <c r="E77" s="1"/>
    </row>
    <row r="78" spans="1:5" x14ac:dyDescent="0.25">
      <c r="A78" s="1">
        <v>75</v>
      </c>
      <c r="B78" s="1" t="str">
        <f>"2756202011302144371052"</f>
        <v>2756202011302144371052</v>
      </c>
      <c r="C78" s="1" t="str">
        <f>"马寅博"</f>
        <v>马寅博</v>
      </c>
      <c r="D78" s="1" t="s">
        <v>3</v>
      </c>
      <c r="E78" s="1"/>
    </row>
    <row r="79" spans="1:5" x14ac:dyDescent="0.25">
      <c r="A79" s="1">
        <v>76</v>
      </c>
      <c r="B79" s="1" t="str">
        <f>"2756202011302155581061"</f>
        <v>2756202011302155581061</v>
      </c>
      <c r="C79" s="1" t="str">
        <f>"罗梁娟"</f>
        <v>罗梁娟</v>
      </c>
      <c r="D79" s="1" t="s">
        <v>3</v>
      </c>
      <c r="E79" s="1"/>
    </row>
    <row r="80" spans="1:5" x14ac:dyDescent="0.25">
      <c r="A80" s="1">
        <v>77</v>
      </c>
      <c r="B80" s="1" t="str">
        <f>"2756202011302208341066"</f>
        <v>2756202011302208341066</v>
      </c>
      <c r="C80" s="1" t="str">
        <f>"李少楠"</f>
        <v>李少楠</v>
      </c>
      <c r="D80" s="1" t="s">
        <v>3</v>
      </c>
      <c r="E80" s="1"/>
    </row>
    <row r="81" spans="1:5" x14ac:dyDescent="0.25">
      <c r="A81" s="1">
        <v>78</v>
      </c>
      <c r="B81" s="1" t="str">
        <f>"2756202012010739281107"</f>
        <v>2756202012010739281107</v>
      </c>
      <c r="C81" s="1" t="str">
        <f>"刘哲"</f>
        <v>刘哲</v>
      </c>
      <c r="D81" s="1" t="s">
        <v>3</v>
      </c>
      <c r="E81" s="1"/>
    </row>
    <row r="82" spans="1:5" x14ac:dyDescent="0.25">
      <c r="A82" s="1">
        <v>79</v>
      </c>
      <c r="B82" s="1" t="str">
        <f>"2756202012011022381212"</f>
        <v>2756202012011022381212</v>
      </c>
      <c r="C82" s="1" t="str">
        <f>"刘正璟"</f>
        <v>刘正璟</v>
      </c>
      <c r="D82" s="1" t="s">
        <v>3</v>
      </c>
      <c r="E82" s="1"/>
    </row>
    <row r="83" spans="1:5" x14ac:dyDescent="0.25">
      <c r="A83" s="1">
        <v>80</v>
      </c>
      <c r="B83" s="1" t="str">
        <f>"2756202012011023401214"</f>
        <v>2756202012011023401214</v>
      </c>
      <c r="C83" s="1" t="str">
        <f>"王婕妤"</f>
        <v>王婕妤</v>
      </c>
      <c r="D83" s="1" t="s">
        <v>3</v>
      </c>
      <c r="E83" s="1"/>
    </row>
    <row r="84" spans="1:5" x14ac:dyDescent="0.25">
      <c r="A84" s="1">
        <v>81</v>
      </c>
      <c r="B84" s="1" t="str">
        <f>"2756202012011210131315"</f>
        <v>2756202012011210131315</v>
      </c>
      <c r="C84" s="1" t="str">
        <f>"吴曌月"</f>
        <v>吴曌月</v>
      </c>
      <c r="D84" s="1" t="s">
        <v>3</v>
      </c>
      <c r="E84" s="1"/>
    </row>
    <row r="85" spans="1:5" x14ac:dyDescent="0.25">
      <c r="A85" s="1">
        <v>82</v>
      </c>
      <c r="B85" s="1" t="str">
        <f>"2756202012011540251499"</f>
        <v>2756202012011540251499</v>
      </c>
      <c r="C85" s="1" t="str">
        <f>"褚静尘"</f>
        <v>褚静尘</v>
      </c>
      <c r="D85" s="1" t="s">
        <v>3</v>
      </c>
      <c r="E85" s="1"/>
    </row>
    <row r="86" spans="1:5" x14ac:dyDescent="0.25">
      <c r="A86" s="1">
        <v>83</v>
      </c>
      <c r="B86" s="1" t="str">
        <f>"2756202012011739011629"</f>
        <v>2756202012011739011629</v>
      </c>
      <c r="C86" s="1" t="str">
        <f>"万冲"</f>
        <v>万冲</v>
      </c>
      <c r="D86" s="1" t="s">
        <v>3</v>
      </c>
      <c r="E86" s="1"/>
    </row>
    <row r="87" spans="1:5" x14ac:dyDescent="0.25">
      <c r="A87" s="1">
        <v>84</v>
      </c>
      <c r="B87" s="1" t="str">
        <f>"2756202012011907171684"</f>
        <v>2756202012011907171684</v>
      </c>
      <c r="C87" s="1" t="str">
        <f>"梅晓双"</f>
        <v>梅晓双</v>
      </c>
      <c r="D87" s="1" t="s">
        <v>3</v>
      </c>
      <c r="E87" s="1"/>
    </row>
    <row r="88" spans="1:5" x14ac:dyDescent="0.25">
      <c r="A88" s="1">
        <v>85</v>
      </c>
      <c r="B88" s="1" t="str">
        <f>"2756202012012025011739"</f>
        <v>2756202012012025011739</v>
      </c>
      <c r="C88" s="1" t="str">
        <f>"陈绍"</f>
        <v>陈绍</v>
      </c>
      <c r="D88" s="1" t="s">
        <v>3</v>
      </c>
      <c r="E88" s="1"/>
    </row>
    <row r="89" spans="1:5" x14ac:dyDescent="0.25">
      <c r="A89" s="1">
        <v>86</v>
      </c>
      <c r="B89" s="1" t="str">
        <f>"2756202012020028041870"</f>
        <v>2756202012020028041870</v>
      </c>
      <c r="C89" s="1" t="str">
        <f>"余一凡"</f>
        <v>余一凡</v>
      </c>
      <c r="D89" s="1" t="s">
        <v>3</v>
      </c>
      <c r="E89" s="1"/>
    </row>
    <row r="90" spans="1:5" x14ac:dyDescent="0.25">
      <c r="A90" s="1">
        <v>87</v>
      </c>
      <c r="B90" s="1" t="str">
        <f>"2756202012020903141928"</f>
        <v>2756202012020903141928</v>
      </c>
      <c r="C90" s="1" t="str">
        <f>"李宜恒"</f>
        <v>李宜恒</v>
      </c>
      <c r="D90" s="1" t="s">
        <v>3</v>
      </c>
      <c r="E90" s="1"/>
    </row>
    <row r="91" spans="1:5" x14ac:dyDescent="0.25">
      <c r="A91" s="1">
        <v>88</v>
      </c>
      <c r="B91" s="1" t="str">
        <f>"2756202012021030502022"</f>
        <v>2756202012021030502022</v>
      </c>
      <c r="C91" s="1" t="str">
        <f>"刘健"</f>
        <v>刘健</v>
      </c>
      <c r="D91" s="1" t="s">
        <v>3</v>
      </c>
      <c r="E91" s="1"/>
    </row>
    <row r="92" spans="1:5" x14ac:dyDescent="0.25">
      <c r="A92" s="1">
        <v>89</v>
      </c>
      <c r="B92" s="1" t="str">
        <f>"2756202012021129362087"</f>
        <v>2756202012021129362087</v>
      </c>
      <c r="C92" s="1" t="str">
        <f>"买东"</f>
        <v>买东</v>
      </c>
      <c r="D92" s="1" t="s">
        <v>3</v>
      </c>
      <c r="E92" s="1"/>
    </row>
    <row r="93" spans="1:5" x14ac:dyDescent="0.25">
      <c r="A93" s="1">
        <v>90</v>
      </c>
      <c r="B93" s="1" t="str">
        <f>"2756202012021143482104"</f>
        <v>2756202012021143482104</v>
      </c>
      <c r="C93" s="1" t="str">
        <f>"赵岩"</f>
        <v>赵岩</v>
      </c>
      <c r="D93" s="1" t="s">
        <v>3</v>
      </c>
      <c r="E93" s="1"/>
    </row>
    <row r="94" spans="1:5" x14ac:dyDescent="0.25">
      <c r="A94" s="1">
        <v>91</v>
      </c>
      <c r="B94" s="1" t="str">
        <f>"2756202012021218212139"</f>
        <v>2756202012021218212139</v>
      </c>
      <c r="C94" s="1" t="str">
        <f>"史进"</f>
        <v>史进</v>
      </c>
      <c r="D94" s="1" t="s">
        <v>3</v>
      </c>
      <c r="E94" s="1"/>
    </row>
    <row r="95" spans="1:5" x14ac:dyDescent="0.25">
      <c r="A95" s="1">
        <v>92</v>
      </c>
      <c r="B95" s="1" t="str">
        <f>"2756202012021351272273"</f>
        <v>2756202012021351272273</v>
      </c>
      <c r="C95" s="1" t="str">
        <f>"马肃"</f>
        <v>马肃</v>
      </c>
      <c r="D95" s="1" t="s">
        <v>3</v>
      </c>
      <c r="E95" s="1"/>
    </row>
    <row r="96" spans="1:5" x14ac:dyDescent="0.25">
      <c r="A96" s="1">
        <v>93</v>
      </c>
      <c r="B96" s="1" t="str">
        <f>"2756202012021411052301"</f>
        <v>2756202012021411052301</v>
      </c>
      <c r="C96" s="1" t="str">
        <f>"李志浩"</f>
        <v>李志浩</v>
      </c>
      <c r="D96" s="1" t="s">
        <v>3</v>
      </c>
      <c r="E96" s="1"/>
    </row>
    <row r="97" spans="1:5" x14ac:dyDescent="0.25">
      <c r="A97" s="1">
        <v>94</v>
      </c>
      <c r="B97" s="1" t="str">
        <f>"2756202012021432442335"</f>
        <v>2756202012021432442335</v>
      </c>
      <c r="C97" s="1" t="str">
        <f>"郑晓"</f>
        <v>郑晓</v>
      </c>
      <c r="D97" s="1" t="s">
        <v>3</v>
      </c>
      <c r="E97" s="1"/>
    </row>
    <row r="98" spans="1:5" x14ac:dyDescent="0.25">
      <c r="A98" s="1">
        <v>95</v>
      </c>
      <c r="B98" s="1" t="str">
        <f>"2756202012021519292403"</f>
        <v>2756202012021519292403</v>
      </c>
      <c r="C98" s="1" t="str">
        <f>"宋雪斌"</f>
        <v>宋雪斌</v>
      </c>
      <c r="D98" s="1" t="s">
        <v>3</v>
      </c>
      <c r="E98" s="1"/>
    </row>
    <row r="99" spans="1:5" x14ac:dyDescent="0.25">
      <c r="A99" s="1">
        <v>96</v>
      </c>
      <c r="B99" s="1" t="str">
        <f>"275620201130095026219"</f>
        <v>275620201130095026219</v>
      </c>
      <c r="C99" s="1" t="str">
        <f>"曹洋"</f>
        <v>曹洋</v>
      </c>
      <c r="D99" s="1" t="s">
        <v>61</v>
      </c>
      <c r="E99" s="1"/>
    </row>
    <row r="100" spans="1:5" x14ac:dyDescent="0.25">
      <c r="A100" s="1">
        <v>97</v>
      </c>
      <c r="B100" s="1" t="str">
        <f>"275620201130132521614"</f>
        <v>275620201130132521614</v>
      </c>
      <c r="C100" s="1" t="str">
        <f>"张健"</f>
        <v>张健</v>
      </c>
      <c r="D100" s="1" t="s">
        <v>61</v>
      </c>
      <c r="E100" s="1"/>
    </row>
    <row r="101" spans="1:5" x14ac:dyDescent="0.25">
      <c r="A101" s="1">
        <v>98</v>
      </c>
      <c r="B101" s="1" t="str">
        <f>"275620201130183207918"</f>
        <v>275620201130183207918</v>
      </c>
      <c r="C101" s="1" t="str">
        <f>"杨雅卉"</f>
        <v>杨雅卉</v>
      </c>
      <c r="D101" s="1" t="s">
        <v>61</v>
      </c>
      <c r="E101" s="1"/>
    </row>
    <row r="102" spans="1:5" x14ac:dyDescent="0.25">
      <c r="A102" s="1">
        <v>99</v>
      </c>
      <c r="B102" s="1" t="str">
        <f>"2756202012011053241255"</f>
        <v>2756202012011053241255</v>
      </c>
      <c r="C102" s="1" t="str">
        <f>"吕东"</f>
        <v>吕东</v>
      </c>
      <c r="D102" s="1" t="s">
        <v>61</v>
      </c>
      <c r="E102" s="1"/>
    </row>
    <row r="103" spans="1:5" x14ac:dyDescent="0.25">
      <c r="A103" s="1">
        <v>100</v>
      </c>
      <c r="B103" s="1" t="str">
        <f>"2756202012011147171301"</f>
        <v>2756202012011147171301</v>
      </c>
      <c r="C103" s="1" t="str">
        <f>"宋宇宸"</f>
        <v>宋宇宸</v>
      </c>
      <c r="D103" s="1" t="s">
        <v>61</v>
      </c>
      <c r="E103" s="1"/>
    </row>
    <row r="104" spans="1:5" x14ac:dyDescent="0.25">
      <c r="A104" s="1">
        <v>101</v>
      </c>
      <c r="B104" s="1" t="str">
        <f>"2756202012011339561388"</f>
        <v>2756202012011339561388</v>
      </c>
      <c r="C104" s="1" t="str">
        <f>"王崇山"</f>
        <v>王崇山</v>
      </c>
      <c r="D104" s="1" t="s">
        <v>61</v>
      </c>
      <c r="E104" s="1"/>
    </row>
    <row r="105" spans="1:5" x14ac:dyDescent="0.25">
      <c r="A105" s="1">
        <v>102</v>
      </c>
      <c r="B105" s="1" t="str">
        <f>"2756202012011402441407"</f>
        <v>2756202012011402441407</v>
      </c>
      <c r="C105" s="1" t="str">
        <f>"马晓龙"</f>
        <v>马晓龙</v>
      </c>
      <c r="D105" s="1" t="s">
        <v>61</v>
      </c>
      <c r="E105" s="1"/>
    </row>
    <row r="106" spans="1:5" x14ac:dyDescent="0.25">
      <c r="A106" s="1">
        <v>103</v>
      </c>
      <c r="B106" s="1" t="str">
        <f>"2756202012011418471416"</f>
        <v>2756202012011418471416</v>
      </c>
      <c r="C106" s="1" t="str">
        <f>"白婉莹"</f>
        <v>白婉莹</v>
      </c>
      <c r="D106" s="1" t="s">
        <v>61</v>
      </c>
      <c r="E106" s="1"/>
    </row>
    <row r="107" spans="1:5" x14ac:dyDescent="0.25">
      <c r="A107" s="1">
        <v>104</v>
      </c>
      <c r="B107" s="1" t="str">
        <f>"2756202012011510541470"</f>
        <v>2756202012011510541470</v>
      </c>
      <c r="C107" s="1" t="str">
        <f>"张振宇"</f>
        <v>张振宇</v>
      </c>
      <c r="D107" s="1" t="s">
        <v>61</v>
      </c>
      <c r="E107" s="1"/>
    </row>
    <row r="108" spans="1:5" x14ac:dyDescent="0.25">
      <c r="A108" s="1">
        <v>105</v>
      </c>
      <c r="B108" s="1" t="str">
        <f>"2756202012012228031826"</f>
        <v>2756202012012228031826</v>
      </c>
      <c r="C108" s="1" t="str">
        <f>"齐航霄"</f>
        <v>齐航霄</v>
      </c>
      <c r="D108" s="1" t="s">
        <v>61</v>
      </c>
      <c r="E108" s="1"/>
    </row>
    <row r="109" spans="1:5" x14ac:dyDescent="0.25">
      <c r="A109" s="1">
        <v>106</v>
      </c>
      <c r="B109" s="1" t="str">
        <f>"2756202012020820501899"</f>
        <v>2756202012020820501899</v>
      </c>
      <c r="C109" s="1" t="str">
        <f>"李炎来"</f>
        <v>李炎来</v>
      </c>
      <c r="D109" s="1" t="s">
        <v>61</v>
      </c>
      <c r="E109" s="1"/>
    </row>
    <row r="110" spans="1:5" x14ac:dyDescent="0.25">
      <c r="A110" s="1">
        <v>107</v>
      </c>
      <c r="B110" s="1" t="str">
        <f>"2756202012021334392246"</f>
        <v>2756202012021334392246</v>
      </c>
      <c r="C110" s="1" t="str">
        <f>"张鹏飞"</f>
        <v>张鹏飞</v>
      </c>
      <c r="D110" s="1" t="s">
        <v>61</v>
      </c>
      <c r="E110" s="1"/>
    </row>
    <row r="111" spans="1:5" x14ac:dyDescent="0.25">
      <c r="A111" s="1">
        <v>108</v>
      </c>
      <c r="B111" s="1" t="str">
        <f>"2756202012021422272321"</f>
        <v>2756202012021422272321</v>
      </c>
      <c r="C111" s="1" t="str">
        <f>"赵家荧"</f>
        <v>赵家荧</v>
      </c>
      <c r="D111" s="1" t="s">
        <v>61</v>
      </c>
      <c r="E111" s="1"/>
    </row>
    <row r="112" spans="1:5" x14ac:dyDescent="0.25">
      <c r="A112" s="1">
        <v>109</v>
      </c>
      <c r="B112" s="1" t="str">
        <f>"2756202012021543392432"</f>
        <v>2756202012021543392432</v>
      </c>
      <c r="C112" s="1" t="str">
        <f>"廖雪帆"</f>
        <v>廖雪帆</v>
      </c>
      <c r="D112" s="1" t="s">
        <v>61</v>
      </c>
      <c r="E112" s="1"/>
    </row>
    <row r="113" spans="1:5" x14ac:dyDescent="0.25">
      <c r="A113" s="1">
        <v>110</v>
      </c>
      <c r="B113" s="1" t="str">
        <f>"2756202012021611082478"</f>
        <v>2756202012021611082478</v>
      </c>
      <c r="C113" s="1" t="str">
        <f>"姚鹏斌"</f>
        <v>姚鹏斌</v>
      </c>
      <c r="D113" s="1" t="s">
        <v>61</v>
      </c>
      <c r="E113" s="1"/>
    </row>
    <row r="114" spans="1:5" x14ac:dyDescent="0.25">
      <c r="A114" s="1">
        <v>111</v>
      </c>
      <c r="B114" s="1" t="str">
        <f>"2756202012021657482552"</f>
        <v>2756202012021657482552</v>
      </c>
      <c r="C114" s="1" t="str">
        <f>"常枫"</f>
        <v>常枫</v>
      </c>
      <c r="D114" s="1" t="s">
        <v>61</v>
      </c>
      <c r="E114" s="1"/>
    </row>
    <row r="115" spans="1:5" x14ac:dyDescent="0.25">
      <c r="A115" s="1">
        <v>112</v>
      </c>
      <c r="B115" s="1" t="str">
        <f>"2756202012021706262565"</f>
        <v>2756202012021706262565</v>
      </c>
      <c r="C115" s="1" t="str">
        <f>"曲鹏磊"</f>
        <v>曲鹏磊</v>
      </c>
      <c r="D115" s="1" t="s">
        <v>61</v>
      </c>
      <c r="E115" s="1"/>
    </row>
    <row r="116" spans="1:5" x14ac:dyDescent="0.25">
      <c r="A116" s="1">
        <v>113</v>
      </c>
      <c r="B116" s="1" t="str">
        <f>"275620201130090224113"</f>
        <v>275620201130090224113</v>
      </c>
      <c r="C116" s="1" t="str">
        <f>"李振毅"</f>
        <v>李振毅</v>
      </c>
      <c r="D116" s="1" t="s">
        <v>43</v>
      </c>
      <c r="E116" s="1"/>
    </row>
    <row r="117" spans="1:5" x14ac:dyDescent="0.25">
      <c r="A117" s="1">
        <v>114</v>
      </c>
      <c r="B117" s="1" t="str">
        <f>"275620201130091938155"</f>
        <v>275620201130091938155</v>
      </c>
      <c r="C117" s="1" t="str">
        <f>"王崇"</f>
        <v>王崇</v>
      </c>
      <c r="D117" s="1" t="s">
        <v>43</v>
      </c>
      <c r="E117" s="1"/>
    </row>
    <row r="118" spans="1:5" x14ac:dyDescent="0.25">
      <c r="A118" s="1">
        <v>115</v>
      </c>
      <c r="B118" s="1" t="str">
        <f>"275620201130104102363"</f>
        <v>275620201130104102363</v>
      </c>
      <c r="C118" s="1" t="str">
        <f>"何桢"</f>
        <v>何桢</v>
      </c>
      <c r="D118" s="1" t="s">
        <v>43</v>
      </c>
      <c r="E118" s="1"/>
    </row>
    <row r="119" spans="1:5" x14ac:dyDescent="0.25">
      <c r="A119" s="1">
        <v>116</v>
      </c>
      <c r="B119" s="1" t="str">
        <f>"275620201130123822552"</f>
        <v>275620201130123822552</v>
      </c>
      <c r="C119" s="1" t="str">
        <f>"汪东廷"</f>
        <v>汪东廷</v>
      </c>
      <c r="D119" s="1" t="s">
        <v>43</v>
      </c>
      <c r="E119" s="1"/>
    </row>
    <row r="120" spans="1:5" x14ac:dyDescent="0.25">
      <c r="A120" s="1">
        <v>117</v>
      </c>
      <c r="B120" s="1" t="str">
        <f>"275620201130161912822"</f>
        <v>275620201130161912822</v>
      </c>
      <c r="C120" s="1" t="str">
        <f>"杨浩帆"</f>
        <v>杨浩帆</v>
      </c>
      <c r="D120" s="1" t="s">
        <v>43</v>
      </c>
      <c r="E120" s="1"/>
    </row>
    <row r="121" spans="1:5" x14ac:dyDescent="0.25">
      <c r="A121" s="1">
        <v>118</v>
      </c>
      <c r="B121" s="1" t="str">
        <f>"275620201130162722831"</f>
        <v>275620201130162722831</v>
      </c>
      <c r="C121" s="1" t="str">
        <f>"薛枫"</f>
        <v>薛枫</v>
      </c>
      <c r="D121" s="1" t="s">
        <v>43</v>
      </c>
      <c r="E121" s="1"/>
    </row>
    <row r="122" spans="1:5" x14ac:dyDescent="0.25">
      <c r="A122" s="1">
        <v>119</v>
      </c>
      <c r="B122" s="1" t="str">
        <f>"275620201130163148842"</f>
        <v>275620201130163148842</v>
      </c>
      <c r="C122" s="1" t="str">
        <f>"骆帅"</f>
        <v>骆帅</v>
      </c>
      <c r="D122" s="1" t="s">
        <v>43</v>
      </c>
      <c r="E122" s="1"/>
    </row>
    <row r="123" spans="1:5" x14ac:dyDescent="0.25">
      <c r="A123" s="1">
        <v>120</v>
      </c>
      <c r="B123" s="1" t="str">
        <f>"275620201130180732911"</f>
        <v>275620201130180732911</v>
      </c>
      <c r="C123" s="1" t="str">
        <f>"吴欣"</f>
        <v>吴欣</v>
      </c>
      <c r="D123" s="1" t="s">
        <v>43</v>
      </c>
      <c r="E123" s="1"/>
    </row>
    <row r="124" spans="1:5" x14ac:dyDescent="0.25">
      <c r="A124" s="1">
        <v>121</v>
      </c>
      <c r="B124" s="1" t="str">
        <f>"275620201130183827921"</f>
        <v>275620201130183827921</v>
      </c>
      <c r="C124" s="1" t="str">
        <f>"符星"</f>
        <v>符星</v>
      </c>
      <c r="D124" s="1" t="s">
        <v>43</v>
      </c>
      <c r="E124" s="1"/>
    </row>
    <row r="125" spans="1:5" x14ac:dyDescent="0.25">
      <c r="A125" s="1">
        <v>122</v>
      </c>
      <c r="B125" s="1" t="str">
        <f>"2756202011302136191047"</f>
        <v>2756202011302136191047</v>
      </c>
      <c r="C125" s="1" t="str">
        <f>"淡广标"</f>
        <v>淡广标</v>
      </c>
      <c r="D125" s="1" t="s">
        <v>43</v>
      </c>
      <c r="E125" s="1"/>
    </row>
    <row r="126" spans="1:5" x14ac:dyDescent="0.25">
      <c r="A126" s="1">
        <v>123</v>
      </c>
      <c r="B126" s="1" t="str">
        <f>"2756202012011020021210"</f>
        <v>2756202012011020021210</v>
      </c>
      <c r="C126" s="1" t="str">
        <f>"李跃龙"</f>
        <v>李跃龙</v>
      </c>
      <c r="D126" s="1" t="s">
        <v>43</v>
      </c>
      <c r="E126" s="1"/>
    </row>
    <row r="127" spans="1:5" x14ac:dyDescent="0.25">
      <c r="A127" s="1">
        <v>124</v>
      </c>
      <c r="B127" s="1" t="str">
        <f>"2756202012011348331394"</f>
        <v>2756202012011348331394</v>
      </c>
      <c r="C127" s="1" t="str">
        <f>"张舒羽"</f>
        <v>张舒羽</v>
      </c>
      <c r="D127" s="1" t="s">
        <v>43</v>
      </c>
      <c r="E127" s="1"/>
    </row>
    <row r="128" spans="1:5" x14ac:dyDescent="0.25">
      <c r="A128" s="1">
        <v>125</v>
      </c>
      <c r="B128" s="1" t="str">
        <f>"2756202012011418401415"</f>
        <v>2756202012011418401415</v>
      </c>
      <c r="C128" s="1" t="str">
        <f>"张晨"</f>
        <v>张晨</v>
      </c>
      <c r="D128" s="1" t="s">
        <v>43</v>
      </c>
      <c r="E128" s="1"/>
    </row>
    <row r="129" spans="1:5" x14ac:dyDescent="0.25">
      <c r="A129" s="1">
        <v>126</v>
      </c>
      <c r="B129" s="1" t="str">
        <f>"2756202012011625131540"</f>
        <v>2756202012011625131540</v>
      </c>
      <c r="C129" s="1" t="str">
        <f>"白卓"</f>
        <v>白卓</v>
      </c>
      <c r="D129" s="1" t="s">
        <v>43</v>
      </c>
      <c r="E129" s="1"/>
    </row>
    <row r="130" spans="1:5" x14ac:dyDescent="0.25">
      <c r="A130" s="1">
        <v>127</v>
      </c>
      <c r="B130" s="1" t="str">
        <f>"2756202012011735131625"</f>
        <v>2756202012011735131625</v>
      </c>
      <c r="C130" s="1" t="str">
        <f>"齐梦馨"</f>
        <v>齐梦馨</v>
      </c>
      <c r="D130" s="1" t="s">
        <v>43</v>
      </c>
      <c r="E130" s="1"/>
    </row>
    <row r="131" spans="1:5" x14ac:dyDescent="0.25">
      <c r="A131" s="1">
        <v>128</v>
      </c>
      <c r="B131" s="1" t="str">
        <f>"2756202012011950301713"</f>
        <v>2756202012011950301713</v>
      </c>
      <c r="C131" s="1" t="str">
        <f>"孙文怡"</f>
        <v>孙文怡</v>
      </c>
      <c r="D131" s="1" t="s">
        <v>43</v>
      </c>
      <c r="E131" s="1"/>
    </row>
    <row r="132" spans="1:5" x14ac:dyDescent="0.25">
      <c r="A132" s="1">
        <v>129</v>
      </c>
      <c r="B132" s="1" t="str">
        <f>"2756202012012017431732"</f>
        <v>2756202012012017431732</v>
      </c>
      <c r="C132" s="1" t="str">
        <f>"裴晓琳"</f>
        <v>裴晓琳</v>
      </c>
      <c r="D132" s="1" t="s">
        <v>43</v>
      </c>
      <c r="E132" s="1"/>
    </row>
    <row r="133" spans="1:5" x14ac:dyDescent="0.25">
      <c r="A133" s="1">
        <v>130</v>
      </c>
      <c r="B133" s="1" t="str">
        <f>"2756202012012020081736"</f>
        <v>2756202012012020081736</v>
      </c>
      <c r="C133" s="1" t="str">
        <f>"朱海波"</f>
        <v>朱海波</v>
      </c>
      <c r="D133" s="1" t="s">
        <v>43</v>
      </c>
      <c r="E133" s="1"/>
    </row>
    <row r="134" spans="1:5" x14ac:dyDescent="0.25">
      <c r="A134" s="1">
        <v>131</v>
      </c>
      <c r="B134" s="1" t="str">
        <f>"2756202012012204091809"</f>
        <v>2756202012012204091809</v>
      </c>
      <c r="C134" s="1" t="str">
        <f>"王梦瑶"</f>
        <v>王梦瑶</v>
      </c>
      <c r="D134" s="1" t="s">
        <v>43</v>
      </c>
      <c r="E134" s="1"/>
    </row>
    <row r="135" spans="1:5" x14ac:dyDescent="0.25">
      <c r="A135" s="1">
        <v>132</v>
      </c>
      <c r="B135" s="1" t="str">
        <f>"2756202012012213021820"</f>
        <v>2756202012012213021820</v>
      </c>
      <c r="C135" s="1" t="str">
        <f>"杨儒雅"</f>
        <v>杨儒雅</v>
      </c>
      <c r="D135" s="1" t="s">
        <v>43</v>
      </c>
      <c r="E135" s="1"/>
    </row>
    <row r="136" spans="1:5" x14ac:dyDescent="0.25">
      <c r="A136" s="1">
        <v>133</v>
      </c>
      <c r="B136" s="1" t="str">
        <f>"2756202012020935051952"</f>
        <v>2756202012020935051952</v>
      </c>
      <c r="C136" s="1" t="str">
        <f>"康宁"</f>
        <v>康宁</v>
      </c>
      <c r="D136" s="1" t="s">
        <v>43</v>
      </c>
      <c r="E136" s="1"/>
    </row>
    <row r="137" spans="1:5" x14ac:dyDescent="0.25">
      <c r="A137" s="1">
        <v>134</v>
      </c>
      <c r="B137" s="1" t="str">
        <f>"2756202012021045472034"</f>
        <v>2756202012021045472034</v>
      </c>
      <c r="C137" s="1" t="str">
        <f>"李佳明"</f>
        <v>李佳明</v>
      </c>
      <c r="D137" s="1" t="s">
        <v>43</v>
      </c>
      <c r="E137" s="1"/>
    </row>
    <row r="138" spans="1:5" x14ac:dyDescent="0.25">
      <c r="A138" s="1">
        <v>135</v>
      </c>
      <c r="B138" s="1" t="str">
        <f>"2756202012021213392133"</f>
        <v>2756202012021213392133</v>
      </c>
      <c r="C138" s="1" t="str">
        <f>"张曼琪"</f>
        <v>张曼琪</v>
      </c>
      <c r="D138" s="1" t="s">
        <v>43</v>
      </c>
      <c r="E138" s="1"/>
    </row>
    <row r="139" spans="1:5" x14ac:dyDescent="0.25">
      <c r="A139" s="1">
        <v>136</v>
      </c>
      <c r="B139" s="1" t="str">
        <f>"2756202012021321452229"</f>
        <v>2756202012021321452229</v>
      </c>
      <c r="C139" s="1" t="str">
        <f>"尹乾"</f>
        <v>尹乾</v>
      </c>
      <c r="D139" s="1" t="s">
        <v>43</v>
      </c>
      <c r="E139" s="1"/>
    </row>
    <row r="140" spans="1:5" x14ac:dyDescent="0.25">
      <c r="A140" s="1">
        <v>137</v>
      </c>
      <c r="B140" s="1" t="str">
        <f>"2756202012021351382274"</f>
        <v>2756202012021351382274</v>
      </c>
      <c r="C140" s="1" t="str">
        <f>"魏准"</f>
        <v>魏准</v>
      </c>
      <c r="D140" s="1" t="s">
        <v>43</v>
      </c>
      <c r="E140" s="1"/>
    </row>
    <row r="141" spans="1:5" x14ac:dyDescent="0.25">
      <c r="A141" s="1">
        <v>138</v>
      </c>
      <c r="B141" s="1" t="str">
        <f>"2756202012021459332365"</f>
        <v>2756202012021459332365</v>
      </c>
      <c r="C141" s="1" t="str">
        <f>"武启梦"</f>
        <v>武启梦</v>
      </c>
      <c r="D141" s="1" t="s">
        <v>43</v>
      </c>
      <c r="E141" s="1"/>
    </row>
    <row r="142" spans="1:5" x14ac:dyDescent="0.25">
      <c r="A142" s="1">
        <v>139</v>
      </c>
      <c r="B142" s="1" t="str">
        <f>"2756202012021603042462"</f>
        <v>2756202012021603042462</v>
      </c>
      <c r="C142" s="1" t="str">
        <f>"王媛"</f>
        <v>王媛</v>
      </c>
      <c r="D142" s="1" t="s">
        <v>43</v>
      </c>
      <c r="E142" s="1"/>
    </row>
    <row r="143" spans="1:5" x14ac:dyDescent="0.25">
      <c r="A143" s="1">
        <v>140</v>
      </c>
      <c r="B143" s="1" t="str">
        <f>"2756202012021715162578"</f>
        <v>2756202012021715162578</v>
      </c>
      <c r="C143" s="1" t="str">
        <f>"喻紫涵"</f>
        <v>喻紫涵</v>
      </c>
      <c r="D143" s="1" t="s">
        <v>43</v>
      </c>
      <c r="E143" s="1"/>
    </row>
    <row r="144" spans="1:5" x14ac:dyDescent="0.25">
      <c r="A144" s="1">
        <v>141</v>
      </c>
      <c r="B144" s="1" t="str">
        <f>"275620201130094607214"</f>
        <v>275620201130094607214</v>
      </c>
      <c r="C144" s="1" t="str">
        <f>"闫寒"</f>
        <v>闫寒</v>
      </c>
      <c r="D144" s="1" t="s">
        <v>60</v>
      </c>
      <c r="E144" s="1"/>
    </row>
    <row r="145" spans="1:5" x14ac:dyDescent="0.25">
      <c r="A145" s="1">
        <v>142</v>
      </c>
      <c r="B145" s="1" t="str">
        <f>"275620201130100758264"</f>
        <v>275620201130100758264</v>
      </c>
      <c r="C145" s="1" t="str">
        <f>"张琰晗"</f>
        <v>张琰晗</v>
      </c>
      <c r="D145" s="1" t="s">
        <v>60</v>
      </c>
      <c r="E145" s="1"/>
    </row>
    <row r="146" spans="1:5" x14ac:dyDescent="0.25">
      <c r="A146" s="1">
        <v>143</v>
      </c>
      <c r="B146" s="1" t="str">
        <f>"275620201130180417906"</f>
        <v>275620201130180417906</v>
      </c>
      <c r="C146" s="1" t="str">
        <f>"周娱冰"</f>
        <v>周娱冰</v>
      </c>
      <c r="D146" s="1" t="s">
        <v>60</v>
      </c>
      <c r="E146" s="1"/>
    </row>
    <row r="147" spans="1:5" x14ac:dyDescent="0.25">
      <c r="A147" s="1">
        <v>144</v>
      </c>
      <c r="B147" s="1" t="str">
        <f>"275620201130201643993"</f>
        <v>275620201130201643993</v>
      </c>
      <c r="C147" s="1" t="str">
        <f>"马矗"</f>
        <v>马矗</v>
      </c>
      <c r="D147" s="1" t="s">
        <v>60</v>
      </c>
      <c r="E147" s="1"/>
    </row>
    <row r="148" spans="1:5" x14ac:dyDescent="0.25">
      <c r="A148" s="1">
        <v>145</v>
      </c>
      <c r="B148" s="1" t="str">
        <f>"275620201130201903996"</f>
        <v>275620201130201903996</v>
      </c>
      <c r="C148" s="1" t="str">
        <f>"马暄"</f>
        <v>马暄</v>
      </c>
      <c r="D148" s="1" t="s">
        <v>60</v>
      </c>
      <c r="E148" s="1"/>
    </row>
    <row r="149" spans="1:5" x14ac:dyDescent="0.25">
      <c r="A149" s="1">
        <v>146</v>
      </c>
      <c r="B149" s="1" t="str">
        <f>"2756202011302104531026"</f>
        <v>2756202011302104531026</v>
      </c>
      <c r="C149" s="1" t="str">
        <f>"葛静云"</f>
        <v>葛静云</v>
      </c>
      <c r="D149" s="1" t="s">
        <v>60</v>
      </c>
      <c r="E149" s="1"/>
    </row>
    <row r="150" spans="1:5" x14ac:dyDescent="0.25">
      <c r="A150" s="1">
        <v>147</v>
      </c>
      <c r="B150" s="1" t="str">
        <f>"2756202012011738371628"</f>
        <v>2756202012011738371628</v>
      </c>
      <c r="C150" s="1" t="str">
        <f>"史进"</f>
        <v>史进</v>
      </c>
      <c r="D150" s="1" t="s">
        <v>60</v>
      </c>
      <c r="E150" s="1"/>
    </row>
    <row r="151" spans="1:5" x14ac:dyDescent="0.25">
      <c r="A151" s="1">
        <v>148</v>
      </c>
      <c r="B151" s="1" t="str">
        <f>"2756202012012100451756"</f>
        <v>2756202012012100451756</v>
      </c>
      <c r="C151" s="1" t="str">
        <f>"柳青博"</f>
        <v>柳青博</v>
      </c>
      <c r="D151" s="1" t="s">
        <v>60</v>
      </c>
      <c r="E151" s="1"/>
    </row>
    <row r="152" spans="1:5" x14ac:dyDescent="0.25">
      <c r="A152" s="1">
        <v>149</v>
      </c>
      <c r="B152" s="1" t="str">
        <f>"2756202012012353491865"</f>
        <v>2756202012012353491865</v>
      </c>
      <c r="C152" s="1" t="str">
        <f>"刘茁"</f>
        <v>刘茁</v>
      </c>
      <c r="D152" s="1" t="s">
        <v>60</v>
      </c>
      <c r="E152" s="1"/>
    </row>
    <row r="153" spans="1:5" x14ac:dyDescent="0.25">
      <c r="A153" s="1">
        <v>150</v>
      </c>
      <c r="B153" s="1" t="str">
        <f>"2756202012021109362064"</f>
        <v>2756202012021109362064</v>
      </c>
      <c r="C153" s="1" t="str">
        <f>"张德亮"</f>
        <v>张德亮</v>
      </c>
      <c r="D153" s="1" t="s">
        <v>60</v>
      </c>
      <c r="E153" s="1"/>
    </row>
    <row r="154" spans="1:5" x14ac:dyDescent="0.25">
      <c r="A154" s="1">
        <v>151</v>
      </c>
      <c r="B154" s="1" t="str">
        <f>"2756202012021307212203"</f>
        <v>2756202012021307212203</v>
      </c>
      <c r="C154" s="1" t="str">
        <f>"白茹"</f>
        <v>白茹</v>
      </c>
      <c r="D154" s="1" t="s">
        <v>60</v>
      </c>
      <c r="E154" s="1"/>
    </row>
    <row r="155" spans="1:5" x14ac:dyDescent="0.25">
      <c r="A155" s="1">
        <v>152</v>
      </c>
      <c r="B155" s="1" t="str">
        <f>"2756202012021634402518"</f>
        <v>2756202012021634402518</v>
      </c>
      <c r="C155" s="1" t="str">
        <f>"刘玉珠"</f>
        <v>刘玉珠</v>
      </c>
      <c r="D155" s="1" t="s">
        <v>60</v>
      </c>
      <c r="E155" s="1"/>
    </row>
    <row r="156" spans="1:5" x14ac:dyDescent="0.25">
      <c r="A156" s="1">
        <v>153</v>
      </c>
      <c r="B156" s="1" t="str">
        <f>"27562020113008093714"</f>
        <v>27562020113008093714</v>
      </c>
      <c r="C156" s="1" t="str">
        <f>"杨一博"</f>
        <v>杨一博</v>
      </c>
      <c r="D156" s="1" t="s">
        <v>11</v>
      </c>
      <c r="E156" s="1"/>
    </row>
    <row r="157" spans="1:5" x14ac:dyDescent="0.25">
      <c r="A157" s="1">
        <v>154</v>
      </c>
      <c r="B157" s="1" t="str">
        <f>"27562020113008495182"</f>
        <v>27562020113008495182</v>
      </c>
      <c r="C157" s="1" t="str">
        <f>"黄建帅"</f>
        <v>黄建帅</v>
      </c>
      <c r="D157" s="1" t="s">
        <v>11</v>
      </c>
      <c r="E157" s="1"/>
    </row>
    <row r="158" spans="1:5" x14ac:dyDescent="0.25">
      <c r="A158" s="1">
        <v>155</v>
      </c>
      <c r="B158" s="1" t="str">
        <f>"275620201130090149111"</f>
        <v>275620201130090149111</v>
      </c>
      <c r="C158" s="1" t="str">
        <f>"刘铖涛"</f>
        <v>刘铖涛</v>
      </c>
      <c r="D158" s="1" t="s">
        <v>11</v>
      </c>
      <c r="E158" s="1"/>
    </row>
    <row r="159" spans="1:5" x14ac:dyDescent="0.25">
      <c r="A159" s="1">
        <v>156</v>
      </c>
      <c r="B159" s="1" t="str">
        <f>"275620201130102642322"</f>
        <v>275620201130102642322</v>
      </c>
      <c r="C159" s="1" t="str">
        <f>"李赛"</f>
        <v>李赛</v>
      </c>
      <c r="D159" s="1" t="s">
        <v>11</v>
      </c>
      <c r="E159" s="1"/>
    </row>
    <row r="160" spans="1:5" x14ac:dyDescent="0.25">
      <c r="A160" s="1">
        <v>157</v>
      </c>
      <c r="B160" s="1" t="str">
        <f>"275620201130103750353"</f>
        <v>275620201130103750353</v>
      </c>
      <c r="C160" s="1" t="str">
        <f>"杨洁"</f>
        <v>杨洁</v>
      </c>
      <c r="D160" s="1" t="s">
        <v>11</v>
      </c>
      <c r="E160" s="1"/>
    </row>
    <row r="161" spans="1:5" x14ac:dyDescent="0.25">
      <c r="A161" s="1">
        <v>158</v>
      </c>
      <c r="B161" s="1" t="str">
        <f>"275620201130104631375"</f>
        <v>275620201130104631375</v>
      </c>
      <c r="C161" s="1" t="str">
        <f>"高猛"</f>
        <v>高猛</v>
      </c>
      <c r="D161" s="1" t="s">
        <v>11</v>
      </c>
      <c r="E161" s="1"/>
    </row>
    <row r="162" spans="1:5" x14ac:dyDescent="0.25">
      <c r="A162" s="1">
        <v>159</v>
      </c>
      <c r="B162" s="1" t="str">
        <f>"275620201130112701456"</f>
        <v>275620201130112701456</v>
      </c>
      <c r="C162" s="1" t="str">
        <f>"王轩"</f>
        <v>王轩</v>
      </c>
      <c r="D162" s="1" t="s">
        <v>11</v>
      </c>
      <c r="E162" s="1"/>
    </row>
    <row r="163" spans="1:5" x14ac:dyDescent="0.25">
      <c r="A163" s="1">
        <v>160</v>
      </c>
      <c r="B163" s="1" t="str">
        <f>"275620201130114546485"</f>
        <v>275620201130114546485</v>
      </c>
      <c r="C163" s="1" t="str">
        <f>"黄少鹏"</f>
        <v>黄少鹏</v>
      </c>
      <c r="D163" s="1" t="s">
        <v>11</v>
      </c>
      <c r="E163" s="1"/>
    </row>
    <row r="164" spans="1:5" x14ac:dyDescent="0.25">
      <c r="A164" s="1">
        <v>161</v>
      </c>
      <c r="B164" s="1" t="str">
        <f>"275620201130125130575"</f>
        <v>275620201130125130575</v>
      </c>
      <c r="C164" s="1" t="str">
        <f>"田姗姗"</f>
        <v>田姗姗</v>
      </c>
      <c r="D164" s="1" t="s">
        <v>11</v>
      </c>
      <c r="E164" s="1"/>
    </row>
    <row r="165" spans="1:5" x14ac:dyDescent="0.25">
      <c r="A165" s="1">
        <v>162</v>
      </c>
      <c r="B165" s="1" t="str">
        <f>"275620201130133304625"</f>
        <v>275620201130133304625</v>
      </c>
      <c r="C165" s="1" t="str">
        <f>"郝帅"</f>
        <v>郝帅</v>
      </c>
      <c r="D165" s="1" t="s">
        <v>11</v>
      </c>
      <c r="E165" s="1"/>
    </row>
    <row r="166" spans="1:5" x14ac:dyDescent="0.25">
      <c r="A166" s="1">
        <v>163</v>
      </c>
      <c r="B166" s="1" t="str">
        <f>"275620201130133335626"</f>
        <v>275620201130133335626</v>
      </c>
      <c r="C166" s="1" t="str">
        <f>"宋婷"</f>
        <v>宋婷</v>
      </c>
      <c r="D166" s="1" t="s">
        <v>11</v>
      </c>
      <c r="E166" s="1"/>
    </row>
    <row r="167" spans="1:5" x14ac:dyDescent="0.25">
      <c r="A167" s="1">
        <v>164</v>
      </c>
      <c r="B167" s="1" t="str">
        <f>"275620201130140917666"</f>
        <v>275620201130140917666</v>
      </c>
      <c r="C167" s="1" t="str">
        <f>"闫磐"</f>
        <v>闫磐</v>
      </c>
      <c r="D167" s="1" t="s">
        <v>11</v>
      </c>
      <c r="E167" s="1"/>
    </row>
    <row r="168" spans="1:5" x14ac:dyDescent="0.25">
      <c r="A168" s="1">
        <v>165</v>
      </c>
      <c r="B168" s="1" t="str">
        <f>"275620201130152328757"</f>
        <v>275620201130152328757</v>
      </c>
      <c r="C168" s="1" t="str">
        <f>"李金"</f>
        <v>李金</v>
      </c>
      <c r="D168" s="1" t="s">
        <v>11</v>
      </c>
      <c r="E168" s="1"/>
    </row>
    <row r="169" spans="1:5" x14ac:dyDescent="0.25">
      <c r="A169" s="1">
        <v>166</v>
      </c>
      <c r="B169" s="1" t="str">
        <f>"275620201130155253797"</f>
        <v>275620201130155253797</v>
      </c>
      <c r="C169" s="1" t="str">
        <f>"李宗遥"</f>
        <v>李宗遥</v>
      </c>
      <c r="D169" s="1" t="s">
        <v>11</v>
      </c>
      <c r="E169" s="1"/>
    </row>
    <row r="170" spans="1:5" x14ac:dyDescent="0.25">
      <c r="A170" s="1">
        <v>167</v>
      </c>
      <c r="B170" s="1" t="str">
        <f>"275620201130162936836"</f>
        <v>275620201130162936836</v>
      </c>
      <c r="C170" s="1" t="str">
        <f>"孙亚通"</f>
        <v>孙亚通</v>
      </c>
      <c r="D170" s="1" t="s">
        <v>11</v>
      </c>
      <c r="E170" s="1"/>
    </row>
    <row r="171" spans="1:5" x14ac:dyDescent="0.25">
      <c r="A171" s="1">
        <v>168</v>
      </c>
      <c r="B171" s="1" t="str">
        <f>"275620201130173558888"</f>
        <v>275620201130173558888</v>
      </c>
      <c r="C171" s="1" t="str">
        <f>"王霜"</f>
        <v>王霜</v>
      </c>
      <c r="D171" s="1" t="s">
        <v>11</v>
      </c>
      <c r="E171" s="1"/>
    </row>
    <row r="172" spans="1:5" x14ac:dyDescent="0.25">
      <c r="A172" s="1">
        <v>169</v>
      </c>
      <c r="B172" s="1" t="str">
        <f>"275620201130184435927"</f>
        <v>275620201130184435927</v>
      </c>
      <c r="C172" s="1" t="str">
        <f>"邢雪瑞"</f>
        <v>邢雪瑞</v>
      </c>
      <c r="D172" s="1" t="s">
        <v>11</v>
      </c>
      <c r="E172" s="1"/>
    </row>
    <row r="173" spans="1:5" x14ac:dyDescent="0.25">
      <c r="A173" s="1">
        <v>170</v>
      </c>
      <c r="B173" s="1" t="str">
        <f>"275620201130184928932"</f>
        <v>275620201130184928932</v>
      </c>
      <c r="C173" s="1" t="str">
        <f>"归秋波"</f>
        <v>归秋波</v>
      </c>
      <c r="D173" s="1" t="s">
        <v>11</v>
      </c>
      <c r="E173" s="1"/>
    </row>
    <row r="174" spans="1:5" x14ac:dyDescent="0.25">
      <c r="A174" s="1">
        <v>171</v>
      </c>
      <c r="B174" s="1" t="str">
        <f>"275620201130191435953"</f>
        <v>275620201130191435953</v>
      </c>
      <c r="C174" s="1" t="str">
        <f>"张帅"</f>
        <v>张帅</v>
      </c>
      <c r="D174" s="1" t="s">
        <v>11</v>
      </c>
      <c r="E174" s="1"/>
    </row>
    <row r="175" spans="1:5" x14ac:dyDescent="0.25">
      <c r="A175" s="1">
        <v>172</v>
      </c>
      <c r="B175" s="1" t="str">
        <f>"275620201130193246970"</f>
        <v>275620201130193246970</v>
      </c>
      <c r="C175" s="1" t="str">
        <f>"赵一鸣"</f>
        <v>赵一鸣</v>
      </c>
      <c r="D175" s="1" t="s">
        <v>11</v>
      </c>
      <c r="E175" s="1"/>
    </row>
    <row r="176" spans="1:5" x14ac:dyDescent="0.25">
      <c r="A176" s="1">
        <v>173</v>
      </c>
      <c r="B176" s="1" t="str">
        <f>"275620201130194805978"</f>
        <v>275620201130194805978</v>
      </c>
      <c r="C176" s="1" t="str">
        <f>"付少杰"</f>
        <v>付少杰</v>
      </c>
      <c r="D176" s="1" t="s">
        <v>11</v>
      </c>
      <c r="E176" s="1"/>
    </row>
    <row r="177" spans="1:5" x14ac:dyDescent="0.25">
      <c r="A177" s="1">
        <v>174</v>
      </c>
      <c r="B177" s="1" t="str">
        <f>"275620201130201749994"</f>
        <v>275620201130201749994</v>
      </c>
      <c r="C177" s="1" t="str">
        <f>"袁梦"</f>
        <v>袁梦</v>
      </c>
      <c r="D177" s="1" t="s">
        <v>11</v>
      </c>
      <c r="E177" s="1"/>
    </row>
    <row r="178" spans="1:5" x14ac:dyDescent="0.25">
      <c r="A178" s="1">
        <v>175</v>
      </c>
      <c r="B178" s="1" t="str">
        <f>"2756202011302309311088"</f>
        <v>2756202011302309311088</v>
      </c>
      <c r="C178" s="1" t="str">
        <f>"张先"</f>
        <v>张先</v>
      </c>
      <c r="D178" s="1" t="s">
        <v>11</v>
      </c>
      <c r="E178" s="1"/>
    </row>
    <row r="179" spans="1:5" x14ac:dyDescent="0.25">
      <c r="A179" s="1">
        <v>176</v>
      </c>
      <c r="B179" s="1" t="str">
        <f>"2756202012010828091118"</f>
        <v>2756202012010828091118</v>
      </c>
      <c r="C179" s="1" t="str">
        <f>"唐旭"</f>
        <v>唐旭</v>
      </c>
      <c r="D179" s="1" t="s">
        <v>11</v>
      </c>
      <c r="E179" s="1"/>
    </row>
    <row r="180" spans="1:5" x14ac:dyDescent="0.25">
      <c r="A180" s="1">
        <v>177</v>
      </c>
      <c r="B180" s="1" t="str">
        <f>"2756202012011145141298"</f>
        <v>2756202012011145141298</v>
      </c>
      <c r="C180" s="1" t="str">
        <f>"杨聪蕊"</f>
        <v>杨聪蕊</v>
      </c>
      <c r="D180" s="1" t="s">
        <v>11</v>
      </c>
      <c r="E180" s="1"/>
    </row>
    <row r="181" spans="1:5" x14ac:dyDescent="0.25">
      <c r="A181" s="1">
        <v>178</v>
      </c>
      <c r="B181" s="1" t="str">
        <f>"2756202012011146001299"</f>
        <v>2756202012011146001299</v>
      </c>
      <c r="C181" s="1" t="str">
        <f>"王琪文"</f>
        <v>王琪文</v>
      </c>
      <c r="D181" s="1" t="s">
        <v>11</v>
      </c>
      <c r="E181" s="1"/>
    </row>
    <row r="182" spans="1:5" x14ac:dyDescent="0.25">
      <c r="A182" s="1">
        <v>179</v>
      </c>
      <c r="B182" s="1" t="str">
        <f>"2756202012011200411307"</f>
        <v>2756202012011200411307</v>
      </c>
      <c r="C182" s="1" t="str">
        <f>"赵鑫康"</f>
        <v>赵鑫康</v>
      </c>
      <c r="D182" s="1" t="s">
        <v>11</v>
      </c>
      <c r="E182" s="1"/>
    </row>
    <row r="183" spans="1:5" x14ac:dyDescent="0.25">
      <c r="A183" s="1">
        <v>180</v>
      </c>
      <c r="B183" s="1" t="str">
        <f>"2756202012011429431423"</f>
        <v>2756202012011429431423</v>
      </c>
      <c r="C183" s="1" t="str">
        <f>"陈鑫"</f>
        <v>陈鑫</v>
      </c>
      <c r="D183" s="1" t="s">
        <v>11</v>
      </c>
      <c r="E183" s="1"/>
    </row>
    <row r="184" spans="1:5" x14ac:dyDescent="0.25">
      <c r="A184" s="1">
        <v>181</v>
      </c>
      <c r="B184" s="1" t="str">
        <f>"2756202012011618021533"</f>
        <v>2756202012011618021533</v>
      </c>
      <c r="C184" s="1" t="str">
        <f>"曾凡江"</f>
        <v>曾凡江</v>
      </c>
      <c r="D184" s="1" t="s">
        <v>11</v>
      </c>
      <c r="E184" s="1"/>
    </row>
    <row r="185" spans="1:5" x14ac:dyDescent="0.25">
      <c r="A185" s="1">
        <v>182</v>
      </c>
      <c r="B185" s="1" t="str">
        <f>"2756202012011622351536"</f>
        <v>2756202012011622351536</v>
      </c>
      <c r="C185" s="1" t="str">
        <f>"马文鑫"</f>
        <v>马文鑫</v>
      </c>
      <c r="D185" s="1" t="s">
        <v>11</v>
      </c>
      <c r="E185" s="1"/>
    </row>
    <row r="186" spans="1:5" x14ac:dyDescent="0.25">
      <c r="A186" s="1">
        <v>183</v>
      </c>
      <c r="B186" s="1" t="str">
        <f>"2756202012011636071555"</f>
        <v>2756202012011636071555</v>
      </c>
      <c r="C186" s="1" t="str">
        <f>"张智博"</f>
        <v>张智博</v>
      </c>
      <c r="D186" s="1" t="s">
        <v>11</v>
      </c>
      <c r="E186" s="1"/>
    </row>
    <row r="187" spans="1:5" x14ac:dyDescent="0.25">
      <c r="A187" s="1">
        <v>184</v>
      </c>
      <c r="B187" s="1" t="str">
        <f>"2756202012011648031570"</f>
        <v>2756202012011648031570</v>
      </c>
      <c r="C187" s="1" t="str">
        <f>"邓爽"</f>
        <v>邓爽</v>
      </c>
      <c r="D187" s="1" t="s">
        <v>11</v>
      </c>
      <c r="E187" s="1"/>
    </row>
    <row r="188" spans="1:5" x14ac:dyDescent="0.25">
      <c r="A188" s="1">
        <v>185</v>
      </c>
      <c r="B188" s="1" t="str">
        <f>"2756202012011654281580"</f>
        <v>2756202012011654281580</v>
      </c>
      <c r="C188" s="1" t="str">
        <f>"邓华朴"</f>
        <v>邓华朴</v>
      </c>
      <c r="D188" s="1" t="s">
        <v>11</v>
      </c>
      <c r="E188" s="1"/>
    </row>
    <row r="189" spans="1:5" x14ac:dyDescent="0.25">
      <c r="A189" s="1">
        <v>186</v>
      </c>
      <c r="B189" s="1" t="str">
        <f>"2756202012011911581688"</f>
        <v>2756202012011911581688</v>
      </c>
      <c r="C189" s="1" t="str">
        <f>"陈阳"</f>
        <v>陈阳</v>
      </c>
      <c r="D189" s="1" t="s">
        <v>11</v>
      </c>
      <c r="E189" s="1"/>
    </row>
    <row r="190" spans="1:5" x14ac:dyDescent="0.25">
      <c r="A190" s="1">
        <v>187</v>
      </c>
      <c r="B190" s="1" t="str">
        <f>"2756202012012021511738"</f>
        <v>2756202012012021511738</v>
      </c>
      <c r="C190" s="1" t="str">
        <f>"宋晶晶"</f>
        <v>宋晶晶</v>
      </c>
      <c r="D190" s="1" t="s">
        <v>11</v>
      </c>
      <c r="E190" s="1"/>
    </row>
    <row r="191" spans="1:5" x14ac:dyDescent="0.25">
      <c r="A191" s="1">
        <v>188</v>
      </c>
      <c r="B191" s="1" t="str">
        <f>"2756202012012139111789"</f>
        <v>2756202012012139111789</v>
      </c>
      <c r="C191" s="1" t="str">
        <f>"贾笑骞"</f>
        <v>贾笑骞</v>
      </c>
      <c r="D191" s="1" t="s">
        <v>11</v>
      </c>
      <c r="E191" s="1"/>
    </row>
    <row r="192" spans="1:5" x14ac:dyDescent="0.25">
      <c r="A192" s="1">
        <v>189</v>
      </c>
      <c r="B192" s="1" t="str">
        <f>"2756202012012151061799"</f>
        <v>2756202012012151061799</v>
      </c>
      <c r="C192" s="1" t="str">
        <f>"宋飞航"</f>
        <v>宋飞航</v>
      </c>
      <c r="D192" s="1" t="s">
        <v>11</v>
      </c>
      <c r="E192" s="1"/>
    </row>
    <row r="193" spans="1:5" x14ac:dyDescent="0.25">
      <c r="A193" s="1">
        <v>190</v>
      </c>
      <c r="B193" s="1" t="str">
        <f>"2756202012012303061847"</f>
        <v>2756202012012303061847</v>
      </c>
      <c r="C193" s="1" t="str">
        <f>"陶旭凤"</f>
        <v>陶旭凤</v>
      </c>
      <c r="D193" s="1" t="s">
        <v>11</v>
      </c>
      <c r="E193" s="1"/>
    </row>
    <row r="194" spans="1:5" x14ac:dyDescent="0.25">
      <c r="A194" s="1">
        <v>191</v>
      </c>
      <c r="B194" s="1" t="str">
        <f>"2756202012020902031927"</f>
        <v>2756202012020902031927</v>
      </c>
      <c r="C194" s="1" t="str">
        <f>"王姝婉"</f>
        <v>王姝婉</v>
      </c>
      <c r="D194" s="1" t="s">
        <v>11</v>
      </c>
      <c r="E194" s="1"/>
    </row>
    <row r="195" spans="1:5" x14ac:dyDescent="0.25">
      <c r="A195" s="1">
        <v>192</v>
      </c>
      <c r="B195" s="1" t="str">
        <f>"2756202012021119152072"</f>
        <v>2756202012021119152072</v>
      </c>
      <c r="C195" s="1" t="str">
        <f>"徐升"</f>
        <v>徐升</v>
      </c>
      <c r="D195" s="1" t="s">
        <v>11</v>
      </c>
      <c r="E195" s="1"/>
    </row>
    <row r="196" spans="1:5" x14ac:dyDescent="0.25">
      <c r="A196" s="1">
        <v>193</v>
      </c>
      <c r="B196" s="1" t="str">
        <f>"2756202012021142292102"</f>
        <v>2756202012021142292102</v>
      </c>
      <c r="C196" s="1" t="str">
        <f>"王子安"</f>
        <v>王子安</v>
      </c>
      <c r="D196" s="1" t="s">
        <v>11</v>
      </c>
      <c r="E196" s="1"/>
    </row>
    <row r="197" spans="1:5" x14ac:dyDescent="0.25">
      <c r="A197" s="1">
        <v>194</v>
      </c>
      <c r="B197" s="1" t="str">
        <f>"2756202012021201462122"</f>
        <v>2756202012021201462122</v>
      </c>
      <c r="C197" s="1" t="str">
        <f>"冯韬"</f>
        <v>冯韬</v>
      </c>
      <c r="D197" s="1" t="s">
        <v>11</v>
      </c>
      <c r="E197" s="1"/>
    </row>
    <row r="198" spans="1:5" x14ac:dyDescent="0.25">
      <c r="A198" s="1">
        <v>195</v>
      </c>
      <c r="B198" s="1" t="str">
        <f>"2756202012021235562156"</f>
        <v>2756202012021235562156</v>
      </c>
      <c r="C198" s="1" t="str">
        <f>"蒙晓"</f>
        <v>蒙晓</v>
      </c>
      <c r="D198" s="1" t="s">
        <v>11</v>
      </c>
      <c r="E198" s="1"/>
    </row>
    <row r="199" spans="1:5" x14ac:dyDescent="0.25">
      <c r="A199" s="1">
        <v>196</v>
      </c>
      <c r="B199" s="1" t="str">
        <f>"2756202012021236272158"</f>
        <v>2756202012021236272158</v>
      </c>
      <c r="C199" s="1" t="str">
        <f>"姚俊儒"</f>
        <v>姚俊儒</v>
      </c>
      <c r="D199" s="1" t="s">
        <v>11</v>
      </c>
      <c r="E199" s="1"/>
    </row>
    <row r="200" spans="1:5" x14ac:dyDescent="0.25">
      <c r="A200" s="1">
        <v>197</v>
      </c>
      <c r="B200" s="1" t="str">
        <f>"2756202012021241442164"</f>
        <v>2756202012021241442164</v>
      </c>
      <c r="C200" s="1" t="str">
        <f>"李停停"</f>
        <v>李停停</v>
      </c>
      <c r="D200" s="1" t="s">
        <v>11</v>
      </c>
      <c r="E200" s="1"/>
    </row>
    <row r="201" spans="1:5" x14ac:dyDescent="0.25">
      <c r="A201" s="1">
        <v>198</v>
      </c>
      <c r="B201" s="1" t="str">
        <f>"2756202012021258502189"</f>
        <v>2756202012021258502189</v>
      </c>
      <c r="C201" s="1" t="str">
        <f>"赵毅飞"</f>
        <v>赵毅飞</v>
      </c>
      <c r="D201" s="1" t="s">
        <v>11</v>
      </c>
      <c r="E201" s="1"/>
    </row>
    <row r="202" spans="1:5" x14ac:dyDescent="0.25">
      <c r="A202" s="1">
        <v>199</v>
      </c>
      <c r="B202" s="1" t="str">
        <f>"2756202012021409082298"</f>
        <v>2756202012021409082298</v>
      </c>
      <c r="C202" s="1" t="str">
        <f>"卜太芮"</f>
        <v>卜太芮</v>
      </c>
      <c r="D202" s="1" t="s">
        <v>11</v>
      </c>
      <c r="E202" s="1"/>
    </row>
    <row r="203" spans="1:5" x14ac:dyDescent="0.25">
      <c r="A203" s="1">
        <v>200</v>
      </c>
      <c r="B203" s="1" t="str">
        <f>"2756202012021430332330"</f>
        <v>2756202012021430332330</v>
      </c>
      <c r="C203" s="1" t="str">
        <f>"吕贝贝"</f>
        <v>吕贝贝</v>
      </c>
      <c r="D203" s="1" t="s">
        <v>11</v>
      </c>
      <c r="E203" s="1"/>
    </row>
    <row r="204" spans="1:5" x14ac:dyDescent="0.25">
      <c r="A204" s="1">
        <v>201</v>
      </c>
      <c r="B204" s="1" t="str">
        <f>"2756202012021554442449"</f>
        <v>2756202012021554442449</v>
      </c>
      <c r="C204" s="1" t="str">
        <f>"庞彦毅"</f>
        <v>庞彦毅</v>
      </c>
      <c r="D204" s="1" t="s">
        <v>11</v>
      </c>
      <c r="E204" s="1"/>
    </row>
    <row r="205" spans="1:5" x14ac:dyDescent="0.25">
      <c r="A205" s="1">
        <v>202</v>
      </c>
      <c r="B205" s="1" t="str">
        <f>"2756202012021602292460"</f>
        <v>2756202012021602292460</v>
      </c>
      <c r="C205" s="1" t="str">
        <f>"李美辰"</f>
        <v>李美辰</v>
      </c>
      <c r="D205" s="1" t="s">
        <v>11</v>
      </c>
      <c r="E205" s="1"/>
    </row>
    <row r="206" spans="1:5" x14ac:dyDescent="0.25">
      <c r="A206" s="1">
        <v>203</v>
      </c>
      <c r="B206" s="1" t="str">
        <f>"275620201130092318166"</f>
        <v>275620201130092318166</v>
      </c>
      <c r="C206" s="1" t="str">
        <f>"李嘉伦"</f>
        <v>李嘉伦</v>
      </c>
      <c r="D206" s="1" t="s">
        <v>54</v>
      </c>
      <c r="E206" s="1"/>
    </row>
    <row r="207" spans="1:5" x14ac:dyDescent="0.25">
      <c r="A207" s="1">
        <v>204</v>
      </c>
      <c r="B207" s="1" t="str">
        <f>"275620201130104209367"</f>
        <v>275620201130104209367</v>
      </c>
      <c r="C207" s="1" t="str">
        <f>"王世杰"</f>
        <v>王世杰</v>
      </c>
      <c r="D207" s="1" t="s">
        <v>54</v>
      </c>
      <c r="E207" s="1"/>
    </row>
    <row r="208" spans="1:5" x14ac:dyDescent="0.25">
      <c r="A208" s="1">
        <v>205</v>
      </c>
      <c r="B208" s="1" t="str">
        <f>"275620201130125538579"</f>
        <v>275620201130125538579</v>
      </c>
      <c r="C208" s="1" t="str">
        <f>"李金强"</f>
        <v>李金强</v>
      </c>
      <c r="D208" s="1" t="s">
        <v>54</v>
      </c>
      <c r="E208" s="1"/>
    </row>
    <row r="209" spans="1:5" x14ac:dyDescent="0.25">
      <c r="A209" s="1">
        <v>206</v>
      </c>
      <c r="B209" s="1" t="str">
        <f>"275620201130141458670"</f>
        <v>275620201130141458670</v>
      </c>
      <c r="C209" s="1" t="str">
        <f>"许浩博"</f>
        <v>许浩博</v>
      </c>
      <c r="D209" s="1" t="s">
        <v>54</v>
      </c>
      <c r="E209" s="1"/>
    </row>
    <row r="210" spans="1:5" x14ac:dyDescent="0.25">
      <c r="A210" s="1">
        <v>207</v>
      </c>
      <c r="B210" s="1" t="str">
        <f>"275620201130142438683"</f>
        <v>275620201130142438683</v>
      </c>
      <c r="C210" s="1" t="str">
        <f>"罗琼拓"</f>
        <v>罗琼拓</v>
      </c>
      <c r="D210" s="1" t="s">
        <v>54</v>
      </c>
      <c r="E210" s="1"/>
    </row>
    <row r="211" spans="1:5" x14ac:dyDescent="0.25">
      <c r="A211" s="1">
        <v>208</v>
      </c>
      <c r="B211" s="1" t="str">
        <f>"275620201130161845821"</f>
        <v>275620201130161845821</v>
      </c>
      <c r="C211" s="1" t="str">
        <f>"王港"</f>
        <v>王港</v>
      </c>
      <c r="D211" s="1" t="s">
        <v>54</v>
      </c>
      <c r="E211" s="1"/>
    </row>
    <row r="212" spans="1:5" x14ac:dyDescent="0.25">
      <c r="A212" s="1">
        <v>209</v>
      </c>
      <c r="B212" s="1" t="str">
        <f>"2756202011302116021035"</f>
        <v>2756202011302116021035</v>
      </c>
      <c r="C212" s="1" t="str">
        <f>"周昊亮"</f>
        <v>周昊亮</v>
      </c>
      <c r="D212" s="1" t="s">
        <v>54</v>
      </c>
      <c r="E212" s="1"/>
    </row>
    <row r="213" spans="1:5" x14ac:dyDescent="0.25">
      <c r="A213" s="1">
        <v>210</v>
      </c>
      <c r="B213" s="1" t="str">
        <f>"2756202012011428451422"</f>
        <v>2756202012011428451422</v>
      </c>
      <c r="C213" s="1" t="str">
        <f>"张耀宇"</f>
        <v>张耀宇</v>
      </c>
      <c r="D213" s="1" t="s">
        <v>54</v>
      </c>
      <c r="E213" s="1"/>
    </row>
    <row r="214" spans="1:5" x14ac:dyDescent="0.25">
      <c r="A214" s="1">
        <v>211</v>
      </c>
      <c r="B214" s="1" t="str">
        <f>"2756202012011729071620"</f>
        <v>2756202012011729071620</v>
      </c>
      <c r="C214" s="1" t="str">
        <f>"程焯"</f>
        <v>程焯</v>
      </c>
      <c r="D214" s="1" t="s">
        <v>54</v>
      </c>
      <c r="E214" s="1"/>
    </row>
    <row r="215" spans="1:5" x14ac:dyDescent="0.25">
      <c r="A215" s="1">
        <v>212</v>
      </c>
      <c r="B215" s="1" t="str">
        <f>"2756202012011753311641"</f>
        <v>2756202012011753311641</v>
      </c>
      <c r="C215" s="1" t="str">
        <f>"杨鹏"</f>
        <v>杨鹏</v>
      </c>
      <c r="D215" s="1" t="s">
        <v>54</v>
      </c>
      <c r="E215" s="1"/>
    </row>
    <row r="216" spans="1:5" x14ac:dyDescent="0.25">
      <c r="A216" s="1">
        <v>213</v>
      </c>
      <c r="B216" s="1" t="str">
        <f>"2756202012011807241648"</f>
        <v>2756202012011807241648</v>
      </c>
      <c r="C216" s="1" t="str">
        <f>"张葳馨"</f>
        <v>张葳馨</v>
      </c>
      <c r="D216" s="1" t="s">
        <v>54</v>
      </c>
      <c r="E216" s="1"/>
    </row>
    <row r="217" spans="1:5" x14ac:dyDescent="0.25">
      <c r="A217" s="1">
        <v>214</v>
      </c>
      <c r="B217" s="1" t="str">
        <f>"2756202012012018341733"</f>
        <v>2756202012012018341733</v>
      </c>
      <c r="C217" s="1" t="str">
        <f>"李鑫"</f>
        <v>李鑫</v>
      </c>
      <c r="D217" s="1" t="s">
        <v>54</v>
      </c>
      <c r="E217" s="1"/>
    </row>
    <row r="218" spans="1:5" x14ac:dyDescent="0.25">
      <c r="A218" s="1">
        <v>215</v>
      </c>
      <c r="B218" s="1" t="str">
        <f>"2756202012020728221887"</f>
        <v>2756202012020728221887</v>
      </c>
      <c r="C218" s="1" t="str">
        <f>"刘中富"</f>
        <v>刘中富</v>
      </c>
      <c r="D218" s="1" t="s">
        <v>54</v>
      </c>
      <c r="E218" s="1"/>
    </row>
    <row r="219" spans="1:5" x14ac:dyDescent="0.25">
      <c r="A219" s="1">
        <v>216</v>
      </c>
      <c r="B219" s="1" t="str">
        <f>"2756202012021101312057"</f>
        <v>2756202012021101312057</v>
      </c>
      <c r="C219" s="1" t="str">
        <f>"李铮"</f>
        <v>李铮</v>
      </c>
      <c r="D219" s="1" t="s">
        <v>54</v>
      </c>
      <c r="E219" s="1"/>
    </row>
    <row r="220" spans="1:5" x14ac:dyDescent="0.25">
      <c r="A220" s="1">
        <v>217</v>
      </c>
      <c r="B220" s="1" t="str">
        <f>"2756202012021112412068"</f>
        <v>2756202012021112412068</v>
      </c>
      <c r="C220" s="1" t="str">
        <f>"陶旭磊"</f>
        <v>陶旭磊</v>
      </c>
      <c r="D220" s="1" t="s">
        <v>54</v>
      </c>
      <c r="E220" s="1"/>
    </row>
    <row r="221" spans="1:5" x14ac:dyDescent="0.25">
      <c r="A221" s="1">
        <v>218</v>
      </c>
      <c r="B221" s="1" t="str">
        <f>"2756202012021210332127"</f>
        <v>2756202012021210332127</v>
      </c>
      <c r="C221" s="1" t="str">
        <f>"崔智尧"</f>
        <v>崔智尧</v>
      </c>
      <c r="D221" s="1" t="s">
        <v>54</v>
      </c>
      <c r="E221" s="1"/>
    </row>
    <row r="222" spans="1:5" x14ac:dyDescent="0.25">
      <c r="A222" s="1">
        <v>219</v>
      </c>
      <c r="B222" s="1" t="str">
        <f>"2756202012021310372208"</f>
        <v>2756202012021310372208</v>
      </c>
      <c r="C222" s="1" t="str">
        <f>"匡金梦"</f>
        <v>匡金梦</v>
      </c>
      <c r="D222" s="1" t="s">
        <v>54</v>
      </c>
      <c r="E222" s="1"/>
    </row>
    <row r="223" spans="1:5" x14ac:dyDescent="0.25">
      <c r="A223" s="1">
        <v>220</v>
      </c>
      <c r="B223" s="1" t="str">
        <f>"2756202012021332442244"</f>
        <v>2756202012021332442244</v>
      </c>
      <c r="C223" s="1" t="str">
        <f>" 马霁月"</f>
        <v xml:space="preserve"> 马霁月</v>
      </c>
      <c r="D223" s="1" t="s">
        <v>54</v>
      </c>
      <c r="E223" s="1"/>
    </row>
    <row r="224" spans="1:5" x14ac:dyDescent="0.25">
      <c r="A224" s="1">
        <v>221</v>
      </c>
      <c r="B224" s="1" t="str">
        <f>"2756202012021354382279"</f>
        <v>2756202012021354382279</v>
      </c>
      <c r="C224" s="1" t="str">
        <f>"焦春誉"</f>
        <v>焦春誉</v>
      </c>
      <c r="D224" s="1" t="s">
        <v>54</v>
      </c>
      <c r="E224" s="1"/>
    </row>
    <row r="225" spans="1:5" x14ac:dyDescent="0.25">
      <c r="A225" s="1">
        <v>222</v>
      </c>
      <c r="B225" s="1" t="str">
        <f>"2756202012021400412289"</f>
        <v>2756202012021400412289</v>
      </c>
      <c r="C225" s="1" t="str">
        <f>"杨京鹏"</f>
        <v>杨京鹏</v>
      </c>
      <c r="D225" s="1" t="s">
        <v>54</v>
      </c>
      <c r="E225" s="1"/>
    </row>
    <row r="226" spans="1:5" x14ac:dyDescent="0.25">
      <c r="A226" s="1">
        <v>223</v>
      </c>
      <c r="B226" s="1" t="str">
        <f>"2756202012021418312310"</f>
        <v>2756202012021418312310</v>
      </c>
      <c r="C226" s="1" t="str">
        <f>"杜关山"</f>
        <v>杜关山</v>
      </c>
      <c r="D226" s="1" t="s">
        <v>54</v>
      </c>
      <c r="E226" s="1"/>
    </row>
    <row r="227" spans="1:5" x14ac:dyDescent="0.25">
      <c r="A227" s="1">
        <v>224</v>
      </c>
      <c r="B227" s="1" t="str">
        <f>"2756202012021610502477"</f>
        <v>2756202012021610502477</v>
      </c>
      <c r="C227" s="1" t="str">
        <f>"郭雪"</f>
        <v>郭雪</v>
      </c>
      <c r="D227" s="1" t="s">
        <v>54</v>
      </c>
      <c r="E227" s="1"/>
    </row>
    <row r="228" spans="1:5" x14ac:dyDescent="0.25">
      <c r="A228" s="1">
        <v>225</v>
      </c>
      <c r="B228" s="1" t="str">
        <f>"275620201130120131508"</f>
        <v>275620201130120131508</v>
      </c>
      <c r="C228" s="1" t="str">
        <f>"海楠"</f>
        <v>海楠</v>
      </c>
      <c r="D228" s="1" t="s">
        <v>75</v>
      </c>
      <c r="E228" s="1"/>
    </row>
    <row r="229" spans="1:5" x14ac:dyDescent="0.25">
      <c r="A229" s="1">
        <v>226</v>
      </c>
      <c r="B229" s="1" t="str">
        <f>"275620201130120842516"</f>
        <v>275620201130120842516</v>
      </c>
      <c r="C229" s="1" t="str">
        <f>"吴柯磊"</f>
        <v>吴柯磊</v>
      </c>
      <c r="D229" s="1" t="s">
        <v>75</v>
      </c>
      <c r="E229" s="1"/>
    </row>
    <row r="230" spans="1:5" x14ac:dyDescent="0.25">
      <c r="A230" s="1">
        <v>227</v>
      </c>
      <c r="B230" s="1" t="str">
        <f>"275620201130160731810"</f>
        <v>275620201130160731810</v>
      </c>
      <c r="C230" s="1" t="str">
        <f>"葛婉"</f>
        <v>葛婉</v>
      </c>
      <c r="D230" s="1" t="s">
        <v>75</v>
      </c>
      <c r="E230" s="1"/>
    </row>
    <row r="231" spans="1:5" x14ac:dyDescent="0.25">
      <c r="A231" s="1">
        <v>228</v>
      </c>
      <c r="B231" s="1" t="str">
        <f>"2756202012011040331234"</f>
        <v>2756202012011040331234</v>
      </c>
      <c r="C231" s="1" t="str">
        <f>"张赛"</f>
        <v>张赛</v>
      </c>
      <c r="D231" s="1" t="s">
        <v>75</v>
      </c>
      <c r="E231" s="1"/>
    </row>
    <row r="232" spans="1:5" x14ac:dyDescent="0.25">
      <c r="A232" s="1">
        <v>229</v>
      </c>
      <c r="B232" s="1" t="str">
        <f>"2756202012012035361743"</f>
        <v>2756202012012035361743</v>
      </c>
      <c r="C232" s="1" t="str">
        <f>"王璐"</f>
        <v>王璐</v>
      </c>
      <c r="D232" s="1" t="s">
        <v>75</v>
      </c>
      <c r="E232" s="1"/>
    </row>
    <row r="233" spans="1:5" x14ac:dyDescent="0.25">
      <c r="A233" s="1">
        <v>230</v>
      </c>
      <c r="B233" s="1" t="str">
        <f>"2756202012012200171806"</f>
        <v>2756202012012200171806</v>
      </c>
      <c r="C233" s="1" t="str">
        <f>"雷孟钊"</f>
        <v>雷孟钊</v>
      </c>
      <c r="D233" s="1" t="s">
        <v>75</v>
      </c>
      <c r="E233" s="1"/>
    </row>
    <row r="234" spans="1:5" x14ac:dyDescent="0.25">
      <c r="A234" s="1">
        <v>231</v>
      </c>
      <c r="B234" s="1" t="str">
        <f>"2756202012020835361909"</f>
        <v>2756202012020835361909</v>
      </c>
      <c r="C234" s="1" t="str">
        <f>"程仁"</f>
        <v>程仁</v>
      </c>
      <c r="D234" s="1" t="s">
        <v>75</v>
      </c>
      <c r="E234" s="1"/>
    </row>
    <row r="235" spans="1:5" x14ac:dyDescent="0.25">
      <c r="A235" s="1">
        <v>232</v>
      </c>
      <c r="B235" s="1" t="str">
        <f>"2756202011300807379"</f>
        <v>2756202011300807379</v>
      </c>
      <c r="C235" s="1" t="str">
        <f>"黄明明"</f>
        <v>黄明明</v>
      </c>
      <c r="D235" s="1" t="s">
        <v>8</v>
      </c>
      <c r="E235" s="1"/>
    </row>
    <row r="236" spans="1:5" x14ac:dyDescent="0.25">
      <c r="A236" s="1">
        <v>233</v>
      </c>
      <c r="B236" s="1" t="str">
        <f>"27562020113008402164"</f>
        <v>27562020113008402164</v>
      </c>
      <c r="C236" s="1" t="str">
        <f>"马雪松"</f>
        <v>马雪松</v>
      </c>
      <c r="D236" s="1" t="s">
        <v>8</v>
      </c>
      <c r="E236" s="1"/>
    </row>
    <row r="237" spans="1:5" x14ac:dyDescent="0.25">
      <c r="A237" s="1">
        <v>234</v>
      </c>
      <c r="B237" s="1" t="str">
        <f>"27562020113008503285"</f>
        <v>27562020113008503285</v>
      </c>
      <c r="C237" s="1" t="str">
        <f>"冯雪蒙"</f>
        <v>冯雪蒙</v>
      </c>
      <c r="D237" s="1" t="s">
        <v>8</v>
      </c>
      <c r="E237" s="1"/>
    </row>
    <row r="238" spans="1:5" x14ac:dyDescent="0.25">
      <c r="A238" s="1">
        <v>235</v>
      </c>
      <c r="B238" s="1" t="str">
        <f>"27562020113008525090"</f>
        <v>27562020113008525090</v>
      </c>
      <c r="C238" s="1" t="str">
        <f>"张长江"</f>
        <v>张长江</v>
      </c>
      <c r="D238" s="1" t="s">
        <v>8</v>
      </c>
      <c r="E238" s="1"/>
    </row>
    <row r="239" spans="1:5" x14ac:dyDescent="0.25">
      <c r="A239" s="1">
        <v>236</v>
      </c>
      <c r="B239" s="1" t="str">
        <f>"275620201130090658122"</f>
        <v>275620201130090658122</v>
      </c>
      <c r="C239" s="1" t="str">
        <f>"郝晓平"</f>
        <v>郝晓平</v>
      </c>
      <c r="D239" s="1" t="s">
        <v>8</v>
      </c>
      <c r="E239" s="1"/>
    </row>
    <row r="240" spans="1:5" x14ac:dyDescent="0.25">
      <c r="A240" s="1">
        <v>237</v>
      </c>
      <c r="B240" s="1" t="str">
        <f>"275620201130090715123"</f>
        <v>275620201130090715123</v>
      </c>
      <c r="C240" s="1" t="str">
        <f>"吕佳楠"</f>
        <v>吕佳楠</v>
      </c>
      <c r="D240" s="1" t="s">
        <v>8</v>
      </c>
      <c r="E240" s="1"/>
    </row>
    <row r="241" spans="1:5" x14ac:dyDescent="0.25">
      <c r="A241" s="1">
        <v>238</v>
      </c>
      <c r="B241" s="1" t="str">
        <f>"275620201130091711150"</f>
        <v>275620201130091711150</v>
      </c>
      <c r="C241" s="1" t="str">
        <f>"张婷"</f>
        <v>张婷</v>
      </c>
      <c r="D241" s="1" t="s">
        <v>8</v>
      </c>
      <c r="E241" s="1"/>
    </row>
    <row r="242" spans="1:5" x14ac:dyDescent="0.25">
      <c r="A242" s="1">
        <v>239</v>
      </c>
      <c r="B242" s="1" t="str">
        <f>"275620201130091858153"</f>
        <v>275620201130091858153</v>
      </c>
      <c r="C242" s="1" t="str">
        <f>"李兴"</f>
        <v>李兴</v>
      </c>
      <c r="D242" s="1" t="s">
        <v>8</v>
      </c>
      <c r="E242" s="1"/>
    </row>
    <row r="243" spans="1:5" x14ac:dyDescent="0.25">
      <c r="A243" s="1">
        <v>240</v>
      </c>
      <c r="B243" s="1" t="str">
        <f>"275620201130094525212"</f>
        <v>275620201130094525212</v>
      </c>
      <c r="C243" s="1" t="str">
        <f>"张秋实"</f>
        <v>张秋实</v>
      </c>
      <c r="D243" s="1" t="s">
        <v>8</v>
      </c>
      <c r="E243" s="1"/>
    </row>
    <row r="244" spans="1:5" x14ac:dyDescent="0.25">
      <c r="A244" s="1">
        <v>241</v>
      </c>
      <c r="B244" s="1" t="str">
        <f>"275620201130095806234"</f>
        <v>275620201130095806234</v>
      </c>
      <c r="C244" s="1" t="str">
        <f>"包金成"</f>
        <v>包金成</v>
      </c>
      <c r="D244" s="1" t="s">
        <v>8</v>
      </c>
      <c r="E244" s="1"/>
    </row>
    <row r="245" spans="1:5" x14ac:dyDescent="0.25">
      <c r="A245" s="1">
        <v>242</v>
      </c>
      <c r="B245" s="1" t="str">
        <f>"275620201130100336248"</f>
        <v>275620201130100336248</v>
      </c>
      <c r="C245" s="1" t="str">
        <f>"王鹏飞"</f>
        <v>王鹏飞</v>
      </c>
      <c r="D245" s="1" t="s">
        <v>8</v>
      </c>
      <c r="E245" s="1"/>
    </row>
    <row r="246" spans="1:5" x14ac:dyDescent="0.25">
      <c r="A246" s="1">
        <v>243</v>
      </c>
      <c r="B246" s="1" t="str">
        <f>"275620201130100506255"</f>
        <v>275620201130100506255</v>
      </c>
      <c r="C246" s="1" t="str">
        <f>"李杰东"</f>
        <v>李杰东</v>
      </c>
      <c r="D246" s="1" t="s">
        <v>8</v>
      </c>
      <c r="E246" s="1"/>
    </row>
    <row r="247" spans="1:5" x14ac:dyDescent="0.25">
      <c r="A247" s="1">
        <v>244</v>
      </c>
      <c r="B247" s="1" t="str">
        <f>"275620201130101717295"</f>
        <v>275620201130101717295</v>
      </c>
      <c r="C247" s="1" t="str">
        <f>"刘帅杰"</f>
        <v>刘帅杰</v>
      </c>
      <c r="D247" s="1" t="s">
        <v>8</v>
      </c>
      <c r="E247" s="1"/>
    </row>
    <row r="248" spans="1:5" x14ac:dyDescent="0.25">
      <c r="A248" s="1">
        <v>245</v>
      </c>
      <c r="B248" s="1" t="str">
        <f>"275620201130102007305"</f>
        <v>275620201130102007305</v>
      </c>
      <c r="C248" s="1" t="str">
        <f>"陆桐扬"</f>
        <v>陆桐扬</v>
      </c>
      <c r="D248" s="1" t="s">
        <v>8</v>
      </c>
      <c r="E248" s="1"/>
    </row>
    <row r="249" spans="1:5" x14ac:dyDescent="0.25">
      <c r="A249" s="1">
        <v>246</v>
      </c>
      <c r="B249" s="1" t="str">
        <f>"275620201130102111311"</f>
        <v>275620201130102111311</v>
      </c>
      <c r="C249" s="1" t="str">
        <f>"乔琛"</f>
        <v>乔琛</v>
      </c>
      <c r="D249" s="1" t="s">
        <v>8</v>
      </c>
      <c r="E249" s="1"/>
    </row>
    <row r="250" spans="1:5" x14ac:dyDescent="0.25">
      <c r="A250" s="1">
        <v>247</v>
      </c>
      <c r="B250" s="1" t="str">
        <f>"275620201130102200313"</f>
        <v>275620201130102200313</v>
      </c>
      <c r="C250" s="1" t="str">
        <f>"周聪"</f>
        <v>周聪</v>
      </c>
      <c r="D250" s="1" t="s">
        <v>8</v>
      </c>
      <c r="E250" s="1"/>
    </row>
    <row r="251" spans="1:5" x14ac:dyDescent="0.25">
      <c r="A251" s="1">
        <v>248</v>
      </c>
      <c r="B251" s="1" t="str">
        <f>"275620201130103551346"</f>
        <v>275620201130103551346</v>
      </c>
      <c r="C251" s="1" t="str">
        <f>"尹航"</f>
        <v>尹航</v>
      </c>
      <c r="D251" s="1" t="s">
        <v>8</v>
      </c>
      <c r="E251" s="1"/>
    </row>
    <row r="252" spans="1:5" x14ac:dyDescent="0.25">
      <c r="A252" s="1">
        <v>249</v>
      </c>
      <c r="B252" s="1" t="str">
        <f>"275620201130103629347"</f>
        <v>275620201130103629347</v>
      </c>
      <c r="C252" s="1" t="str">
        <f>"史婕"</f>
        <v>史婕</v>
      </c>
      <c r="D252" s="1" t="s">
        <v>8</v>
      </c>
      <c r="E252" s="1"/>
    </row>
    <row r="253" spans="1:5" x14ac:dyDescent="0.25">
      <c r="A253" s="1">
        <v>250</v>
      </c>
      <c r="B253" s="1" t="str">
        <f>"275620201130104828380"</f>
        <v>275620201130104828380</v>
      </c>
      <c r="C253" s="1" t="str">
        <f>"张丽"</f>
        <v>张丽</v>
      </c>
      <c r="D253" s="1" t="s">
        <v>8</v>
      </c>
      <c r="E253" s="1"/>
    </row>
    <row r="254" spans="1:5" x14ac:dyDescent="0.25">
      <c r="A254" s="1">
        <v>251</v>
      </c>
      <c r="B254" s="1" t="str">
        <f>"275620201130105037385"</f>
        <v>275620201130105037385</v>
      </c>
      <c r="C254" s="1" t="str">
        <f>"徐佳莹"</f>
        <v>徐佳莹</v>
      </c>
      <c r="D254" s="1" t="s">
        <v>8</v>
      </c>
      <c r="E254" s="1"/>
    </row>
    <row r="255" spans="1:5" x14ac:dyDescent="0.25">
      <c r="A255" s="1">
        <v>252</v>
      </c>
      <c r="B255" s="1" t="str">
        <f>"275620201130105112386"</f>
        <v>275620201130105112386</v>
      </c>
      <c r="C255" s="1" t="str">
        <f>"王志成"</f>
        <v>王志成</v>
      </c>
      <c r="D255" s="1" t="s">
        <v>8</v>
      </c>
      <c r="E255" s="1"/>
    </row>
    <row r="256" spans="1:5" x14ac:dyDescent="0.25">
      <c r="A256" s="1">
        <v>253</v>
      </c>
      <c r="B256" s="1" t="str">
        <f>"275620201130105239389"</f>
        <v>275620201130105239389</v>
      </c>
      <c r="C256" s="1" t="str">
        <f>"于琳"</f>
        <v>于琳</v>
      </c>
      <c r="D256" s="1" t="s">
        <v>8</v>
      </c>
      <c r="E256" s="1"/>
    </row>
    <row r="257" spans="1:5" x14ac:dyDescent="0.25">
      <c r="A257" s="1">
        <v>254</v>
      </c>
      <c r="B257" s="1" t="str">
        <f>"275620201130105931403"</f>
        <v>275620201130105931403</v>
      </c>
      <c r="C257" s="1" t="str">
        <f>"李长福"</f>
        <v>李长福</v>
      </c>
      <c r="D257" s="1" t="s">
        <v>8</v>
      </c>
      <c r="E257" s="1"/>
    </row>
    <row r="258" spans="1:5" x14ac:dyDescent="0.25">
      <c r="A258" s="1">
        <v>255</v>
      </c>
      <c r="B258" s="1" t="str">
        <f>"275620201130114136475"</f>
        <v>275620201130114136475</v>
      </c>
      <c r="C258" s="1" t="str">
        <f>"海洋"</f>
        <v>海洋</v>
      </c>
      <c r="D258" s="1" t="s">
        <v>8</v>
      </c>
      <c r="E258" s="1"/>
    </row>
    <row r="259" spans="1:5" x14ac:dyDescent="0.25">
      <c r="A259" s="1">
        <v>256</v>
      </c>
      <c r="B259" s="1" t="str">
        <f>"275620201130120903518"</f>
        <v>275620201130120903518</v>
      </c>
      <c r="C259" s="1" t="str">
        <f>"罗梦瑶"</f>
        <v>罗梦瑶</v>
      </c>
      <c r="D259" s="1" t="s">
        <v>8</v>
      </c>
      <c r="E259" s="1"/>
    </row>
    <row r="260" spans="1:5" x14ac:dyDescent="0.25">
      <c r="A260" s="1">
        <v>257</v>
      </c>
      <c r="B260" s="1" t="str">
        <f>"275620201130121035519"</f>
        <v>275620201130121035519</v>
      </c>
      <c r="C260" s="1" t="str">
        <f>"赵俊豪"</f>
        <v>赵俊豪</v>
      </c>
      <c r="D260" s="1" t="s">
        <v>8</v>
      </c>
      <c r="E260" s="1"/>
    </row>
    <row r="261" spans="1:5" x14ac:dyDescent="0.25">
      <c r="A261" s="1">
        <v>258</v>
      </c>
      <c r="B261" s="1" t="str">
        <f>"275620201130121254521"</f>
        <v>275620201130121254521</v>
      </c>
      <c r="C261" s="1" t="str">
        <f>"李永新"</f>
        <v>李永新</v>
      </c>
      <c r="D261" s="1" t="s">
        <v>8</v>
      </c>
      <c r="E261" s="1"/>
    </row>
    <row r="262" spans="1:5" x14ac:dyDescent="0.25">
      <c r="A262" s="1">
        <v>259</v>
      </c>
      <c r="B262" s="1" t="str">
        <f>"275620201130123053543"</f>
        <v>275620201130123053543</v>
      </c>
      <c r="C262" s="1" t="str">
        <f>"丁含章"</f>
        <v>丁含章</v>
      </c>
      <c r="D262" s="1" t="s">
        <v>8</v>
      </c>
      <c r="E262" s="1"/>
    </row>
    <row r="263" spans="1:5" x14ac:dyDescent="0.25">
      <c r="A263" s="1">
        <v>260</v>
      </c>
      <c r="B263" s="1" t="str">
        <f>"275620201130123112546"</f>
        <v>275620201130123112546</v>
      </c>
      <c r="C263" s="1" t="str">
        <f>"李婉"</f>
        <v>李婉</v>
      </c>
      <c r="D263" s="1" t="s">
        <v>8</v>
      </c>
      <c r="E263" s="1"/>
    </row>
    <row r="264" spans="1:5" x14ac:dyDescent="0.25">
      <c r="A264" s="1">
        <v>261</v>
      </c>
      <c r="B264" s="1" t="str">
        <f>"275620201130123812551"</f>
        <v>275620201130123812551</v>
      </c>
      <c r="C264" s="1" t="str">
        <f>"党国红"</f>
        <v>党国红</v>
      </c>
      <c r="D264" s="1" t="s">
        <v>8</v>
      </c>
      <c r="E264" s="1"/>
    </row>
    <row r="265" spans="1:5" x14ac:dyDescent="0.25">
      <c r="A265" s="1">
        <v>262</v>
      </c>
      <c r="B265" s="1" t="str">
        <f>"275620201130124629569"</f>
        <v>275620201130124629569</v>
      </c>
      <c r="C265" s="1" t="str">
        <f>"胡星垚"</f>
        <v>胡星垚</v>
      </c>
      <c r="D265" s="1" t="s">
        <v>8</v>
      </c>
      <c r="E265" s="1"/>
    </row>
    <row r="266" spans="1:5" x14ac:dyDescent="0.25">
      <c r="A266" s="1">
        <v>263</v>
      </c>
      <c r="B266" s="1" t="str">
        <f>"275620201130135022645"</f>
        <v>275620201130135022645</v>
      </c>
      <c r="C266" s="1" t="str">
        <f>"李秀武"</f>
        <v>李秀武</v>
      </c>
      <c r="D266" s="1" t="s">
        <v>8</v>
      </c>
      <c r="E266" s="1"/>
    </row>
    <row r="267" spans="1:5" x14ac:dyDescent="0.25">
      <c r="A267" s="1">
        <v>264</v>
      </c>
      <c r="B267" s="1" t="str">
        <f>"275620201130135948657"</f>
        <v>275620201130135948657</v>
      </c>
      <c r="C267" s="1" t="str">
        <f>"冯贺宁"</f>
        <v>冯贺宁</v>
      </c>
      <c r="D267" s="1" t="s">
        <v>8</v>
      </c>
      <c r="E267" s="1"/>
    </row>
    <row r="268" spans="1:5" x14ac:dyDescent="0.25">
      <c r="A268" s="1">
        <v>265</v>
      </c>
      <c r="B268" s="1" t="str">
        <f>"275620201130142058674"</f>
        <v>275620201130142058674</v>
      </c>
      <c r="C268" s="1" t="str">
        <f>"赵小雪"</f>
        <v>赵小雪</v>
      </c>
      <c r="D268" s="1" t="s">
        <v>8</v>
      </c>
      <c r="E268" s="1"/>
    </row>
    <row r="269" spans="1:5" x14ac:dyDescent="0.25">
      <c r="A269" s="1">
        <v>266</v>
      </c>
      <c r="B269" s="1" t="str">
        <f>"275620201130142349682"</f>
        <v>275620201130142349682</v>
      </c>
      <c r="C269" s="1" t="str">
        <f>"吴旭东"</f>
        <v>吴旭东</v>
      </c>
      <c r="D269" s="1" t="s">
        <v>8</v>
      </c>
      <c r="E269" s="1"/>
    </row>
    <row r="270" spans="1:5" x14ac:dyDescent="0.25">
      <c r="A270" s="1">
        <v>267</v>
      </c>
      <c r="B270" s="1" t="str">
        <f>"275620201130144207703"</f>
        <v>275620201130144207703</v>
      </c>
      <c r="C270" s="1" t="str">
        <f>"牛宁宁"</f>
        <v>牛宁宁</v>
      </c>
      <c r="D270" s="1" t="s">
        <v>8</v>
      </c>
      <c r="E270" s="1"/>
    </row>
    <row r="271" spans="1:5" x14ac:dyDescent="0.25">
      <c r="A271" s="1">
        <v>268</v>
      </c>
      <c r="B271" s="1" t="str">
        <f>"275620201130145242715"</f>
        <v>275620201130145242715</v>
      </c>
      <c r="C271" s="1" t="str">
        <f>"刘鹤"</f>
        <v>刘鹤</v>
      </c>
      <c r="D271" s="1" t="s">
        <v>8</v>
      </c>
      <c r="E271" s="1"/>
    </row>
    <row r="272" spans="1:5" x14ac:dyDescent="0.25">
      <c r="A272" s="1">
        <v>269</v>
      </c>
      <c r="B272" s="1" t="str">
        <f>"275620201130150901737"</f>
        <v>275620201130150901737</v>
      </c>
      <c r="C272" s="1" t="str">
        <f>"高雪艳"</f>
        <v>高雪艳</v>
      </c>
      <c r="D272" s="1" t="s">
        <v>8</v>
      </c>
      <c r="E272" s="1"/>
    </row>
    <row r="273" spans="1:5" x14ac:dyDescent="0.25">
      <c r="A273" s="1">
        <v>270</v>
      </c>
      <c r="B273" s="1" t="str">
        <f>"275620201130151336746"</f>
        <v>275620201130151336746</v>
      </c>
      <c r="C273" s="1" t="str">
        <f>"周炳屹"</f>
        <v>周炳屹</v>
      </c>
      <c r="D273" s="1" t="s">
        <v>8</v>
      </c>
      <c r="E273" s="1"/>
    </row>
    <row r="274" spans="1:5" x14ac:dyDescent="0.25">
      <c r="A274" s="1">
        <v>271</v>
      </c>
      <c r="B274" s="1" t="str">
        <f>"275620201130151416748"</f>
        <v>275620201130151416748</v>
      </c>
      <c r="C274" s="1" t="str">
        <f>"史冠琳"</f>
        <v>史冠琳</v>
      </c>
      <c r="D274" s="1" t="s">
        <v>8</v>
      </c>
      <c r="E274" s="1"/>
    </row>
    <row r="275" spans="1:5" x14ac:dyDescent="0.25">
      <c r="A275" s="1">
        <v>272</v>
      </c>
      <c r="B275" s="1" t="str">
        <f>"275620201130151511750"</f>
        <v>275620201130151511750</v>
      </c>
      <c r="C275" s="1" t="str">
        <f>"毕佳树"</f>
        <v>毕佳树</v>
      </c>
      <c r="D275" s="1" t="s">
        <v>8</v>
      </c>
      <c r="E275" s="1"/>
    </row>
    <row r="276" spans="1:5" x14ac:dyDescent="0.25">
      <c r="A276" s="1">
        <v>273</v>
      </c>
      <c r="B276" s="1" t="str">
        <f>"275620201130154118785"</f>
        <v>275620201130154118785</v>
      </c>
      <c r="C276" s="1" t="str">
        <f>"郭薇"</f>
        <v>郭薇</v>
      </c>
      <c r="D276" s="1" t="s">
        <v>8</v>
      </c>
      <c r="E276" s="1"/>
    </row>
    <row r="277" spans="1:5" x14ac:dyDescent="0.25">
      <c r="A277" s="1">
        <v>274</v>
      </c>
      <c r="B277" s="1" t="str">
        <f>"275620201130160623808"</f>
        <v>275620201130160623808</v>
      </c>
      <c r="C277" s="1" t="str">
        <f>"岁有菲"</f>
        <v>岁有菲</v>
      </c>
      <c r="D277" s="1" t="s">
        <v>8</v>
      </c>
      <c r="E277" s="1"/>
    </row>
    <row r="278" spans="1:5" x14ac:dyDescent="0.25">
      <c r="A278" s="1">
        <v>275</v>
      </c>
      <c r="B278" s="1" t="str">
        <f>"275620201130174604899"</f>
        <v>275620201130174604899</v>
      </c>
      <c r="C278" s="1" t="str">
        <f>"赵佳兴"</f>
        <v>赵佳兴</v>
      </c>
      <c r="D278" s="1" t="s">
        <v>8</v>
      </c>
      <c r="E278" s="1"/>
    </row>
    <row r="279" spans="1:5" x14ac:dyDescent="0.25">
      <c r="A279" s="1">
        <v>276</v>
      </c>
      <c r="B279" s="1" t="str">
        <f>"2756202011302035241006"</f>
        <v>2756202011302035241006</v>
      </c>
      <c r="C279" s="1" t="str">
        <f>"齐浩宇"</f>
        <v>齐浩宇</v>
      </c>
      <c r="D279" s="1" t="s">
        <v>8</v>
      </c>
      <c r="E279" s="1"/>
    </row>
    <row r="280" spans="1:5" x14ac:dyDescent="0.25">
      <c r="A280" s="1">
        <v>277</v>
      </c>
      <c r="B280" s="1" t="str">
        <f>"2756202011302217571069"</f>
        <v>2756202011302217571069</v>
      </c>
      <c r="C280" s="1" t="str">
        <f>"郭猛"</f>
        <v>郭猛</v>
      </c>
      <c r="D280" s="1" t="s">
        <v>8</v>
      </c>
      <c r="E280" s="1"/>
    </row>
    <row r="281" spans="1:5" x14ac:dyDescent="0.25">
      <c r="A281" s="1">
        <v>278</v>
      </c>
      <c r="B281" s="1" t="str">
        <f>"2756202011302225221073"</f>
        <v>2756202011302225221073</v>
      </c>
      <c r="C281" s="1" t="str">
        <f>"王少珍"</f>
        <v>王少珍</v>
      </c>
      <c r="D281" s="1" t="s">
        <v>8</v>
      </c>
      <c r="E281" s="1"/>
    </row>
    <row r="282" spans="1:5" x14ac:dyDescent="0.25">
      <c r="A282" s="1">
        <v>279</v>
      </c>
      <c r="B282" s="1" t="str">
        <f>"2756202012010930311158"</f>
        <v>2756202012010930311158</v>
      </c>
      <c r="C282" s="1" t="str">
        <f>"王昊"</f>
        <v>王昊</v>
      </c>
      <c r="D282" s="1" t="s">
        <v>8</v>
      </c>
      <c r="E282" s="1"/>
    </row>
    <row r="283" spans="1:5" x14ac:dyDescent="0.25">
      <c r="A283" s="1">
        <v>280</v>
      </c>
      <c r="B283" s="1" t="str">
        <f>"2756202012011118271281"</f>
        <v>2756202012011118271281</v>
      </c>
      <c r="C283" s="1" t="str">
        <f>"曾一果"</f>
        <v>曾一果</v>
      </c>
      <c r="D283" s="1" t="s">
        <v>8</v>
      </c>
      <c r="E283" s="1"/>
    </row>
    <row r="284" spans="1:5" x14ac:dyDescent="0.25">
      <c r="A284" s="1">
        <v>281</v>
      </c>
      <c r="B284" s="1" t="str">
        <f>"2756202012011152231303"</f>
        <v>2756202012011152231303</v>
      </c>
      <c r="C284" s="1" t="str">
        <f>"查霈"</f>
        <v>查霈</v>
      </c>
      <c r="D284" s="1" t="s">
        <v>8</v>
      </c>
      <c r="E284" s="1"/>
    </row>
    <row r="285" spans="1:5" x14ac:dyDescent="0.25">
      <c r="A285" s="1">
        <v>282</v>
      </c>
      <c r="B285" s="1" t="str">
        <f>"2756202012011206481312"</f>
        <v>2756202012011206481312</v>
      </c>
      <c r="C285" s="1" t="str">
        <f>"兰静雪"</f>
        <v>兰静雪</v>
      </c>
      <c r="D285" s="1" t="s">
        <v>8</v>
      </c>
      <c r="E285" s="1"/>
    </row>
    <row r="286" spans="1:5" x14ac:dyDescent="0.25">
      <c r="A286" s="1">
        <v>283</v>
      </c>
      <c r="B286" s="1" t="str">
        <f>"2756202012011330021380"</f>
        <v>2756202012011330021380</v>
      </c>
      <c r="C286" s="1" t="str">
        <f>"乔丽燕"</f>
        <v>乔丽燕</v>
      </c>
      <c r="D286" s="1" t="s">
        <v>8</v>
      </c>
      <c r="E286" s="1"/>
    </row>
    <row r="287" spans="1:5" x14ac:dyDescent="0.25">
      <c r="A287" s="1">
        <v>284</v>
      </c>
      <c r="B287" s="1" t="str">
        <f>"2756202012011631451549"</f>
        <v>2756202012011631451549</v>
      </c>
      <c r="C287" s="1" t="str">
        <f>"朱亚芳"</f>
        <v>朱亚芳</v>
      </c>
      <c r="D287" s="1" t="s">
        <v>8</v>
      </c>
      <c r="E287" s="1"/>
    </row>
    <row r="288" spans="1:5" x14ac:dyDescent="0.25">
      <c r="A288" s="1">
        <v>285</v>
      </c>
      <c r="B288" s="1" t="str">
        <f>"2756202012011656041583"</f>
        <v>2756202012011656041583</v>
      </c>
      <c r="C288" s="1" t="str">
        <f>"苗丰祥"</f>
        <v>苗丰祥</v>
      </c>
      <c r="D288" s="1" t="s">
        <v>8</v>
      </c>
      <c r="E288" s="1"/>
    </row>
    <row r="289" spans="1:5" x14ac:dyDescent="0.25">
      <c r="A289" s="1">
        <v>286</v>
      </c>
      <c r="B289" s="1" t="str">
        <f>"2756202012011730531623"</f>
        <v>2756202012011730531623</v>
      </c>
      <c r="C289" s="1" t="str">
        <f>"王鑫"</f>
        <v>王鑫</v>
      </c>
      <c r="D289" s="1" t="s">
        <v>8</v>
      </c>
      <c r="E289" s="1"/>
    </row>
    <row r="290" spans="1:5" x14ac:dyDescent="0.25">
      <c r="A290" s="1">
        <v>287</v>
      </c>
      <c r="B290" s="1" t="str">
        <f>"2756202012011902441683"</f>
        <v>2756202012011902441683</v>
      </c>
      <c r="C290" s="1" t="str">
        <f>"吴佩"</f>
        <v>吴佩</v>
      </c>
      <c r="D290" s="1" t="s">
        <v>8</v>
      </c>
      <c r="E290" s="1"/>
    </row>
    <row r="291" spans="1:5" x14ac:dyDescent="0.25">
      <c r="A291" s="1">
        <v>288</v>
      </c>
      <c r="B291" s="1" t="str">
        <f>"2756202012012112521769"</f>
        <v>2756202012012112521769</v>
      </c>
      <c r="C291" s="1" t="str">
        <f>"孙启航"</f>
        <v>孙启航</v>
      </c>
      <c r="D291" s="1" t="s">
        <v>8</v>
      </c>
      <c r="E291" s="1"/>
    </row>
    <row r="292" spans="1:5" x14ac:dyDescent="0.25">
      <c r="A292" s="1">
        <v>289</v>
      </c>
      <c r="B292" s="1" t="str">
        <f>"2756202012012125021775"</f>
        <v>2756202012012125021775</v>
      </c>
      <c r="C292" s="1" t="str">
        <f>"李廷锴"</f>
        <v>李廷锴</v>
      </c>
      <c r="D292" s="1" t="s">
        <v>8</v>
      </c>
      <c r="E292" s="1"/>
    </row>
    <row r="293" spans="1:5" x14ac:dyDescent="0.25">
      <c r="A293" s="1">
        <v>290</v>
      </c>
      <c r="B293" s="1" t="str">
        <f>"2756202012012130031779"</f>
        <v>2756202012012130031779</v>
      </c>
      <c r="C293" s="1" t="str">
        <f>"杨文博"</f>
        <v>杨文博</v>
      </c>
      <c r="D293" s="1" t="s">
        <v>8</v>
      </c>
      <c r="E293" s="1"/>
    </row>
    <row r="294" spans="1:5" x14ac:dyDescent="0.25">
      <c r="A294" s="1">
        <v>291</v>
      </c>
      <c r="B294" s="1" t="str">
        <f>"2756202012012137381787"</f>
        <v>2756202012012137381787</v>
      </c>
      <c r="C294" s="1" t="str">
        <f>"田祯"</f>
        <v>田祯</v>
      </c>
      <c r="D294" s="1" t="s">
        <v>8</v>
      </c>
      <c r="E294" s="1"/>
    </row>
    <row r="295" spans="1:5" x14ac:dyDescent="0.25">
      <c r="A295" s="1">
        <v>292</v>
      </c>
      <c r="B295" s="1" t="str">
        <f>"2756202012020822491900"</f>
        <v>2756202012020822491900</v>
      </c>
      <c r="C295" s="1" t="str">
        <f>"张茜"</f>
        <v>张茜</v>
      </c>
      <c r="D295" s="1" t="s">
        <v>8</v>
      </c>
      <c r="E295" s="1"/>
    </row>
    <row r="296" spans="1:5" x14ac:dyDescent="0.25">
      <c r="A296" s="1">
        <v>293</v>
      </c>
      <c r="B296" s="1" t="str">
        <f>"2756202012020837311910"</f>
        <v>2756202012020837311910</v>
      </c>
      <c r="C296" s="1" t="str">
        <f>"邢彤"</f>
        <v>邢彤</v>
      </c>
      <c r="D296" s="1" t="s">
        <v>8</v>
      </c>
      <c r="E296" s="1"/>
    </row>
    <row r="297" spans="1:5" x14ac:dyDescent="0.25">
      <c r="A297" s="1">
        <v>294</v>
      </c>
      <c r="B297" s="1" t="str">
        <f>"2756202012020911251934"</f>
        <v>2756202012020911251934</v>
      </c>
      <c r="C297" s="1" t="str">
        <f>"白莹"</f>
        <v>白莹</v>
      </c>
      <c r="D297" s="1" t="s">
        <v>8</v>
      </c>
      <c r="E297" s="1"/>
    </row>
    <row r="298" spans="1:5" x14ac:dyDescent="0.25">
      <c r="A298" s="1">
        <v>295</v>
      </c>
      <c r="B298" s="1" t="str">
        <f>"2756202012020951081971"</f>
        <v>2756202012020951081971</v>
      </c>
      <c r="C298" s="1" t="str">
        <f>"何军峰"</f>
        <v>何军峰</v>
      </c>
      <c r="D298" s="1" t="s">
        <v>8</v>
      </c>
      <c r="E298" s="1"/>
    </row>
    <row r="299" spans="1:5" x14ac:dyDescent="0.25">
      <c r="A299" s="1">
        <v>296</v>
      </c>
      <c r="B299" s="1" t="str">
        <f>"2756202012021032382023"</f>
        <v>2756202012021032382023</v>
      </c>
      <c r="C299" s="1" t="str">
        <f>"尹玉"</f>
        <v>尹玉</v>
      </c>
      <c r="D299" s="1" t="s">
        <v>8</v>
      </c>
      <c r="E299" s="1"/>
    </row>
    <row r="300" spans="1:5" x14ac:dyDescent="0.25">
      <c r="A300" s="1">
        <v>297</v>
      </c>
      <c r="B300" s="1" t="str">
        <f>"2756202012021033182024"</f>
        <v>2756202012021033182024</v>
      </c>
      <c r="C300" s="1" t="str">
        <f>"王璐"</f>
        <v>王璐</v>
      </c>
      <c r="D300" s="1" t="s">
        <v>8</v>
      </c>
      <c r="E300" s="1"/>
    </row>
    <row r="301" spans="1:5" x14ac:dyDescent="0.25">
      <c r="A301" s="1">
        <v>298</v>
      </c>
      <c r="B301" s="1" t="str">
        <f>"2756202012021115202071"</f>
        <v>2756202012021115202071</v>
      </c>
      <c r="C301" s="1" t="str">
        <f>"范莹月"</f>
        <v>范莹月</v>
      </c>
      <c r="D301" s="1" t="s">
        <v>8</v>
      </c>
      <c r="E301" s="1"/>
    </row>
    <row r="302" spans="1:5" x14ac:dyDescent="0.25">
      <c r="A302" s="1">
        <v>299</v>
      </c>
      <c r="B302" s="1" t="str">
        <f>"2756202012021336142251"</f>
        <v>2756202012021336142251</v>
      </c>
      <c r="C302" s="1" t="str">
        <f>"薛督督"</f>
        <v>薛督督</v>
      </c>
      <c r="D302" s="1" t="s">
        <v>8</v>
      </c>
      <c r="E302" s="1"/>
    </row>
    <row r="303" spans="1:5" x14ac:dyDescent="0.25">
      <c r="A303" s="1">
        <v>300</v>
      </c>
      <c r="B303" s="1" t="str">
        <f>"2756202012021453142356"</f>
        <v>2756202012021453142356</v>
      </c>
      <c r="C303" s="1" t="str">
        <f>"张天璐"</f>
        <v>张天璐</v>
      </c>
      <c r="D303" s="1" t="s">
        <v>8</v>
      </c>
      <c r="E303" s="1"/>
    </row>
    <row r="304" spans="1:5" x14ac:dyDescent="0.25">
      <c r="A304" s="1">
        <v>301</v>
      </c>
      <c r="B304" s="1" t="str">
        <f>"2756202012021508482381"</f>
        <v>2756202012021508482381</v>
      </c>
      <c r="C304" s="1" t="str">
        <f>"王潇曼"</f>
        <v>王潇曼</v>
      </c>
      <c r="D304" s="1" t="s">
        <v>8</v>
      </c>
      <c r="E304" s="1"/>
    </row>
    <row r="305" spans="1:5" x14ac:dyDescent="0.25">
      <c r="A305" s="1">
        <v>302</v>
      </c>
      <c r="B305" s="1" t="str">
        <f>"2756202012021524212409"</f>
        <v>2756202012021524212409</v>
      </c>
      <c r="C305" s="1" t="str">
        <f>"王晓阳"</f>
        <v>王晓阳</v>
      </c>
      <c r="D305" s="1" t="s">
        <v>8</v>
      </c>
      <c r="E305" s="1"/>
    </row>
    <row r="306" spans="1:5" x14ac:dyDescent="0.25">
      <c r="A306" s="1">
        <v>303</v>
      </c>
      <c r="B306" s="1" t="str">
        <f>"2756202012021540372428"</f>
        <v>2756202012021540372428</v>
      </c>
      <c r="C306" s="1" t="str">
        <f>"沈嘉敏"</f>
        <v>沈嘉敏</v>
      </c>
      <c r="D306" s="1" t="s">
        <v>8</v>
      </c>
      <c r="E306" s="1"/>
    </row>
    <row r="307" spans="1:5" x14ac:dyDescent="0.25">
      <c r="A307" s="1">
        <v>304</v>
      </c>
      <c r="B307" s="1" t="str">
        <f>"2756202012021550312445"</f>
        <v>2756202012021550312445</v>
      </c>
      <c r="C307" s="1" t="str">
        <f>"周新宇"</f>
        <v>周新宇</v>
      </c>
      <c r="D307" s="1" t="s">
        <v>8</v>
      </c>
      <c r="E307" s="1"/>
    </row>
    <row r="308" spans="1:5" x14ac:dyDescent="0.25">
      <c r="A308" s="1">
        <v>305</v>
      </c>
      <c r="B308" s="1" t="str">
        <f>"27562020113008192829"</f>
        <v>27562020113008192829</v>
      </c>
      <c r="C308" s="1" t="str">
        <f>"刘宸语"</f>
        <v>刘宸语</v>
      </c>
      <c r="D308" s="1" t="s">
        <v>21</v>
      </c>
      <c r="E308" s="1"/>
    </row>
    <row r="309" spans="1:5" x14ac:dyDescent="0.25">
      <c r="A309" s="1">
        <v>306</v>
      </c>
      <c r="B309" s="1" t="str">
        <f>"27562020113008403565"</f>
        <v>27562020113008403565</v>
      </c>
      <c r="C309" s="1" t="str">
        <f>"宋慧"</f>
        <v>宋慧</v>
      </c>
      <c r="D309" s="1" t="s">
        <v>21</v>
      </c>
      <c r="E309" s="1"/>
    </row>
    <row r="310" spans="1:5" x14ac:dyDescent="0.25">
      <c r="A310" s="1">
        <v>307</v>
      </c>
      <c r="B310" s="1" t="str">
        <f>"275620201130124721571"</f>
        <v>275620201130124721571</v>
      </c>
      <c r="C310" s="1" t="str">
        <f>"勇进"</f>
        <v>勇进</v>
      </c>
      <c r="D310" s="1" t="s">
        <v>21</v>
      </c>
      <c r="E310" s="1"/>
    </row>
    <row r="311" spans="1:5" x14ac:dyDescent="0.25">
      <c r="A311" s="1">
        <v>308</v>
      </c>
      <c r="B311" s="1" t="str">
        <f>"275620201130134206635"</f>
        <v>275620201130134206635</v>
      </c>
      <c r="C311" s="1" t="str">
        <f>"李哲"</f>
        <v>李哲</v>
      </c>
      <c r="D311" s="1" t="s">
        <v>21</v>
      </c>
      <c r="E311" s="1"/>
    </row>
    <row r="312" spans="1:5" x14ac:dyDescent="0.25">
      <c r="A312" s="1">
        <v>309</v>
      </c>
      <c r="B312" s="1" t="str">
        <f>"275620201130154106784"</f>
        <v>275620201130154106784</v>
      </c>
      <c r="C312" s="1" t="str">
        <f>"王璐璐"</f>
        <v>王璐璐</v>
      </c>
      <c r="D312" s="1" t="s">
        <v>21</v>
      </c>
      <c r="E312" s="1"/>
    </row>
    <row r="313" spans="1:5" x14ac:dyDescent="0.25">
      <c r="A313" s="1">
        <v>310</v>
      </c>
      <c r="B313" s="1" t="str">
        <f>"2756202012011049231249"</f>
        <v>2756202012011049231249</v>
      </c>
      <c r="C313" s="1" t="str">
        <f>"王志威"</f>
        <v>王志威</v>
      </c>
      <c r="D313" s="1" t="s">
        <v>21</v>
      </c>
      <c r="E313" s="1"/>
    </row>
    <row r="314" spans="1:5" x14ac:dyDescent="0.25">
      <c r="A314" s="1">
        <v>311</v>
      </c>
      <c r="B314" s="1" t="str">
        <f>"2756202012011146581300"</f>
        <v>2756202012011146581300</v>
      </c>
      <c r="C314" s="1" t="str">
        <f>"金玲"</f>
        <v>金玲</v>
      </c>
      <c r="D314" s="1" t="s">
        <v>21</v>
      </c>
      <c r="E314" s="1"/>
    </row>
    <row r="315" spans="1:5" x14ac:dyDescent="0.25">
      <c r="A315" s="1">
        <v>312</v>
      </c>
      <c r="B315" s="1" t="str">
        <f>"2756202012011219381324"</f>
        <v>2756202012011219381324</v>
      </c>
      <c r="C315" s="1" t="str">
        <f>"孙中霖"</f>
        <v>孙中霖</v>
      </c>
      <c r="D315" s="1" t="s">
        <v>21</v>
      </c>
      <c r="E315" s="1"/>
    </row>
    <row r="316" spans="1:5" x14ac:dyDescent="0.25">
      <c r="A316" s="1">
        <v>313</v>
      </c>
      <c r="B316" s="1" t="str">
        <f>"2756202012011257161351"</f>
        <v>2756202012011257161351</v>
      </c>
      <c r="C316" s="1" t="str">
        <f>"卢晓瑛"</f>
        <v>卢晓瑛</v>
      </c>
      <c r="D316" s="1" t="s">
        <v>21</v>
      </c>
      <c r="E316" s="1"/>
    </row>
    <row r="317" spans="1:5" x14ac:dyDescent="0.25">
      <c r="A317" s="1">
        <v>314</v>
      </c>
      <c r="B317" s="1" t="str">
        <f>"2756202012011334491385"</f>
        <v>2756202012011334491385</v>
      </c>
      <c r="C317" s="1" t="str">
        <f>"李昂"</f>
        <v>李昂</v>
      </c>
      <c r="D317" s="1" t="s">
        <v>21</v>
      </c>
      <c r="E317" s="1"/>
    </row>
    <row r="318" spans="1:5" x14ac:dyDescent="0.25">
      <c r="A318" s="1">
        <v>315</v>
      </c>
      <c r="B318" s="1" t="str">
        <f>"2756202012011547331507"</f>
        <v>2756202012011547331507</v>
      </c>
      <c r="C318" s="1" t="str">
        <f>"焦向标"</f>
        <v>焦向标</v>
      </c>
      <c r="D318" s="1" t="s">
        <v>21</v>
      </c>
      <c r="E318" s="1"/>
    </row>
    <row r="319" spans="1:5" x14ac:dyDescent="0.25">
      <c r="A319" s="1">
        <v>316</v>
      </c>
      <c r="B319" s="1" t="str">
        <f>"2756202012011625351541"</f>
        <v>2756202012011625351541</v>
      </c>
      <c r="C319" s="1" t="str">
        <f>"李鸿展"</f>
        <v>李鸿展</v>
      </c>
      <c r="D319" s="1" t="s">
        <v>21</v>
      </c>
      <c r="E319" s="1"/>
    </row>
    <row r="320" spans="1:5" x14ac:dyDescent="0.25">
      <c r="A320" s="1">
        <v>317</v>
      </c>
      <c r="B320" s="1" t="str">
        <f>"2756202012011650031574"</f>
        <v>2756202012011650031574</v>
      </c>
      <c r="C320" s="1" t="str">
        <f>"王萌萌"</f>
        <v>王萌萌</v>
      </c>
      <c r="D320" s="1" t="s">
        <v>21</v>
      </c>
      <c r="E320" s="1"/>
    </row>
    <row r="321" spans="1:5" x14ac:dyDescent="0.25">
      <c r="A321" s="1">
        <v>318</v>
      </c>
      <c r="B321" s="1" t="str">
        <f>"2756202012012042241749"</f>
        <v>2756202012012042241749</v>
      </c>
      <c r="C321" s="1" t="str">
        <f>"王雅"</f>
        <v>王雅</v>
      </c>
      <c r="D321" s="1" t="s">
        <v>21</v>
      </c>
      <c r="E321" s="1"/>
    </row>
    <row r="322" spans="1:5" x14ac:dyDescent="0.25">
      <c r="A322" s="1">
        <v>319</v>
      </c>
      <c r="B322" s="1" t="str">
        <f>"2756202012012158321803"</f>
        <v>2756202012012158321803</v>
      </c>
      <c r="C322" s="1" t="str">
        <f>"牛晓慧"</f>
        <v>牛晓慧</v>
      </c>
      <c r="D322" s="1" t="s">
        <v>21</v>
      </c>
      <c r="E322" s="1"/>
    </row>
    <row r="323" spans="1:5" x14ac:dyDescent="0.25">
      <c r="A323" s="1">
        <v>320</v>
      </c>
      <c r="B323" s="1" t="str">
        <f>"2756202012021009411994"</f>
        <v>2756202012021009411994</v>
      </c>
      <c r="C323" s="1" t="str">
        <f>"贾桦瑜"</f>
        <v>贾桦瑜</v>
      </c>
      <c r="D323" s="1" t="s">
        <v>21</v>
      </c>
      <c r="E323" s="1"/>
    </row>
    <row r="324" spans="1:5" x14ac:dyDescent="0.25">
      <c r="A324" s="1">
        <v>321</v>
      </c>
      <c r="B324" s="1" t="str">
        <f>"2756202012021114062069"</f>
        <v>2756202012021114062069</v>
      </c>
      <c r="C324" s="1" t="str">
        <f>"王鑫"</f>
        <v>王鑫</v>
      </c>
      <c r="D324" s="1" t="s">
        <v>21</v>
      </c>
      <c r="E324" s="1"/>
    </row>
    <row r="325" spans="1:5" x14ac:dyDescent="0.25">
      <c r="A325" s="1">
        <v>322</v>
      </c>
      <c r="B325" s="1" t="str">
        <f>"2756202012021120112074"</f>
        <v>2756202012021120112074</v>
      </c>
      <c r="C325" s="1" t="str">
        <f>"杨珺皓"</f>
        <v>杨珺皓</v>
      </c>
      <c r="D325" s="1" t="s">
        <v>21</v>
      </c>
      <c r="E325" s="1"/>
    </row>
    <row r="326" spans="1:5" x14ac:dyDescent="0.25">
      <c r="A326" s="1">
        <v>323</v>
      </c>
      <c r="B326" s="1" t="str">
        <f>"2756202012021402172290"</f>
        <v>2756202012021402172290</v>
      </c>
      <c r="C326" s="1" t="str">
        <f>"庞亮"</f>
        <v>庞亮</v>
      </c>
      <c r="D326" s="1" t="s">
        <v>21</v>
      </c>
      <c r="E326" s="1"/>
    </row>
    <row r="327" spans="1:5" x14ac:dyDescent="0.25">
      <c r="A327" s="1">
        <v>324</v>
      </c>
      <c r="B327" s="1" t="str">
        <f>"2756202012021410362300"</f>
        <v>2756202012021410362300</v>
      </c>
      <c r="C327" s="1" t="str">
        <f>"郭林阳"</f>
        <v>郭林阳</v>
      </c>
      <c r="D327" s="1" t="s">
        <v>21</v>
      </c>
      <c r="E327" s="1"/>
    </row>
    <row r="328" spans="1:5" x14ac:dyDescent="0.25">
      <c r="A328" s="1">
        <v>325</v>
      </c>
      <c r="B328" s="1" t="str">
        <f>"2756202012021437072340"</f>
        <v>2756202012021437072340</v>
      </c>
      <c r="C328" s="1" t="str">
        <f>"程博"</f>
        <v>程博</v>
      </c>
      <c r="D328" s="1" t="s">
        <v>21</v>
      </c>
      <c r="E328" s="1"/>
    </row>
    <row r="329" spans="1:5" x14ac:dyDescent="0.25">
      <c r="A329" s="1">
        <v>326</v>
      </c>
      <c r="B329" s="1" t="str">
        <f>"2756202012021609012472"</f>
        <v>2756202012021609012472</v>
      </c>
      <c r="C329" s="1" t="str">
        <f>"郝博"</f>
        <v>郝博</v>
      </c>
      <c r="D329" s="1" t="s">
        <v>21</v>
      </c>
      <c r="E329" s="1"/>
    </row>
    <row r="330" spans="1:5" x14ac:dyDescent="0.25">
      <c r="A330" s="1">
        <v>327</v>
      </c>
      <c r="B330" s="1" t="str">
        <f>"275620201130092024158"</f>
        <v>275620201130092024158</v>
      </c>
      <c r="C330" s="1" t="str">
        <f>"卢俊蓉"</f>
        <v>卢俊蓉</v>
      </c>
      <c r="D330" s="1" t="s">
        <v>51</v>
      </c>
      <c r="E330" s="1"/>
    </row>
    <row r="331" spans="1:5" x14ac:dyDescent="0.25">
      <c r="A331" s="1">
        <v>328</v>
      </c>
      <c r="B331" s="1" t="str">
        <f>"275620201130093601193"</f>
        <v>275620201130093601193</v>
      </c>
      <c r="C331" s="1" t="str">
        <f>"张幸子"</f>
        <v>张幸子</v>
      </c>
      <c r="D331" s="1" t="s">
        <v>51</v>
      </c>
      <c r="E331" s="1"/>
    </row>
    <row r="332" spans="1:5" x14ac:dyDescent="0.25">
      <c r="A332" s="1">
        <v>329</v>
      </c>
      <c r="B332" s="1" t="str">
        <f>"275620201130094924216"</f>
        <v>275620201130094924216</v>
      </c>
      <c r="C332" s="1" t="str">
        <f>"杜宏宇"</f>
        <v>杜宏宇</v>
      </c>
      <c r="D332" s="1" t="s">
        <v>51</v>
      </c>
      <c r="E332" s="1"/>
    </row>
    <row r="333" spans="1:5" x14ac:dyDescent="0.25">
      <c r="A333" s="1">
        <v>330</v>
      </c>
      <c r="B333" s="1" t="str">
        <f>"275620201130095108220"</f>
        <v>275620201130095108220</v>
      </c>
      <c r="C333" s="1" t="str">
        <f>"孙玉珠"</f>
        <v>孙玉珠</v>
      </c>
      <c r="D333" s="1" t="s">
        <v>51</v>
      </c>
      <c r="E333" s="1"/>
    </row>
    <row r="334" spans="1:5" x14ac:dyDescent="0.25">
      <c r="A334" s="1">
        <v>331</v>
      </c>
      <c r="B334" s="1" t="str">
        <f>"275620201130100043243"</f>
        <v>275620201130100043243</v>
      </c>
      <c r="C334" s="1" t="str">
        <f>"张铭珂"</f>
        <v>张铭珂</v>
      </c>
      <c r="D334" s="1" t="s">
        <v>51</v>
      </c>
      <c r="E334" s="1"/>
    </row>
    <row r="335" spans="1:5" x14ac:dyDescent="0.25">
      <c r="A335" s="1">
        <v>332</v>
      </c>
      <c r="B335" s="1" t="str">
        <f>"275620201130101719296"</f>
        <v>275620201130101719296</v>
      </c>
      <c r="C335" s="1" t="str">
        <f>"胡倩"</f>
        <v>胡倩</v>
      </c>
      <c r="D335" s="1" t="s">
        <v>51</v>
      </c>
      <c r="E335" s="1"/>
    </row>
    <row r="336" spans="1:5" x14ac:dyDescent="0.25">
      <c r="A336" s="1">
        <v>333</v>
      </c>
      <c r="B336" s="1" t="str">
        <f>"275620201130105406392"</f>
        <v>275620201130105406392</v>
      </c>
      <c r="C336" s="1" t="str">
        <f>"赵科衡"</f>
        <v>赵科衡</v>
      </c>
      <c r="D336" s="1" t="s">
        <v>51</v>
      </c>
      <c r="E336" s="1"/>
    </row>
    <row r="337" spans="1:5" x14ac:dyDescent="0.25">
      <c r="A337" s="1">
        <v>334</v>
      </c>
      <c r="B337" s="1" t="str">
        <f>"275620201130112017437"</f>
        <v>275620201130112017437</v>
      </c>
      <c r="C337" s="1" t="str">
        <f>"李佳"</f>
        <v>李佳</v>
      </c>
      <c r="D337" s="1" t="s">
        <v>51</v>
      </c>
      <c r="E337" s="1"/>
    </row>
    <row r="338" spans="1:5" x14ac:dyDescent="0.25">
      <c r="A338" s="1">
        <v>335</v>
      </c>
      <c r="B338" s="1" t="str">
        <f>"275620201130114306481"</f>
        <v>275620201130114306481</v>
      </c>
      <c r="C338" s="1" t="str">
        <f>"海啸天"</f>
        <v>海啸天</v>
      </c>
      <c r="D338" s="1" t="s">
        <v>51</v>
      </c>
      <c r="E338" s="1"/>
    </row>
    <row r="339" spans="1:5" x14ac:dyDescent="0.25">
      <c r="A339" s="1">
        <v>336</v>
      </c>
      <c r="B339" s="1" t="str">
        <f>"275620201130122529537"</f>
        <v>275620201130122529537</v>
      </c>
      <c r="C339" s="1" t="str">
        <f>"陈洁"</f>
        <v>陈洁</v>
      </c>
      <c r="D339" s="1" t="s">
        <v>51</v>
      </c>
      <c r="E339" s="1"/>
    </row>
    <row r="340" spans="1:5" x14ac:dyDescent="0.25">
      <c r="A340" s="1">
        <v>337</v>
      </c>
      <c r="B340" s="1" t="str">
        <f>"275620201130124608567"</f>
        <v>275620201130124608567</v>
      </c>
      <c r="C340" s="1" t="str">
        <f>"刘莎"</f>
        <v>刘莎</v>
      </c>
      <c r="D340" s="1" t="s">
        <v>51</v>
      </c>
      <c r="E340" s="1"/>
    </row>
    <row r="341" spans="1:5" x14ac:dyDescent="0.25">
      <c r="A341" s="1">
        <v>338</v>
      </c>
      <c r="B341" s="1" t="str">
        <f>"275620201130140538660"</f>
        <v>275620201130140538660</v>
      </c>
      <c r="C341" s="1" t="str">
        <f>"郭翔宇"</f>
        <v>郭翔宇</v>
      </c>
      <c r="D341" s="1" t="s">
        <v>51</v>
      </c>
      <c r="E341" s="1"/>
    </row>
    <row r="342" spans="1:5" x14ac:dyDescent="0.25">
      <c r="A342" s="1">
        <v>339</v>
      </c>
      <c r="B342" s="1" t="str">
        <f>"275620201130173643890"</f>
        <v>275620201130173643890</v>
      </c>
      <c r="C342" s="1" t="str">
        <f>"殷蕴杰"</f>
        <v>殷蕴杰</v>
      </c>
      <c r="D342" s="1" t="s">
        <v>51</v>
      </c>
      <c r="E342" s="1"/>
    </row>
    <row r="343" spans="1:5" x14ac:dyDescent="0.25">
      <c r="A343" s="1">
        <v>340</v>
      </c>
      <c r="B343" s="1" t="str">
        <f>"275620201130192428965"</f>
        <v>275620201130192428965</v>
      </c>
      <c r="C343" s="1" t="str">
        <f>"庞加倩"</f>
        <v>庞加倩</v>
      </c>
      <c r="D343" s="1" t="s">
        <v>51</v>
      </c>
      <c r="E343" s="1"/>
    </row>
    <row r="344" spans="1:5" x14ac:dyDescent="0.25">
      <c r="A344" s="1">
        <v>341</v>
      </c>
      <c r="B344" s="1" t="str">
        <f>"275620201130202405999"</f>
        <v>275620201130202405999</v>
      </c>
      <c r="C344" s="1" t="str">
        <f>"许晗童"</f>
        <v>许晗童</v>
      </c>
      <c r="D344" s="1" t="s">
        <v>51</v>
      </c>
      <c r="E344" s="1"/>
    </row>
    <row r="345" spans="1:5" x14ac:dyDescent="0.25">
      <c r="A345" s="1">
        <v>342</v>
      </c>
      <c r="B345" s="1" t="str">
        <f>"2756202011302045451014"</f>
        <v>2756202011302045451014</v>
      </c>
      <c r="C345" s="1" t="str">
        <f>"翟静"</f>
        <v>翟静</v>
      </c>
      <c r="D345" s="1" t="s">
        <v>51</v>
      </c>
      <c r="E345" s="1"/>
    </row>
    <row r="346" spans="1:5" x14ac:dyDescent="0.25">
      <c r="A346" s="1">
        <v>343</v>
      </c>
      <c r="B346" s="1" t="str">
        <f>"2756202011302108401027"</f>
        <v>2756202011302108401027</v>
      </c>
      <c r="C346" s="1" t="str">
        <f>"梁云霄"</f>
        <v>梁云霄</v>
      </c>
      <c r="D346" s="1" t="s">
        <v>51</v>
      </c>
      <c r="E346" s="1"/>
    </row>
    <row r="347" spans="1:5" x14ac:dyDescent="0.25">
      <c r="A347" s="1">
        <v>344</v>
      </c>
      <c r="B347" s="1" t="str">
        <f>"2756202011302222321072"</f>
        <v>2756202011302222321072</v>
      </c>
      <c r="C347" s="1" t="str">
        <f>"剧孟宵"</f>
        <v>剧孟宵</v>
      </c>
      <c r="D347" s="1" t="s">
        <v>51</v>
      </c>
      <c r="E347" s="1"/>
    </row>
    <row r="348" spans="1:5" x14ac:dyDescent="0.25">
      <c r="A348" s="1">
        <v>345</v>
      </c>
      <c r="B348" s="1" t="str">
        <f>"2756202012010839371123"</f>
        <v>2756202012010839371123</v>
      </c>
      <c r="C348" s="1" t="str">
        <f>"康嘉成"</f>
        <v>康嘉成</v>
      </c>
      <c r="D348" s="1" t="s">
        <v>51</v>
      </c>
      <c r="E348" s="1"/>
    </row>
    <row r="349" spans="1:5" x14ac:dyDescent="0.25">
      <c r="A349" s="1">
        <v>346</v>
      </c>
      <c r="B349" s="1" t="str">
        <f>"2756202012010956371180"</f>
        <v>2756202012010956371180</v>
      </c>
      <c r="C349" s="1" t="str">
        <f>"王莹"</f>
        <v>王莹</v>
      </c>
      <c r="D349" s="1" t="s">
        <v>51</v>
      </c>
      <c r="E349" s="1"/>
    </row>
    <row r="350" spans="1:5" x14ac:dyDescent="0.25">
      <c r="A350" s="1">
        <v>347</v>
      </c>
      <c r="B350" s="1" t="str">
        <f>"2756202012011119111283"</f>
        <v>2756202012011119111283</v>
      </c>
      <c r="C350" s="1" t="str">
        <f>"刘晨阳"</f>
        <v>刘晨阳</v>
      </c>
      <c r="D350" s="1" t="s">
        <v>51</v>
      </c>
      <c r="E350" s="1"/>
    </row>
    <row r="351" spans="1:5" x14ac:dyDescent="0.25">
      <c r="A351" s="1">
        <v>348</v>
      </c>
      <c r="B351" s="1" t="str">
        <f>"2756202012011156591305"</f>
        <v>2756202012011156591305</v>
      </c>
      <c r="C351" s="1" t="str">
        <f>"李天喜"</f>
        <v>李天喜</v>
      </c>
      <c r="D351" s="1" t="s">
        <v>51</v>
      </c>
      <c r="E351" s="1"/>
    </row>
    <row r="352" spans="1:5" x14ac:dyDescent="0.25">
      <c r="A352" s="1">
        <v>349</v>
      </c>
      <c r="B352" s="1" t="str">
        <f>"2756202012011508151463"</f>
        <v>2756202012011508151463</v>
      </c>
      <c r="C352" s="1" t="str">
        <f>"冀林博"</f>
        <v>冀林博</v>
      </c>
      <c r="D352" s="1" t="s">
        <v>51</v>
      </c>
      <c r="E352" s="1"/>
    </row>
    <row r="353" spans="1:5" x14ac:dyDescent="0.25">
      <c r="A353" s="1">
        <v>350</v>
      </c>
      <c r="B353" s="1" t="str">
        <f>"2756202012011515111474"</f>
        <v>2756202012011515111474</v>
      </c>
      <c r="C353" s="1" t="str">
        <f>"支明达"</f>
        <v>支明达</v>
      </c>
      <c r="D353" s="1" t="s">
        <v>51</v>
      </c>
      <c r="E353" s="1"/>
    </row>
    <row r="354" spans="1:5" x14ac:dyDescent="0.25">
      <c r="A354" s="1">
        <v>351</v>
      </c>
      <c r="B354" s="1" t="str">
        <f>"2756202012011539031497"</f>
        <v>2756202012011539031497</v>
      </c>
      <c r="C354" s="1" t="str">
        <f>"张珍"</f>
        <v>张珍</v>
      </c>
      <c r="D354" s="1" t="s">
        <v>51</v>
      </c>
      <c r="E354" s="1"/>
    </row>
    <row r="355" spans="1:5" x14ac:dyDescent="0.25">
      <c r="A355" s="1">
        <v>352</v>
      </c>
      <c r="B355" s="1" t="str">
        <f>"2756202012011716271604"</f>
        <v>2756202012011716271604</v>
      </c>
      <c r="C355" s="1" t="str">
        <f>"秦可"</f>
        <v>秦可</v>
      </c>
      <c r="D355" s="1" t="s">
        <v>51</v>
      </c>
      <c r="E355" s="1"/>
    </row>
    <row r="356" spans="1:5" x14ac:dyDescent="0.25">
      <c r="A356" s="1">
        <v>353</v>
      </c>
      <c r="B356" s="1" t="str">
        <f>"2756202012011946351710"</f>
        <v>2756202012011946351710</v>
      </c>
      <c r="C356" s="1" t="str">
        <f>"李雪婷"</f>
        <v>李雪婷</v>
      </c>
      <c r="D356" s="1" t="s">
        <v>51</v>
      </c>
      <c r="E356" s="1"/>
    </row>
    <row r="357" spans="1:5" x14ac:dyDescent="0.25">
      <c r="A357" s="1">
        <v>354</v>
      </c>
      <c r="B357" s="1" t="str">
        <f>"2756202012012013431725"</f>
        <v>2756202012012013431725</v>
      </c>
      <c r="C357" s="1" t="str">
        <f>"冯双阳"</f>
        <v>冯双阳</v>
      </c>
      <c r="D357" s="1" t="s">
        <v>51</v>
      </c>
      <c r="E357" s="1"/>
    </row>
    <row r="358" spans="1:5" x14ac:dyDescent="0.25">
      <c r="A358" s="1">
        <v>355</v>
      </c>
      <c r="B358" s="1" t="str">
        <f>"2756202012012108121766"</f>
        <v>2756202012012108121766</v>
      </c>
      <c r="C358" s="1" t="str">
        <f>"王思佳"</f>
        <v>王思佳</v>
      </c>
      <c r="D358" s="1" t="s">
        <v>51</v>
      </c>
      <c r="E358" s="1"/>
    </row>
    <row r="359" spans="1:5" x14ac:dyDescent="0.25">
      <c r="A359" s="1">
        <v>356</v>
      </c>
      <c r="B359" s="1" t="str">
        <f>"2756202012012153311801"</f>
        <v>2756202012012153311801</v>
      </c>
      <c r="C359" s="1" t="str">
        <f>"李秋悦"</f>
        <v>李秋悦</v>
      </c>
      <c r="D359" s="1" t="s">
        <v>51</v>
      </c>
      <c r="E359" s="1"/>
    </row>
    <row r="360" spans="1:5" x14ac:dyDescent="0.25">
      <c r="A360" s="1">
        <v>357</v>
      </c>
      <c r="B360" s="1" t="str">
        <f>"2756202012012315371853"</f>
        <v>2756202012012315371853</v>
      </c>
      <c r="C360" s="1" t="str">
        <f>"陈瑞霞"</f>
        <v>陈瑞霞</v>
      </c>
      <c r="D360" s="1" t="s">
        <v>51</v>
      </c>
      <c r="E360" s="1"/>
    </row>
    <row r="361" spans="1:5" x14ac:dyDescent="0.25">
      <c r="A361" s="1">
        <v>358</v>
      </c>
      <c r="B361" s="1" t="str">
        <f>"2756202012020819491898"</f>
        <v>2756202012020819491898</v>
      </c>
      <c r="C361" s="1" t="str">
        <f>"耿玺程"</f>
        <v>耿玺程</v>
      </c>
      <c r="D361" s="1" t="s">
        <v>51</v>
      </c>
      <c r="E361" s="1"/>
    </row>
    <row r="362" spans="1:5" x14ac:dyDescent="0.25">
      <c r="A362" s="1">
        <v>359</v>
      </c>
      <c r="B362" s="1" t="str">
        <f>"2756202012020826041901"</f>
        <v>2756202012020826041901</v>
      </c>
      <c r="C362" s="1" t="str">
        <f>"王梦悦"</f>
        <v>王梦悦</v>
      </c>
      <c r="D362" s="1" t="s">
        <v>51</v>
      </c>
      <c r="E362" s="1"/>
    </row>
    <row r="363" spans="1:5" x14ac:dyDescent="0.25">
      <c r="A363" s="1">
        <v>360</v>
      </c>
      <c r="B363" s="1" t="str">
        <f>"2756202012021100362056"</f>
        <v>2756202012021100362056</v>
      </c>
      <c r="C363" s="1" t="str">
        <f>"田昭"</f>
        <v>田昭</v>
      </c>
      <c r="D363" s="1" t="s">
        <v>51</v>
      </c>
      <c r="E363" s="1"/>
    </row>
    <row r="364" spans="1:5" x14ac:dyDescent="0.25">
      <c r="A364" s="1">
        <v>361</v>
      </c>
      <c r="B364" s="1" t="str">
        <f>"2756202012021159112119"</f>
        <v>2756202012021159112119</v>
      </c>
      <c r="C364" s="1" t="str">
        <f>"单陆凡"</f>
        <v>单陆凡</v>
      </c>
      <c r="D364" s="1" t="s">
        <v>51</v>
      </c>
      <c r="E364" s="1"/>
    </row>
    <row r="365" spans="1:5" x14ac:dyDescent="0.25">
      <c r="A365" s="1">
        <v>362</v>
      </c>
      <c r="B365" s="1" t="str">
        <f>"2756202012021251442182"</f>
        <v>2756202012021251442182</v>
      </c>
      <c r="C365" s="1" t="str">
        <f>"闻婧"</f>
        <v>闻婧</v>
      </c>
      <c r="D365" s="1" t="s">
        <v>51</v>
      </c>
      <c r="E365" s="1"/>
    </row>
    <row r="366" spans="1:5" x14ac:dyDescent="0.25">
      <c r="A366" s="1">
        <v>363</v>
      </c>
      <c r="B366" s="1" t="str">
        <f>"2756202012021329082236"</f>
        <v>2756202012021329082236</v>
      </c>
      <c r="C366" s="1" t="str">
        <f>"杨玉瑶"</f>
        <v>杨玉瑶</v>
      </c>
      <c r="D366" s="1" t="s">
        <v>51</v>
      </c>
      <c r="E366" s="1"/>
    </row>
    <row r="367" spans="1:5" x14ac:dyDescent="0.25">
      <c r="A367" s="1">
        <v>364</v>
      </c>
      <c r="B367" s="1" t="str">
        <f>"2756202012021351252272"</f>
        <v>2756202012021351252272</v>
      </c>
      <c r="C367" s="1" t="str">
        <f>"程璐"</f>
        <v>程璐</v>
      </c>
      <c r="D367" s="1" t="s">
        <v>51</v>
      </c>
      <c r="E367" s="1"/>
    </row>
    <row r="368" spans="1:5" x14ac:dyDescent="0.25">
      <c r="A368" s="1">
        <v>365</v>
      </c>
      <c r="B368" s="1" t="str">
        <f>"2756202012021358282285"</f>
        <v>2756202012021358282285</v>
      </c>
      <c r="C368" s="1" t="str">
        <f>"张媛媛"</f>
        <v>张媛媛</v>
      </c>
      <c r="D368" s="1" t="s">
        <v>51</v>
      </c>
      <c r="E368" s="1"/>
    </row>
    <row r="369" spans="1:5" x14ac:dyDescent="0.25">
      <c r="A369" s="1">
        <v>366</v>
      </c>
      <c r="B369" s="1" t="str">
        <f>"2756202012021458342363"</f>
        <v>2756202012021458342363</v>
      </c>
      <c r="C369" s="1" t="str">
        <f>"秦贝贝"</f>
        <v>秦贝贝</v>
      </c>
      <c r="D369" s="1" t="s">
        <v>51</v>
      </c>
      <c r="E369" s="1"/>
    </row>
    <row r="370" spans="1:5" x14ac:dyDescent="0.25">
      <c r="A370" s="1">
        <v>367</v>
      </c>
      <c r="B370" s="1" t="str">
        <f>"2756202012021510022383"</f>
        <v>2756202012021510022383</v>
      </c>
      <c r="C370" s="1" t="str">
        <f>"段晓娜"</f>
        <v>段晓娜</v>
      </c>
      <c r="D370" s="1" t="s">
        <v>51</v>
      </c>
      <c r="E370" s="1"/>
    </row>
    <row r="371" spans="1:5" x14ac:dyDescent="0.25">
      <c r="A371" s="1">
        <v>368</v>
      </c>
      <c r="B371" s="1" t="str">
        <f>"2756202012021620442492"</f>
        <v>2756202012021620442492</v>
      </c>
      <c r="C371" s="1" t="str">
        <f>"黄英飒"</f>
        <v>黄英飒</v>
      </c>
      <c r="D371" s="1" t="s">
        <v>51</v>
      </c>
      <c r="E371" s="1"/>
    </row>
    <row r="372" spans="1:5" x14ac:dyDescent="0.25">
      <c r="A372" s="1">
        <v>369</v>
      </c>
      <c r="B372" s="1" t="str">
        <f>"2756202011300802234"</f>
        <v>2756202011300802234</v>
      </c>
      <c r="C372" s="1" t="str">
        <f>"李晓纯"</f>
        <v>李晓纯</v>
      </c>
      <c r="D372" s="1" t="s">
        <v>4</v>
      </c>
      <c r="E372" s="1"/>
    </row>
    <row r="373" spans="1:5" x14ac:dyDescent="0.25">
      <c r="A373" s="1">
        <v>370</v>
      </c>
      <c r="B373" s="1" t="str">
        <f>"27562020113008112916"</f>
        <v>27562020113008112916</v>
      </c>
      <c r="C373" s="1" t="str">
        <f>"张卓"</f>
        <v>张卓</v>
      </c>
      <c r="D373" s="1" t="s">
        <v>4</v>
      </c>
      <c r="E373" s="1"/>
    </row>
    <row r="374" spans="1:5" x14ac:dyDescent="0.25">
      <c r="A374" s="1">
        <v>371</v>
      </c>
      <c r="B374" s="1" t="str">
        <f>"27562020113008175327"</f>
        <v>27562020113008175327</v>
      </c>
      <c r="C374" s="1" t="str">
        <f>"张新雨"</f>
        <v>张新雨</v>
      </c>
      <c r="D374" s="1" t="s">
        <v>4</v>
      </c>
      <c r="E374" s="1"/>
    </row>
    <row r="375" spans="1:5" x14ac:dyDescent="0.25">
      <c r="A375" s="1">
        <v>372</v>
      </c>
      <c r="B375" s="1" t="str">
        <f>"27562020113008372558"</f>
        <v>27562020113008372558</v>
      </c>
      <c r="C375" s="1" t="str">
        <f>"夏静宇"</f>
        <v>夏静宇</v>
      </c>
      <c r="D375" s="1" t="s">
        <v>4</v>
      </c>
      <c r="E375" s="1"/>
    </row>
    <row r="376" spans="1:5" x14ac:dyDescent="0.25">
      <c r="A376" s="1">
        <v>373</v>
      </c>
      <c r="B376" s="1" t="str">
        <f>"27562020113008434572"</f>
        <v>27562020113008434572</v>
      </c>
      <c r="C376" s="1" t="str">
        <f>"薛冠亚"</f>
        <v>薛冠亚</v>
      </c>
      <c r="D376" s="1" t="s">
        <v>4</v>
      </c>
      <c r="E376" s="1"/>
    </row>
    <row r="377" spans="1:5" x14ac:dyDescent="0.25">
      <c r="A377" s="1">
        <v>374</v>
      </c>
      <c r="B377" s="1" t="str">
        <f>"27562020113008434773"</f>
        <v>27562020113008434773</v>
      </c>
      <c r="C377" s="1" t="str">
        <f>"门居正"</f>
        <v>门居正</v>
      </c>
      <c r="D377" s="1" t="s">
        <v>4</v>
      </c>
      <c r="E377" s="1"/>
    </row>
    <row r="378" spans="1:5" x14ac:dyDescent="0.25">
      <c r="A378" s="1">
        <v>375</v>
      </c>
      <c r="B378" s="1" t="str">
        <f>"27562020113008535195"</f>
        <v>27562020113008535195</v>
      </c>
      <c r="C378" s="1" t="str">
        <f>"宁昌隆"</f>
        <v>宁昌隆</v>
      </c>
      <c r="D378" s="1" t="s">
        <v>4</v>
      </c>
      <c r="E378" s="1"/>
    </row>
    <row r="379" spans="1:5" x14ac:dyDescent="0.25">
      <c r="A379" s="1">
        <v>376</v>
      </c>
      <c r="B379" s="1" t="str">
        <f>"275620201130085948104"</f>
        <v>275620201130085948104</v>
      </c>
      <c r="C379" s="1" t="str">
        <f>"张森鹏"</f>
        <v>张森鹏</v>
      </c>
      <c r="D379" s="1" t="s">
        <v>4</v>
      </c>
      <c r="E379" s="1"/>
    </row>
    <row r="380" spans="1:5" x14ac:dyDescent="0.25">
      <c r="A380" s="1">
        <v>377</v>
      </c>
      <c r="B380" s="1" t="str">
        <f>"275620201130100432253"</f>
        <v>275620201130100432253</v>
      </c>
      <c r="C380" s="1" t="str">
        <f>"李荣丽"</f>
        <v>李荣丽</v>
      </c>
      <c r="D380" s="1" t="s">
        <v>4</v>
      </c>
      <c r="E380" s="1"/>
    </row>
    <row r="381" spans="1:5" x14ac:dyDescent="0.25">
      <c r="A381" s="1">
        <v>378</v>
      </c>
      <c r="B381" s="1" t="str">
        <f>"275620201130101657292"</f>
        <v>275620201130101657292</v>
      </c>
      <c r="C381" s="1" t="str">
        <f>"卢明洋"</f>
        <v>卢明洋</v>
      </c>
      <c r="D381" s="1" t="s">
        <v>4</v>
      </c>
      <c r="E381" s="1"/>
    </row>
    <row r="382" spans="1:5" x14ac:dyDescent="0.25">
      <c r="A382" s="1">
        <v>379</v>
      </c>
      <c r="B382" s="1" t="str">
        <f>"275620201130102108309"</f>
        <v>275620201130102108309</v>
      </c>
      <c r="C382" s="1" t="str">
        <f>"刘艳"</f>
        <v>刘艳</v>
      </c>
      <c r="D382" s="1" t="s">
        <v>4</v>
      </c>
      <c r="E382" s="1"/>
    </row>
    <row r="383" spans="1:5" x14ac:dyDescent="0.25">
      <c r="A383" s="1">
        <v>380</v>
      </c>
      <c r="B383" s="1" t="str">
        <f>"275620201130110526408"</f>
        <v>275620201130110526408</v>
      </c>
      <c r="C383" s="1" t="str">
        <f>"朱李舒"</f>
        <v>朱李舒</v>
      </c>
      <c r="D383" s="1" t="s">
        <v>4</v>
      </c>
      <c r="E383" s="1"/>
    </row>
    <row r="384" spans="1:5" x14ac:dyDescent="0.25">
      <c r="A384" s="1">
        <v>381</v>
      </c>
      <c r="B384" s="1" t="str">
        <f>"275620201130111302421"</f>
        <v>275620201130111302421</v>
      </c>
      <c r="C384" s="1" t="str">
        <f>"李雷"</f>
        <v>李雷</v>
      </c>
      <c r="D384" s="1" t="s">
        <v>4</v>
      </c>
      <c r="E384" s="1"/>
    </row>
    <row r="385" spans="1:5" x14ac:dyDescent="0.25">
      <c r="A385" s="1">
        <v>382</v>
      </c>
      <c r="B385" s="1" t="str">
        <f>"275620201130111911435"</f>
        <v>275620201130111911435</v>
      </c>
      <c r="C385" s="1" t="str">
        <f>"杨清然"</f>
        <v>杨清然</v>
      </c>
      <c r="D385" s="1" t="s">
        <v>4</v>
      </c>
      <c r="E385" s="1"/>
    </row>
    <row r="386" spans="1:5" x14ac:dyDescent="0.25">
      <c r="A386" s="1">
        <v>383</v>
      </c>
      <c r="B386" s="1" t="str">
        <f>"275620201130113536465"</f>
        <v>275620201130113536465</v>
      </c>
      <c r="C386" s="1" t="str">
        <f>"梁镇"</f>
        <v>梁镇</v>
      </c>
      <c r="D386" s="1" t="s">
        <v>4</v>
      </c>
      <c r="E386" s="1"/>
    </row>
    <row r="387" spans="1:5" x14ac:dyDescent="0.25">
      <c r="A387" s="1">
        <v>384</v>
      </c>
      <c r="B387" s="1" t="str">
        <f>"275620201130115302497"</f>
        <v>275620201130115302497</v>
      </c>
      <c r="C387" s="1" t="str">
        <f>"高亚飞"</f>
        <v>高亚飞</v>
      </c>
      <c r="D387" s="1" t="s">
        <v>4</v>
      </c>
      <c r="E387" s="1"/>
    </row>
    <row r="388" spans="1:5" x14ac:dyDescent="0.25">
      <c r="A388" s="1">
        <v>385</v>
      </c>
      <c r="B388" s="1" t="str">
        <f>"275620201130115454502"</f>
        <v>275620201130115454502</v>
      </c>
      <c r="C388" s="1" t="str">
        <f>"朱鹏程"</f>
        <v>朱鹏程</v>
      </c>
      <c r="D388" s="1" t="s">
        <v>4</v>
      </c>
      <c r="E388" s="1"/>
    </row>
    <row r="389" spans="1:5" x14ac:dyDescent="0.25">
      <c r="A389" s="1">
        <v>386</v>
      </c>
      <c r="B389" s="1" t="str">
        <f>"275620201130122323535"</f>
        <v>275620201130122323535</v>
      </c>
      <c r="C389" s="1" t="str">
        <f>"蔡莹"</f>
        <v>蔡莹</v>
      </c>
      <c r="D389" s="1" t="s">
        <v>4</v>
      </c>
      <c r="E389" s="1"/>
    </row>
    <row r="390" spans="1:5" x14ac:dyDescent="0.25">
      <c r="A390" s="1">
        <v>387</v>
      </c>
      <c r="B390" s="1" t="str">
        <f>"275620201130125409577"</f>
        <v>275620201130125409577</v>
      </c>
      <c r="C390" s="1" t="str">
        <f>"张甜甜"</f>
        <v>张甜甜</v>
      </c>
      <c r="D390" s="1" t="s">
        <v>4</v>
      </c>
      <c r="E390" s="1"/>
    </row>
    <row r="391" spans="1:5" x14ac:dyDescent="0.25">
      <c r="A391" s="1">
        <v>388</v>
      </c>
      <c r="B391" s="1" t="str">
        <f>"275620201130125521578"</f>
        <v>275620201130125521578</v>
      </c>
      <c r="C391" s="1" t="str">
        <f>"王星功"</f>
        <v>王星功</v>
      </c>
      <c r="D391" s="1" t="s">
        <v>4</v>
      </c>
      <c r="E391" s="1"/>
    </row>
    <row r="392" spans="1:5" x14ac:dyDescent="0.25">
      <c r="A392" s="1">
        <v>389</v>
      </c>
      <c r="B392" s="1" t="str">
        <f>"275620201130133807630"</f>
        <v>275620201130133807630</v>
      </c>
      <c r="C392" s="1" t="str">
        <f>"王梦晨"</f>
        <v>王梦晨</v>
      </c>
      <c r="D392" s="1" t="s">
        <v>4</v>
      </c>
      <c r="E392" s="1"/>
    </row>
    <row r="393" spans="1:5" x14ac:dyDescent="0.25">
      <c r="A393" s="1">
        <v>390</v>
      </c>
      <c r="B393" s="1" t="str">
        <f>"275620201130134007634"</f>
        <v>275620201130134007634</v>
      </c>
      <c r="C393" s="1" t="str">
        <f>"张舵"</f>
        <v>张舵</v>
      </c>
      <c r="D393" s="1" t="s">
        <v>4</v>
      </c>
      <c r="E393" s="1"/>
    </row>
    <row r="394" spans="1:5" x14ac:dyDescent="0.25">
      <c r="A394" s="1">
        <v>391</v>
      </c>
      <c r="B394" s="1" t="str">
        <f>"275620201130135128646"</f>
        <v>275620201130135128646</v>
      </c>
      <c r="C394" s="1" t="str">
        <f>"黄茜薇"</f>
        <v>黄茜薇</v>
      </c>
      <c r="D394" s="1" t="s">
        <v>4</v>
      </c>
      <c r="E394" s="1"/>
    </row>
    <row r="395" spans="1:5" x14ac:dyDescent="0.25">
      <c r="A395" s="1">
        <v>392</v>
      </c>
      <c r="B395" s="1" t="str">
        <f>"275620201130135256648"</f>
        <v>275620201130135256648</v>
      </c>
      <c r="C395" s="1" t="str">
        <f>"朱珂冰"</f>
        <v>朱珂冰</v>
      </c>
      <c r="D395" s="1" t="s">
        <v>4</v>
      </c>
      <c r="E395" s="1"/>
    </row>
    <row r="396" spans="1:5" x14ac:dyDescent="0.25">
      <c r="A396" s="1">
        <v>393</v>
      </c>
      <c r="B396" s="1" t="str">
        <f>"275620201130135321650"</f>
        <v>275620201130135321650</v>
      </c>
      <c r="C396" s="1" t="str">
        <f>"杨健"</f>
        <v>杨健</v>
      </c>
      <c r="D396" s="1" t="s">
        <v>4</v>
      </c>
      <c r="E396" s="1"/>
    </row>
    <row r="397" spans="1:5" x14ac:dyDescent="0.25">
      <c r="A397" s="1">
        <v>394</v>
      </c>
      <c r="B397" s="1" t="str">
        <f>"275620201130135723654"</f>
        <v>275620201130135723654</v>
      </c>
      <c r="C397" s="1" t="str">
        <f>"张硕"</f>
        <v>张硕</v>
      </c>
      <c r="D397" s="1" t="s">
        <v>4</v>
      </c>
      <c r="E397" s="1"/>
    </row>
    <row r="398" spans="1:5" x14ac:dyDescent="0.25">
      <c r="A398" s="1">
        <v>395</v>
      </c>
      <c r="B398" s="1" t="str">
        <f>"275620201130140754664"</f>
        <v>275620201130140754664</v>
      </c>
      <c r="C398" s="1" t="str">
        <f>"韩兢成"</f>
        <v>韩兢成</v>
      </c>
      <c r="D398" s="1" t="s">
        <v>4</v>
      </c>
      <c r="E398" s="1"/>
    </row>
    <row r="399" spans="1:5" x14ac:dyDescent="0.25">
      <c r="A399" s="1">
        <v>396</v>
      </c>
      <c r="B399" s="1" t="str">
        <f>"275620201130142020672"</f>
        <v>275620201130142020672</v>
      </c>
      <c r="C399" s="1" t="str">
        <f>"田永辉"</f>
        <v>田永辉</v>
      </c>
      <c r="D399" s="1" t="s">
        <v>4</v>
      </c>
      <c r="E399" s="1"/>
    </row>
    <row r="400" spans="1:5" x14ac:dyDescent="0.25">
      <c r="A400" s="1">
        <v>397</v>
      </c>
      <c r="B400" s="1" t="str">
        <f>"275620201130145046710"</f>
        <v>275620201130145046710</v>
      </c>
      <c r="C400" s="1" t="str">
        <f>"李涵泳"</f>
        <v>李涵泳</v>
      </c>
      <c r="D400" s="1" t="s">
        <v>4</v>
      </c>
      <c r="E400" s="1"/>
    </row>
    <row r="401" spans="1:5" x14ac:dyDescent="0.25">
      <c r="A401" s="1">
        <v>398</v>
      </c>
      <c r="B401" s="1" t="str">
        <f>"275620201130150944738"</f>
        <v>275620201130150944738</v>
      </c>
      <c r="C401" s="1" t="str">
        <f>"王文凯"</f>
        <v>王文凯</v>
      </c>
      <c r="D401" s="1" t="s">
        <v>4</v>
      </c>
      <c r="E401" s="1"/>
    </row>
    <row r="402" spans="1:5" x14ac:dyDescent="0.25">
      <c r="A402" s="1">
        <v>399</v>
      </c>
      <c r="B402" s="1" t="str">
        <f>"275620201130151157743"</f>
        <v>275620201130151157743</v>
      </c>
      <c r="C402" s="1" t="str">
        <f>"张博"</f>
        <v>张博</v>
      </c>
      <c r="D402" s="1" t="s">
        <v>4</v>
      </c>
      <c r="E402" s="1"/>
    </row>
    <row r="403" spans="1:5" x14ac:dyDescent="0.25">
      <c r="A403" s="1">
        <v>400</v>
      </c>
      <c r="B403" s="1" t="str">
        <f>"275620201130152852767"</f>
        <v>275620201130152852767</v>
      </c>
      <c r="C403" s="1" t="str">
        <f>"马蕊"</f>
        <v>马蕊</v>
      </c>
      <c r="D403" s="1" t="s">
        <v>4</v>
      </c>
      <c r="E403" s="1"/>
    </row>
    <row r="404" spans="1:5" x14ac:dyDescent="0.25">
      <c r="A404" s="1">
        <v>401</v>
      </c>
      <c r="B404" s="1" t="str">
        <f>"275620201130153649776"</f>
        <v>275620201130153649776</v>
      </c>
      <c r="C404" s="1" t="str">
        <f>"王子晨"</f>
        <v>王子晨</v>
      </c>
      <c r="D404" s="1" t="s">
        <v>4</v>
      </c>
      <c r="E404" s="1"/>
    </row>
    <row r="405" spans="1:5" x14ac:dyDescent="0.25">
      <c r="A405" s="1">
        <v>402</v>
      </c>
      <c r="B405" s="1" t="str">
        <f>"275620201130171051875"</f>
        <v>275620201130171051875</v>
      </c>
      <c r="C405" s="1" t="str">
        <f>"藏逸飞"</f>
        <v>藏逸飞</v>
      </c>
      <c r="D405" s="1" t="s">
        <v>4</v>
      </c>
      <c r="E405" s="1"/>
    </row>
    <row r="406" spans="1:5" x14ac:dyDescent="0.25">
      <c r="A406" s="1">
        <v>403</v>
      </c>
      <c r="B406" s="1" t="str">
        <f>"275620201130191206951"</f>
        <v>275620201130191206951</v>
      </c>
      <c r="C406" s="1" t="str">
        <f>"山楠"</f>
        <v>山楠</v>
      </c>
      <c r="D406" s="1" t="s">
        <v>4</v>
      </c>
      <c r="E406" s="1"/>
    </row>
    <row r="407" spans="1:5" x14ac:dyDescent="0.25">
      <c r="A407" s="1">
        <v>404</v>
      </c>
      <c r="B407" s="1" t="str">
        <f>"275620201130201452992"</f>
        <v>275620201130201452992</v>
      </c>
      <c r="C407" s="1" t="str">
        <f>"李庚"</f>
        <v>李庚</v>
      </c>
      <c r="D407" s="1" t="s">
        <v>4</v>
      </c>
      <c r="E407" s="1"/>
    </row>
    <row r="408" spans="1:5" x14ac:dyDescent="0.25">
      <c r="A408" s="1">
        <v>405</v>
      </c>
      <c r="B408" s="1" t="str">
        <f>"275620201130202006997"</f>
        <v>275620201130202006997</v>
      </c>
      <c r="C408" s="1" t="str">
        <f>"宋宁"</f>
        <v>宋宁</v>
      </c>
      <c r="D408" s="1" t="s">
        <v>4</v>
      </c>
      <c r="E408" s="1"/>
    </row>
    <row r="409" spans="1:5" x14ac:dyDescent="0.25">
      <c r="A409" s="1">
        <v>406</v>
      </c>
      <c r="B409" s="1" t="str">
        <f>"2756202012010036101100"</f>
        <v>2756202012010036101100</v>
      </c>
      <c r="C409" s="1" t="str">
        <f>"冯博"</f>
        <v>冯博</v>
      </c>
      <c r="D409" s="1" t="s">
        <v>4</v>
      </c>
      <c r="E409" s="1"/>
    </row>
    <row r="410" spans="1:5" x14ac:dyDescent="0.25">
      <c r="A410" s="1">
        <v>407</v>
      </c>
      <c r="B410" s="1" t="str">
        <f>"2756202012010823231117"</f>
        <v>2756202012010823231117</v>
      </c>
      <c r="C410" s="1" t="str">
        <f>"李炎"</f>
        <v>李炎</v>
      </c>
      <c r="D410" s="1" t="s">
        <v>4</v>
      </c>
      <c r="E410" s="1"/>
    </row>
    <row r="411" spans="1:5" x14ac:dyDescent="0.25">
      <c r="A411" s="1">
        <v>408</v>
      </c>
      <c r="B411" s="1" t="str">
        <f>"2756202012010932161159"</f>
        <v>2756202012010932161159</v>
      </c>
      <c r="C411" s="1" t="str">
        <f>"黄曼嘉"</f>
        <v>黄曼嘉</v>
      </c>
      <c r="D411" s="1" t="s">
        <v>4</v>
      </c>
      <c r="E411" s="1"/>
    </row>
    <row r="412" spans="1:5" x14ac:dyDescent="0.25">
      <c r="A412" s="1">
        <v>409</v>
      </c>
      <c r="B412" s="1" t="str">
        <f>"2756202012010938031165"</f>
        <v>2756202012010938031165</v>
      </c>
      <c r="C412" s="1" t="str">
        <f>"罗铭"</f>
        <v>罗铭</v>
      </c>
      <c r="D412" s="1" t="s">
        <v>4</v>
      </c>
      <c r="E412" s="1"/>
    </row>
    <row r="413" spans="1:5" x14ac:dyDescent="0.25">
      <c r="A413" s="1">
        <v>410</v>
      </c>
      <c r="B413" s="1" t="str">
        <f>"2756202012011043581239"</f>
        <v>2756202012011043581239</v>
      </c>
      <c r="C413" s="1" t="str">
        <f>"孙琳"</f>
        <v>孙琳</v>
      </c>
      <c r="D413" s="1" t="s">
        <v>4</v>
      </c>
      <c r="E413" s="1"/>
    </row>
    <row r="414" spans="1:5" x14ac:dyDescent="0.25">
      <c r="A414" s="1">
        <v>411</v>
      </c>
      <c r="B414" s="1" t="str">
        <f>"2756202012011134421293"</f>
        <v>2756202012011134421293</v>
      </c>
      <c r="C414" s="1" t="str">
        <f>"吴延逸"</f>
        <v>吴延逸</v>
      </c>
      <c r="D414" s="1" t="s">
        <v>4</v>
      </c>
      <c r="E414" s="1"/>
    </row>
    <row r="415" spans="1:5" x14ac:dyDescent="0.25">
      <c r="A415" s="1">
        <v>412</v>
      </c>
      <c r="B415" s="1" t="str">
        <f>"2756202012011427451420"</f>
        <v>2756202012011427451420</v>
      </c>
      <c r="C415" s="1" t="str">
        <f>"骞绍婉"</f>
        <v>骞绍婉</v>
      </c>
      <c r="D415" s="1" t="s">
        <v>4</v>
      </c>
      <c r="E415" s="1"/>
    </row>
    <row r="416" spans="1:5" x14ac:dyDescent="0.25">
      <c r="A416" s="1">
        <v>413</v>
      </c>
      <c r="B416" s="1" t="str">
        <f>"2756202012011910491687"</f>
        <v>2756202012011910491687</v>
      </c>
      <c r="C416" s="1" t="str">
        <f>"杨琳"</f>
        <v>杨琳</v>
      </c>
      <c r="D416" s="1" t="s">
        <v>4</v>
      </c>
      <c r="E416" s="1"/>
    </row>
    <row r="417" spans="1:5" x14ac:dyDescent="0.25">
      <c r="A417" s="1">
        <v>414</v>
      </c>
      <c r="B417" s="1" t="str">
        <f>"2756202012012201591807"</f>
        <v>2756202012012201591807</v>
      </c>
      <c r="C417" s="1" t="str">
        <f>"王雁燕"</f>
        <v>王雁燕</v>
      </c>
      <c r="D417" s="1" t="s">
        <v>4</v>
      </c>
      <c r="E417" s="1"/>
    </row>
    <row r="418" spans="1:5" x14ac:dyDescent="0.25">
      <c r="A418" s="1">
        <v>415</v>
      </c>
      <c r="B418" s="1" t="str">
        <f>"2756202012021048292039"</f>
        <v>2756202012021048292039</v>
      </c>
      <c r="C418" s="1" t="str">
        <f>"梁瑜"</f>
        <v>梁瑜</v>
      </c>
      <c r="D418" s="1" t="s">
        <v>4</v>
      </c>
      <c r="E418" s="1"/>
    </row>
    <row r="419" spans="1:5" x14ac:dyDescent="0.25">
      <c r="A419" s="1">
        <v>416</v>
      </c>
      <c r="B419" s="1" t="str">
        <f>"2756202012021125092083"</f>
        <v>2756202012021125092083</v>
      </c>
      <c r="C419" s="1" t="str">
        <f>"屈琰"</f>
        <v>屈琰</v>
      </c>
      <c r="D419" s="1" t="s">
        <v>4</v>
      </c>
      <c r="E419" s="1"/>
    </row>
    <row r="420" spans="1:5" x14ac:dyDescent="0.25">
      <c r="A420" s="1">
        <v>417</v>
      </c>
      <c r="B420" s="1" t="str">
        <f>"2756202012021151452113"</f>
        <v>2756202012021151452113</v>
      </c>
      <c r="C420" s="1" t="str">
        <f>"庞博"</f>
        <v>庞博</v>
      </c>
      <c r="D420" s="1" t="s">
        <v>4</v>
      </c>
      <c r="E420" s="1"/>
    </row>
    <row r="421" spans="1:5" x14ac:dyDescent="0.25">
      <c r="A421" s="1">
        <v>418</v>
      </c>
      <c r="B421" s="1" t="str">
        <f>"2756202012021354152277"</f>
        <v>2756202012021354152277</v>
      </c>
      <c r="C421" s="1" t="str">
        <f>"岳艳"</f>
        <v>岳艳</v>
      </c>
      <c r="D421" s="1" t="s">
        <v>4</v>
      </c>
      <c r="E421" s="1"/>
    </row>
    <row r="422" spans="1:5" x14ac:dyDescent="0.25">
      <c r="A422" s="1">
        <v>419</v>
      </c>
      <c r="B422" s="1" t="str">
        <f>"2756202012021419222313"</f>
        <v>2756202012021419222313</v>
      </c>
      <c r="C422" s="1" t="str">
        <f>"付博文"</f>
        <v>付博文</v>
      </c>
      <c r="D422" s="1" t="s">
        <v>4</v>
      </c>
      <c r="E422" s="1"/>
    </row>
    <row r="423" spans="1:5" x14ac:dyDescent="0.25">
      <c r="A423" s="1">
        <v>420</v>
      </c>
      <c r="B423" s="1" t="str">
        <f>"2756202012021420332314"</f>
        <v>2756202012021420332314</v>
      </c>
      <c r="C423" s="1" t="str">
        <f>"王子岩"</f>
        <v>王子岩</v>
      </c>
      <c r="D423" s="1" t="s">
        <v>4</v>
      </c>
      <c r="E423" s="1"/>
    </row>
    <row r="424" spans="1:5" x14ac:dyDescent="0.25">
      <c r="A424" s="1">
        <v>421</v>
      </c>
      <c r="B424" s="1" t="str">
        <f>"2756202012021431212331"</f>
        <v>2756202012021431212331</v>
      </c>
      <c r="C424" s="1" t="str">
        <f>"乔丹"</f>
        <v>乔丹</v>
      </c>
      <c r="D424" s="1" t="s">
        <v>4</v>
      </c>
      <c r="E424" s="1"/>
    </row>
    <row r="425" spans="1:5" x14ac:dyDescent="0.25">
      <c r="A425" s="1">
        <v>422</v>
      </c>
      <c r="B425" s="1" t="str">
        <f>"2756202012021456022359"</f>
        <v>2756202012021456022359</v>
      </c>
      <c r="C425" s="1" t="str">
        <f>"赵志勇"</f>
        <v>赵志勇</v>
      </c>
      <c r="D425" s="1" t="s">
        <v>4</v>
      </c>
      <c r="E425" s="1"/>
    </row>
    <row r="426" spans="1:5" x14ac:dyDescent="0.25">
      <c r="A426" s="1">
        <v>423</v>
      </c>
      <c r="B426" s="1" t="str">
        <f>"275620201130090806127"</f>
        <v>275620201130090806127</v>
      </c>
      <c r="C426" s="1" t="str">
        <f>"张信莉"</f>
        <v>张信莉</v>
      </c>
      <c r="D426" s="1" t="s">
        <v>47</v>
      </c>
      <c r="E426" s="1"/>
    </row>
    <row r="427" spans="1:5" x14ac:dyDescent="0.25">
      <c r="A427" s="1">
        <v>424</v>
      </c>
      <c r="B427" s="1" t="str">
        <f>"275620201130091415143"</f>
        <v>275620201130091415143</v>
      </c>
      <c r="C427" s="1" t="str">
        <f>"张阳阳"</f>
        <v>张阳阳</v>
      </c>
      <c r="D427" s="1" t="s">
        <v>47</v>
      </c>
      <c r="E427" s="1"/>
    </row>
    <row r="428" spans="1:5" x14ac:dyDescent="0.25">
      <c r="A428" s="1">
        <v>425</v>
      </c>
      <c r="B428" s="1" t="str">
        <f>"275620201130091635148"</f>
        <v>275620201130091635148</v>
      </c>
      <c r="C428" s="1" t="str">
        <f>"王瑛"</f>
        <v>王瑛</v>
      </c>
      <c r="D428" s="1" t="s">
        <v>47</v>
      </c>
      <c r="E428" s="1"/>
    </row>
    <row r="429" spans="1:5" x14ac:dyDescent="0.25">
      <c r="A429" s="1">
        <v>426</v>
      </c>
      <c r="B429" s="1" t="str">
        <f>"275620201130101445282"</f>
        <v>275620201130101445282</v>
      </c>
      <c r="C429" s="1" t="str">
        <f>"李江博"</f>
        <v>李江博</v>
      </c>
      <c r="D429" s="1" t="s">
        <v>47</v>
      </c>
      <c r="E429" s="1"/>
    </row>
    <row r="430" spans="1:5" x14ac:dyDescent="0.25">
      <c r="A430" s="1">
        <v>427</v>
      </c>
      <c r="B430" s="1" t="str">
        <f>"275620201130102622321"</f>
        <v>275620201130102622321</v>
      </c>
      <c r="C430" s="1" t="str">
        <f>"丁奕凝"</f>
        <v>丁奕凝</v>
      </c>
      <c r="D430" s="1" t="s">
        <v>47</v>
      </c>
      <c r="E430" s="1"/>
    </row>
    <row r="431" spans="1:5" x14ac:dyDescent="0.25">
      <c r="A431" s="1">
        <v>428</v>
      </c>
      <c r="B431" s="1" t="str">
        <f>"275620201130103721350"</f>
        <v>275620201130103721350</v>
      </c>
      <c r="C431" s="1" t="str">
        <f>"高昕玥"</f>
        <v>高昕玥</v>
      </c>
      <c r="D431" s="1" t="s">
        <v>47</v>
      </c>
      <c r="E431" s="1"/>
    </row>
    <row r="432" spans="1:5" x14ac:dyDescent="0.25">
      <c r="A432" s="1">
        <v>429</v>
      </c>
      <c r="B432" s="1" t="str">
        <f>"275620201130124405559"</f>
        <v>275620201130124405559</v>
      </c>
      <c r="C432" s="1" t="str">
        <f>"牛准"</f>
        <v>牛准</v>
      </c>
      <c r="D432" s="1" t="s">
        <v>47</v>
      </c>
      <c r="E432" s="1"/>
    </row>
    <row r="433" spans="1:5" x14ac:dyDescent="0.25">
      <c r="A433" s="1">
        <v>430</v>
      </c>
      <c r="B433" s="1" t="str">
        <f>"275620201130134800643"</f>
        <v>275620201130134800643</v>
      </c>
      <c r="C433" s="1" t="str">
        <f>"韩思萌"</f>
        <v>韩思萌</v>
      </c>
      <c r="D433" s="1" t="s">
        <v>47</v>
      </c>
      <c r="E433" s="1"/>
    </row>
    <row r="434" spans="1:5" x14ac:dyDescent="0.25">
      <c r="A434" s="1">
        <v>431</v>
      </c>
      <c r="B434" s="1" t="str">
        <f>"275620201130143350692"</f>
        <v>275620201130143350692</v>
      </c>
      <c r="C434" s="1" t="str">
        <f>"焦林阳"</f>
        <v>焦林阳</v>
      </c>
      <c r="D434" s="1" t="s">
        <v>47</v>
      </c>
      <c r="E434" s="1"/>
    </row>
    <row r="435" spans="1:5" x14ac:dyDescent="0.25">
      <c r="A435" s="1">
        <v>432</v>
      </c>
      <c r="B435" s="1" t="str">
        <f>"275620201130153327770"</f>
        <v>275620201130153327770</v>
      </c>
      <c r="C435" s="1" t="str">
        <f>"王伟"</f>
        <v>王伟</v>
      </c>
      <c r="D435" s="1" t="s">
        <v>47</v>
      </c>
      <c r="E435" s="1"/>
    </row>
    <row r="436" spans="1:5" x14ac:dyDescent="0.25">
      <c r="A436" s="1">
        <v>433</v>
      </c>
      <c r="B436" s="1" t="str">
        <f>"275620201130163441846"</f>
        <v>275620201130163441846</v>
      </c>
      <c r="C436" s="1" t="str">
        <f>"李园毅"</f>
        <v>李园毅</v>
      </c>
      <c r="D436" s="1" t="s">
        <v>47</v>
      </c>
      <c r="E436" s="1"/>
    </row>
    <row r="437" spans="1:5" x14ac:dyDescent="0.25">
      <c r="A437" s="1">
        <v>434</v>
      </c>
      <c r="B437" s="1" t="str">
        <f>"275620201130163710849"</f>
        <v>275620201130163710849</v>
      </c>
      <c r="C437" s="1" t="str">
        <f>"张傲"</f>
        <v>张傲</v>
      </c>
      <c r="D437" s="1" t="s">
        <v>47</v>
      </c>
      <c r="E437" s="1"/>
    </row>
    <row r="438" spans="1:5" x14ac:dyDescent="0.25">
      <c r="A438" s="1">
        <v>435</v>
      </c>
      <c r="B438" s="1" t="str">
        <f>"275620201130191201950"</f>
        <v>275620201130191201950</v>
      </c>
      <c r="C438" s="1" t="str">
        <f>"李烨"</f>
        <v>李烨</v>
      </c>
      <c r="D438" s="1" t="s">
        <v>47</v>
      </c>
      <c r="E438" s="1"/>
    </row>
    <row r="439" spans="1:5" x14ac:dyDescent="0.25">
      <c r="A439" s="1">
        <v>436</v>
      </c>
      <c r="B439" s="1" t="str">
        <f>"275620201130192858969"</f>
        <v>275620201130192858969</v>
      </c>
      <c r="C439" s="1" t="str">
        <f>"贾明旺"</f>
        <v>贾明旺</v>
      </c>
      <c r="D439" s="1" t="s">
        <v>47</v>
      </c>
      <c r="E439" s="1"/>
    </row>
    <row r="440" spans="1:5" x14ac:dyDescent="0.25">
      <c r="A440" s="1">
        <v>437</v>
      </c>
      <c r="B440" s="1" t="str">
        <f>"2756202012011014041205"</f>
        <v>2756202012011014041205</v>
      </c>
      <c r="C440" s="1" t="str">
        <f>"乔敬"</f>
        <v>乔敬</v>
      </c>
      <c r="D440" s="1" t="s">
        <v>47</v>
      </c>
      <c r="E440" s="1"/>
    </row>
    <row r="441" spans="1:5" x14ac:dyDescent="0.25">
      <c r="A441" s="1">
        <v>438</v>
      </c>
      <c r="B441" s="1" t="str">
        <f>"2756202012011028411223"</f>
        <v>2756202012011028411223</v>
      </c>
      <c r="C441" s="1" t="str">
        <f>"廉德森"</f>
        <v>廉德森</v>
      </c>
      <c r="D441" s="1" t="s">
        <v>47</v>
      </c>
      <c r="E441" s="1"/>
    </row>
    <row r="442" spans="1:5" x14ac:dyDescent="0.25">
      <c r="A442" s="1">
        <v>439</v>
      </c>
      <c r="B442" s="1" t="str">
        <f>"2756202012011107161270"</f>
        <v>2756202012011107161270</v>
      </c>
      <c r="C442" s="1" t="str">
        <f>"何苗"</f>
        <v>何苗</v>
      </c>
      <c r="D442" s="1" t="s">
        <v>47</v>
      </c>
      <c r="E442" s="1"/>
    </row>
    <row r="443" spans="1:5" x14ac:dyDescent="0.25">
      <c r="A443" s="1">
        <v>440</v>
      </c>
      <c r="B443" s="1" t="str">
        <f>"2756202012011227091328"</f>
        <v>2756202012011227091328</v>
      </c>
      <c r="C443" s="1" t="str">
        <f>"程登奎"</f>
        <v>程登奎</v>
      </c>
      <c r="D443" s="1" t="s">
        <v>47</v>
      </c>
      <c r="E443" s="1"/>
    </row>
    <row r="444" spans="1:5" x14ac:dyDescent="0.25">
      <c r="A444" s="1">
        <v>441</v>
      </c>
      <c r="B444" s="1" t="str">
        <f>"2756202012011234301333"</f>
        <v>2756202012011234301333</v>
      </c>
      <c r="C444" s="1" t="str">
        <f>"周姿"</f>
        <v>周姿</v>
      </c>
      <c r="D444" s="1" t="s">
        <v>47</v>
      </c>
      <c r="E444" s="1"/>
    </row>
    <row r="445" spans="1:5" x14ac:dyDescent="0.25">
      <c r="A445" s="1">
        <v>442</v>
      </c>
      <c r="B445" s="1" t="str">
        <f>"2756202012011243191337"</f>
        <v>2756202012011243191337</v>
      </c>
      <c r="C445" s="1" t="str">
        <f>"张松"</f>
        <v>张松</v>
      </c>
      <c r="D445" s="1" t="s">
        <v>47</v>
      </c>
      <c r="E445" s="1"/>
    </row>
    <row r="446" spans="1:5" x14ac:dyDescent="0.25">
      <c r="A446" s="1">
        <v>443</v>
      </c>
      <c r="B446" s="1" t="str">
        <f>"2756202012011305311363"</f>
        <v>2756202012011305311363</v>
      </c>
      <c r="C446" s="1" t="str">
        <f>"仝金"</f>
        <v>仝金</v>
      </c>
      <c r="D446" s="1" t="s">
        <v>47</v>
      </c>
      <c r="E446" s="1"/>
    </row>
    <row r="447" spans="1:5" x14ac:dyDescent="0.25">
      <c r="A447" s="1">
        <v>444</v>
      </c>
      <c r="B447" s="1" t="str">
        <f>"2756202012011556461519"</f>
        <v>2756202012011556461519</v>
      </c>
      <c r="C447" s="1" t="str">
        <f>"郭荣丽"</f>
        <v>郭荣丽</v>
      </c>
      <c r="D447" s="1" t="s">
        <v>47</v>
      </c>
      <c r="E447" s="1"/>
    </row>
    <row r="448" spans="1:5" x14ac:dyDescent="0.25">
      <c r="A448" s="1">
        <v>445</v>
      </c>
      <c r="B448" s="1" t="str">
        <f>"2756202012011620001535"</f>
        <v>2756202012011620001535</v>
      </c>
      <c r="C448" s="1" t="str">
        <f>"刘肖肖"</f>
        <v>刘肖肖</v>
      </c>
      <c r="D448" s="1" t="s">
        <v>47</v>
      </c>
      <c r="E448" s="1"/>
    </row>
    <row r="449" spans="1:5" x14ac:dyDescent="0.25">
      <c r="A449" s="1">
        <v>446</v>
      </c>
      <c r="B449" s="1" t="str">
        <f>"2756202012011757411643"</f>
        <v>2756202012011757411643</v>
      </c>
      <c r="C449" s="1" t="str">
        <f>"郝婉"</f>
        <v>郝婉</v>
      </c>
      <c r="D449" s="1" t="s">
        <v>47</v>
      </c>
      <c r="E449" s="1"/>
    </row>
    <row r="450" spans="1:5" x14ac:dyDescent="0.25">
      <c r="A450" s="1">
        <v>447</v>
      </c>
      <c r="B450" s="1" t="str">
        <f>"2756202012012144561792"</f>
        <v>2756202012012144561792</v>
      </c>
      <c r="C450" s="1" t="str">
        <f>"杨成焱"</f>
        <v>杨成焱</v>
      </c>
      <c r="D450" s="1" t="s">
        <v>47</v>
      </c>
      <c r="E450" s="1"/>
    </row>
    <row r="451" spans="1:5" x14ac:dyDescent="0.25">
      <c r="A451" s="1">
        <v>448</v>
      </c>
      <c r="B451" s="1" t="str">
        <f>"2756202012012247241841"</f>
        <v>2756202012012247241841</v>
      </c>
      <c r="C451" s="1" t="str">
        <f>"何洋"</f>
        <v>何洋</v>
      </c>
      <c r="D451" s="1" t="s">
        <v>47</v>
      </c>
      <c r="E451" s="1"/>
    </row>
    <row r="452" spans="1:5" x14ac:dyDescent="0.25">
      <c r="A452" s="1">
        <v>449</v>
      </c>
      <c r="B452" s="1" t="str">
        <f>"2756202012012317571855"</f>
        <v>2756202012012317571855</v>
      </c>
      <c r="C452" s="1" t="str">
        <f>"张嘉良"</f>
        <v>张嘉良</v>
      </c>
      <c r="D452" s="1" t="s">
        <v>47</v>
      </c>
      <c r="E452" s="1"/>
    </row>
    <row r="453" spans="1:5" x14ac:dyDescent="0.25">
      <c r="A453" s="1">
        <v>450</v>
      </c>
      <c r="B453" s="1" t="str">
        <f>"2756202012020917411941"</f>
        <v>2756202012020917411941</v>
      </c>
      <c r="C453" s="1" t="str">
        <f>"张梦昕"</f>
        <v>张梦昕</v>
      </c>
      <c r="D453" s="1" t="s">
        <v>47</v>
      </c>
      <c r="E453" s="1"/>
    </row>
    <row r="454" spans="1:5" x14ac:dyDescent="0.25">
      <c r="A454" s="1">
        <v>451</v>
      </c>
      <c r="B454" s="1" t="str">
        <f>"2756202012020951271972"</f>
        <v>2756202012020951271972</v>
      </c>
      <c r="C454" s="1" t="str">
        <f>"刘彦茹"</f>
        <v>刘彦茹</v>
      </c>
      <c r="D454" s="1" t="s">
        <v>47</v>
      </c>
      <c r="E454" s="1"/>
    </row>
    <row r="455" spans="1:5" x14ac:dyDescent="0.25">
      <c r="A455" s="1">
        <v>452</v>
      </c>
      <c r="B455" s="1" t="str">
        <f>"2756202012021132262088"</f>
        <v>2756202012021132262088</v>
      </c>
      <c r="C455" s="1" t="str">
        <f>"刘丹阳"</f>
        <v>刘丹阳</v>
      </c>
      <c r="D455" s="1" t="s">
        <v>47</v>
      </c>
      <c r="E455" s="1"/>
    </row>
    <row r="456" spans="1:5" x14ac:dyDescent="0.25">
      <c r="A456" s="1">
        <v>453</v>
      </c>
      <c r="B456" s="1" t="str">
        <f>"2756202012021236482159"</f>
        <v>2756202012021236482159</v>
      </c>
      <c r="C456" s="1" t="str">
        <f>"赵华翔"</f>
        <v>赵华翔</v>
      </c>
      <c r="D456" s="1" t="s">
        <v>47</v>
      </c>
      <c r="E456" s="1"/>
    </row>
    <row r="457" spans="1:5" x14ac:dyDescent="0.25">
      <c r="A457" s="1">
        <v>454</v>
      </c>
      <c r="B457" s="1" t="str">
        <f>"2756202012021513052390"</f>
        <v>2756202012021513052390</v>
      </c>
      <c r="C457" s="1" t="str">
        <f>"谢子昂"</f>
        <v>谢子昂</v>
      </c>
      <c r="D457" s="1" t="s">
        <v>47</v>
      </c>
      <c r="E457" s="1"/>
    </row>
    <row r="458" spans="1:5" x14ac:dyDescent="0.25">
      <c r="A458" s="1">
        <v>455</v>
      </c>
      <c r="B458" s="1" t="str">
        <f>"2756202012021515032393"</f>
        <v>2756202012021515032393</v>
      </c>
      <c r="C458" s="1" t="str">
        <f>"张逸飞"</f>
        <v>张逸飞</v>
      </c>
      <c r="D458" s="1" t="s">
        <v>47</v>
      </c>
      <c r="E458" s="1"/>
    </row>
    <row r="459" spans="1:5" x14ac:dyDescent="0.25">
      <c r="A459" s="1">
        <v>456</v>
      </c>
      <c r="B459" s="1" t="str">
        <f>"2756202012021613242479"</f>
        <v>2756202012021613242479</v>
      </c>
      <c r="C459" s="1" t="str">
        <f>"兰蕾"</f>
        <v>兰蕾</v>
      </c>
      <c r="D459" s="1" t="s">
        <v>47</v>
      </c>
      <c r="E459" s="1"/>
    </row>
    <row r="460" spans="1:5" x14ac:dyDescent="0.25">
      <c r="A460" s="1">
        <v>457</v>
      </c>
      <c r="B460" s="1" t="str">
        <f>"2756202012021620372491"</f>
        <v>2756202012021620372491</v>
      </c>
      <c r="C460" s="1" t="str">
        <f>"卢钰琪"</f>
        <v>卢钰琪</v>
      </c>
      <c r="D460" s="1" t="s">
        <v>47</v>
      </c>
      <c r="E460" s="1"/>
    </row>
    <row r="461" spans="1:5" x14ac:dyDescent="0.25">
      <c r="A461" s="1">
        <v>458</v>
      </c>
      <c r="B461" s="1" t="str">
        <f>"275620201130102711323"</f>
        <v>275620201130102711323</v>
      </c>
      <c r="C461" s="1" t="str">
        <f>"李杨"</f>
        <v>李杨</v>
      </c>
      <c r="D461" s="1" t="s">
        <v>68</v>
      </c>
      <c r="E461" s="1"/>
    </row>
    <row r="462" spans="1:5" x14ac:dyDescent="0.25">
      <c r="A462" s="1">
        <v>459</v>
      </c>
      <c r="B462" s="1" t="str">
        <f>"275620201130103958361"</f>
        <v>275620201130103958361</v>
      </c>
      <c r="C462" s="1" t="str">
        <f>"陶毅康"</f>
        <v>陶毅康</v>
      </c>
      <c r="D462" s="1" t="s">
        <v>68</v>
      </c>
      <c r="E462" s="1"/>
    </row>
    <row r="463" spans="1:5" x14ac:dyDescent="0.25">
      <c r="A463" s="1">
        <v>460</v>
      </c>
      <c r="B463" s="1" t="str">
        <f>"275620201130154327789"</f>
        <v>275620201130154327789</v>
      </c>
      <c r="C463" s="1" t="str">
        <f>"田振华"</f>
        <v>田振华</v>
      </c>
      <c r="D463" s="1" t="s">
        <v>68</v>
      </c>
      <c r="E463" s="1"/>
    </row>
    <row r="464" spans="1:5" x14ac:dyDescent="0.25">
      <c r="A464" s="1">
        <v>461</v>
      </c>
      <c r="B464" s="1" t="str">
        <f>"275620201130164001854"</f>
        <v>275620201130164001854</v>
      </c>
      <c r="C464" s="1" t="str">
        <f>"冯志成"</f>
        <v>冯志成</v>
      </c>
      <c r="D464" s="1" t="s">
        <v>68</v>
      </c>
      <c r="E464" s="1"/>
    </row>
    <row r="465" spans="1:5" x14ac:dyDescent="0.25">
      <c r="A465" s="1">
        <v>462</v>
      </c>
      <c r="B465" s="1" t="str">
        <f>"275620201130192114962"</f>
        <v>275620201130192114962</v>
      </c>
      <c r="C465" s="1" t="str">
        <f>"马迪"</f>
        <v>马迪</v>
      </c>
      <c r="D465" s="1" t="s">
        <v>68</v>
      </c>
      <c r="E465" s="1"/>
    </row>
    <row r="466" spans="1:5" x14ac:dyDescent="0.25">
      <c r="A466" s="1">
        <v>463</v>
      </c>
      <c r="B466" s="1" t="str">
        <f>"275620201130200707989"</f>
        <v>275620201130200707989</v>
      </c>
      <c r="C466" s="1" t="str">
        <f>"吕宗坤"</f>
        <v>吕宗坤</v>
      </c>
      <c r="D466" s="1" t="s">
        <v>68</v>
      </c>
      <c r="E466" s="1"/>
    </row>
    <row r="467" spans="1:5" x14ac:dyDescent="0.25">
      <c r="A467" s="1">
        <v>464</v>
      </c>
      <c r="B467" s="1" t="str">
        <f>"2756202011302042411011"</f>
        <v>2756202011302042411011</v>
      </c>
      <c r="C467" s="1" t="str">
        <f>"李超祥"</f>
        <v>李超祥</v>
      </c>
      <c r="D467" s="1" t="s">
        <v>68</v>
      </c>
      <c r="E467" s="1"/>
    </row>
    <row r="468" spans="1:5" x14ac:dyDescent="0.25">
      <c r="A468" s="1">
        <v>465</v>
      </c>
      <c r="B468" s="1" t="str">
        <f>"2756202011302101221023"</f>
        <v>2756202011302101221023</v>
      </c>
      <c r="C468" s="1" t="str">
        <f>"徐霄鹏"</f>
        <v>徐霄鹏</v>
      </c>
      <c r="D468" s="1" t="s">
        <v>68</v>
      </c>
      <c r="E468" s="1"/>
    </row>
    <row r="469" spans="1:5" x14ac:dyDescent="0.25">
      <c r="A469" s="1">
        <v>466</v>
      </c>
      <c r="B469" s="1" t="str">
        <f>"2756202012010820291115"</f>
        <v>2756202012010820291115</v>
      </c>
      <c r="C469" s="1" t="str">
        <f>"冯鑫"</f>
        <v>冯鑫</v>
      </c>
      <c r="D469" s="1" t="s">
        <v>68</v>
      </c>
      <c r="E469" s="1"/>
    </row>
    <row r="470" spans="1:5" x14ac:dyDescent="0.25">
      <c r="A470" s="1">
        <v>467</v>
      </c>
      <c r="B470" s="1" t="str">
        <f>"2756202012010834381121"</f>
        <v>2756202012010834381121</v>
      </c>
      <c r="C470" s="1" t="str">
        <f>"程家宝"</f>
        <v>程家宝</v>
      </c>
      <c r="D470" s="1" t="s">
        <v>68</v>
      </c>
      <c r="E470" s="1"/>
    </row>
    <row r="471" spans="1:5" x14ac:dyDescent="0.25">
      <c r="A471" s="1">
        <v>468</v>
      </c>
      <c r="B471" s="1" t="str">
        <f>"2756202012010851421133"</f>
        <v>2756202012010851421133</v>
      </c>
      <c r="C471" s="1" t="str">
        <f>"田芮菡"</f>
        <v>田芮菡</v>
      </c>
      <c r="D471" s="1" t="s">
        <v>68</v>
      </c>
      <c r="E471" s="1"/>
    </row>
    <row r="472" spans="1:5" x14ac:dyDescent="0.25">
      <c r="A472" s="1">
        <v>469</v>
      </c>
      <c r="B472" s="1" t="str">
        <f>"2756202012011009551197"</f>
        <v>2756202012011009551197</v>
      </c>
      <c r="C472" s="1" t="str">
        <f>"石晓露"</f>
        <v>石晓露</v>
      </c>
      <c r="D472" s="1" t="s">
        <v>68</v>
      </c>
      <c r="E472" s="1"/>
    </row>
    <row r="473" spans="1:5" x14ac:dyDescent="0.25">
      <c r="A473" s="1">
        <v>470</v>
      </c>
      <c r="B473" s="1" t="str">
        <f>"2756202012011044081241"</f>
        <v>2756202012011044081241</v>
      </c>
      <c r="C473" s="1" t="str">
        <f>"马誉甄"</f>
        <v>马誉甄</v>
      </c>
      <c r="D473" s="1" t="s">
        <v>68</v>
      </c>
      <c r="E473" s="1"/>
    </row>
    <row r="474" spans="1:5" x14ac:dyDescent="0.25">
      <c r="A474" s="1">
        <v>471</v>
      </c>
      <c r="B474" s="1" t="str">
        <f>"2756202012011048211246"</f>
        <v>2756202012011048211246</v>
      </c>
      <c r="C474" s="1" t="str">
        <f>"梁阳"</f>
        <v>梁阳</v>
      </c>
      <c r="D474" s="1" t="s">
        <v>68</v>
      </c>
      <c r="E474" s="1"/>
    </row>
    <row r="475" spans="1:5" x14ac:dyDescent="0.25">
      <c r="A475" s="1">
        <v>472</v>
      </c>
      <c r="B475" s="1" t="str">
        <f>"2756202012011058261259"</f>
        <v>2756202012011058261259</v>
      </c>
      <c r="C475" s="1" t="str">
        <f>"赵宛晓"</f>
        <v>赵宛晓</v>
      </c>
      <c r="D475" s="1" t="s">
        <v>68</v>
      </c>
      <c r="E475" s="1"/>
    </row>
    <row r="476" spans="1:5" x14ac:dyDescent="0.25">
      <c r="A476" s="1">
        <v>473</v>
      </c>
      <c r="B476" s="1" t="str">
        <f>"2756202012011059401261"</f>
        <v>2756202012011059401261</v>
      </c>
      <c r="C476" s="1" t="str">
        <f>"杨铭珂"</f>
        <v>杨铭珂</v>
      </c>
      <c r="D476" s="1" t="s">
        <v>68</v>
      </c>
      <c r="E476" s="1"/>
    </row>
    <row r="477" spans="1:5" x14ac:dyDescent="0.25">
      <c r="A477" s="1">
        <v>474</v>
      </c>
      <c r="B477" s="1" t="str">
        <f>"2756202012011312521367"</f>
        <v>2756202012011312521367</v>
      </c>
      <c r="C477" s="1" t="str">
        <f>"台孟珂"</f>
        <v>台孟珂</v>
      </c>
      <c r="D477" s="1" t="s">
        <v>68</v>
      </c>
      <c r="E477" s="1"/>
    </row>
    <row r="478" spans="1:5" x14ac:dyDescent="0.25">
      <c r="A478" s="1">
        <v>475</v>
      </c>
      <c r="B478" s="1" t="str">
        <f>"2756202012011440261432"</f>
        <v>2756202012011440261432</v>
      </c>
      <c r="C478" s="1" t="str">
        <f>"刘念"</f>
        <v>刘念</v>
      </c>
      <c r="D478" s="1" t="s">
        <v>68</v>
      </c>
      <c r="E478" s="1"/>
    </row>
    <row r="479" spans="1:5" x14ac:dyDescent="0.25">
      <c r="A479" s="1">
        <v>476</v>
      </c>
      <c r="B479" s="1" t="str">
        <f>"2756202012011607151525"</f>
        <v>2756202012011607151525</v>
      </c>
      <c r="C479" s="1" t="str">
        <f>"符栋凯"</f>
        <v>符栋凯</v>
      </c>
      <c r="D479" s="1" t="s">
        <v>68</v>
      </c>
      <c r="E479" s="1"/>
    </row>
    <row r="480" spans="1:5" x14ac:dyDescent="0.25">
      <c r="A480" s="1">
        <v>477</v>
      </c>
      <c r="B480" s="1" t="str">
        <f>"2756202012011619331534"</f>
        <v>2756202012011619331534</v>
      </c>
      <c r="C480" s="1" t="str">
        <f>"魏冠杰"</f>
        <v>魏冠杰</v>
      </c>
      <c r="D480" s="1" t="s">
        <v>68</v>
      </c>
      <c r="E480" s="1"/>
    </row>
    <row r="481" spans="1:5" x14ac:dyDescent="0.25">
      <c r="A481" s="1">
        <v>478</v>
      </c>
      <c r="B481" s="1" t="str">
        <f>"2756202012011634161552"</f>
        <v>2756202012011634161552</v>
      </c>
      <c r="C481" s="1" t="str">
        <f>"宁海波"</f>
        <v>宁海波</v>
      </c>
      <c r="D481" s="1" t="s">
        <v>68</v>
      </c>
      <c r="E481" s="1"/>
    </row>
    <row r="482" spans="1:5" x14ac:dyDescent="0.25">
      <c r="A482" s="1">
        <v>479</v>
      </c>
      <c r="B482" s="1" t="str">
        <f>"2756202012011701331586"</f>
        <v>2756202012011701331586</v>
      </c>
      <c r="C482" s="1" t="str">
        <f>"王舒晗"</f>
        <v>王舒晗</v>
      </c>
      <c r="D482" s="1" t="s">
        <v>68</v>
      </c>
      <c r="E482" s="1"/>
    </row>
    <row r="483" spans="1:5" x14ac:dyDescent="0.25">
      <c r="A483" s="1">
        <v>480</v>
      </c>
      <c r="B483" s="1" t="str">
        <f>"2756202012011710301594"</f>
        <v>2756202012011710301594</v>
      </c>
      <c r="C483" s="1" t="str">
        <f>"庞豪铎"</f>
        <v>庞豪铎</v>
      </c>
      <c r="D483" s="1" t="s">
        <v>68</v>
      </c>
      <c r="E483" s="1"/>
    </row>
    <row r="484" spans="1:5" x14ac:dyDescent="0.25">
      <c r="A484" s="1">
        <v>481</v>
      </c>
      <c r="B484" s="1" t="str">
        <f>"2756202012011832351658"</f>
        <v>2756202012011832351658</v>
      </c>
      <c r="C484" s="1" t="str">
        <f>"寇闯"</f>
        <v>寇闯</v>
      </c>
      <c r="D484" s="1" t="s">
        <v>68</v>
      </c>
      <c r="E484" s="1"/>
    </row>
    <row r="485" spans="1:5" x14ac:dyDescent="0.25">
      <c r="A485" s="1">
        <v>482</v>
      </c>
      <c r="B485" s="1" t="str">
        <f>"2756202012011945131707"</f>
        <v>2756202012011945131707</v>
      </c>
      <c r="C485" s="1" t="str">
        <f>"李省基"</f>
        <v>李省基</v>
      </c>
      <c r="D485" s="1" t="s">
        <v>68</v>
      </c>
      <c r="E485" s="1"/>
    </row>
    <row r="486" spans="1:5" x14ac:dyDescent="0.25">
      <c r="A486" s="1">
        <v>483</v>
      </c>
      <c r="B486" s="1" t="str">
        <f>"2756202012012130011778"</f>
        <v>2756202012012130011778</v>
      </c>
      <c r="C486" s="1" t="str">
        <f>"时琪萱"</f>
        <v>时琪萱</v>
      </c>
      <c r="D486" s="1" t="s">
        <v>68</v>
      </c>
      <c r="E486" s="1"/>
    </row>
    <row r="487" spans="1:5" x14ac:dyDescent="0.25">
      <c r="A487" s="1">
        <v>484</v>
      </c>
      <c r="B487" s="1" t="str">
        <f>"2756202012012316301854"</f>
        <v>2756202012012316301854</v>
      </c>
      <c r="C487" s="1" t="str">
        <f>"胡玉玺"</f>
        <v>胡玉玺</v>
      </c>
      <c r="D487" s="1" t="s">
        <v>68</v>
      </c>
      <c r="E487" s="1"/>
    </row>
    <row r="488" spans="1:5" x14ac:dyDescent="0.25">
      <c r="A488" s="1">
        <v>485</v>
      </c>
      <c r="B488" s="1" t="str">
        <f>"2756202012020857551922"</f>
        <v>2756202012020857551922</v>
      </c>
      <c r="C488" s="1" t="str">
        <f>"于婉婷"</f>
        <v>于婉婷</v>
      </c>
      <c r="D488" s="1" t="s">
        <v>68</v>
      </c>
      <c r="E488" s="1"/>
    </row>
    <row r="489" spans="1:5" x14ac:dyDescent="0.25">
      <c r="A489" s="1">
        <v>486</v>
      </c>
      <c r="B489" s="1" t="str">
        <f>"2756202012021121112076"</f>
        <v>2756202012021121112076</v>
      </c>
      <c r="C489" s="1" t="str">
        <f>"刘展"</f>
        <v>刘展</v>
      </c>
      <c r="D489" s="1" t="s">
        <v>68</v>
      </c>
      <c r="E489" s="1"/>
    </row>
    <row r="490" spans="1:5" x14ac:dyDescent="0.25">
      <c r="A490" s="1">
        <v>487</v>
      </c>
      <c r="B490" s="1" t="str">
        <f>"2756202012021127292084"</f>
        <v>2756202012021127292084</v>
      </c>
      <c r="C490" s="1" t="str">
        <f>"何海洋"</f>
        <v>何海洋</v>
      </c>
      <c r="D490" s="1" t="s">
        <v>68</v>
      </c>
      <c r="E490" s="1"/>
    </row>
    <row r="491" spans="1:5" x14ac:dyDescent="0.25">
      <c r="A491" s="1">
        <v>488</v>
      </c>
      <c r="B491" s="1" t="str">
        <f>"2756202012021241562165"</f>
        <v>2756202012021241562165</v>
      </c>
      <c r="C491" s="1" t="str">
        <f>"苗晨晖"</f>
        <v>苗晨晖</v>
      </c>
      <c r="D491" s="1" t="s">
        <v>68</v>
      </c>
      <c r="E491" s="1"/>
    </row>
    <row r="492" spans="1:5" x14ac:dyDescent="0.25">
      <c r="A492" s="1">
        <v>489</v>
      </c>
      <c r="B492" s="1" t="str">
        <f>"2756202012021305062197"</f>
        <v>2756202012021305062197</v>
      </c>
      <c r="C492" s="1" t="str">
        <f>"赵戈辉"</f>
        <v>赵戈辉</v>
      </c>
      <c r="D492" s="1" t="s">
        <v>68</v>
      </c>
      <c r="E492" s="1"/>
    </row>
    <row r="493" spans="1:5" x14ac:dyDescent="0.25">
      <c r="A493" s="1">
        <v>490</v>
      </c>
      <c r="B493" s="1" t="str">
        <f>"2756202012021305332198"</f>
        <v>2756202012021305332198</v>
      </c>
      <c r="C493" s="1" t="str">
        <f>"艾梦琪"</f>
        <v>艾梦琪</v>
      </c>
      <c r="D493" s="1" t="s">
        <v>68</v>
      </c>
      <c r="E493" s="1"/>
    </row>
    <row r="494" spans="1:5" x14ac:dyDescent="0.25">
      <c r="A494" s="1">
        <v>491</v>
      </c>
      <c r="B494" s="1" t="str">
        <f>"2756202012021428152325"</f>
        <v>2756202012021428152325</v>
      </c>
      <c r="C494" s="1" t="str">
        <f>"蓝航"</f>
        <v>蓝航</v>
      </c>
      <c r="D494" s="1" t="s">
        <v>68</v>
      </c>
      <c r="E494" s="1"/>
    </row>
    <row r="495" spans="1:5" x14ac:dyDescent="0.25">
      <c r="A495" s="1">
        <v>492</v>
      </c>
      <c r="B495" s="1" t="str">
        <f>"2756202012021450252351"</f>
        <v>2756202012021450252351</v>
      </c>
      <c r="C495" s="1" t="str">
        <f>"杨蔚然"</f>
        <v>杨蔚然</v>
      </c>
      <c r="D495" s="1" t="s">
        <v>68</v>
      </c>
      <c r="E495" s="1"/>
    </row>
    <row r="496" spans="1:5" x14ac:dyDescent="0.25">
      <c r="A496" s="1">
        <v>493</v>
      </c>
      <c r="B496" s="1" t="str">
        <f>"275620201130105551395"</f>
        <v>275620201130105551395</v>
      </c>
      <c r="C496" s="1" t="str">
        <f>"李鹏"</f>
        <v>李鹏</v>
      </c>
      <c r="D496" s="1" t="s">
        <v>72</v>
      </c>
      <c r="E496" s="1"/>
    </row>
    <row r="497" spans="1:5" x14ac:dyDescent="0.25">
      <c r="A497" s="1">
        <v>494</v>
      </c>
      <c r="B497" s="1" t="str">
        <f>"275620201130111629431"</f>
        <v>275620201130111629431</v>
      </c>
      <c r="C497" s="1" t="str">
        <f>"臧海如"</f>
        <v>臧海如</v>
      </c>
      <c r="D497" s="1" t="s">
        <v>72</v>
      </c>
      <c r="E497" s="1"/>
    </row>
    <row r="498" spans="1:5" x14ac:dyDescent="0.25">
      <c r="A498" s="1">
        <v>495</v>
      </c>
      <c r="B498" s="1" t="str">
        <f>"275620201130124457561"</f>
        <v>275620201130124457561</v>
      </c>
      <c r="C498" s="1" t="str">
        <f>"邢正正"</f>
        <v>邢正正</v>
      </c>
      <c r="D498" s="1" t="s">
        <v>72</v>
      </c>
      <c r="E498" s="1"/>
    </row>
    <row r="499" spans="1:5" x14ac:dyDescent="0.25">
      <c r="A499" s="1">
        <v>496</v>
      </c>
      <c r="B499" s="1" t="str">
        <f>"2756202011302051541020"</f>
        <v>2756202011302051541020</v>
      </c>
      <c r="C499" s="1" t="str">
        <f>"赵诗言"</f>
        <v>赵诗言</v>
      </c>
      <c r="D499" s="1" t="s">
        <v>72</v>
      </c>
      <c r="E499" s="1"/>
    </row>
    <row r="500" spans="1:5" x14ac:dyDescent="0.25">
      <c r="A500" s="1">
        <v>497</v>
      </c>
      <c r="B500" s="1" t="str">
        <f>"2756202012010015241098"</f>
        <v>2756202012010015241098</v>
      </c>
      <c r="C500" s="1" t="str">
        <f>"郑寅初"</f>
        <v>郑寅初</v>
      </c>
      <c r="D500" s="1" t="s">
        <v>72</v>
      </c>
      <c r="E500" s="1"/>
    </row>
    <row r="501" spans="1:5" x14ac:dyDescent="0.25">
      <c r="A501" s="1">
        <v>498</v>
      </c>
      <c r="B501" s="1" t="str">
        <f>"2756202012011059561262"</f>
        <v>2756202012011059561262</v>
      </c>
      <c r="C501" s="1" t="str">
        <f>"王晴"</f>
        <v>王晴</v>
      </c>
      <c r="D501" s="1" t="s">
        <v>72</v>
      </c>
      <c r="E501" s="1"/>
    </row>
    <row r="502" spans="1:5" x14ac:dyDescent="0.25">
      <c r="A502" s="1">
        <v>499</v>
      </c>
      <c r="B502" s="1" t="str">
        <f>"2756202012011408191411"</f>
        <v>2756202012011408191411</v>
      </c>
      <c r="C502" s="1" t="str">
        <f>"宋书霞"</f>
        <v>宋书霞</v>
      </c>
      <c r="D502" s="1" t="s">
        <v>72</v>
      </c>
      <c r="E502" s="1"/>
    </row>
    <row r="503" spans="1:5" x14ac:dyDescent="0.25">
      <c r="A503" s="1">
        <v>500</v>
      </c>
      <c r="B503" s="1" t="str">
        <f>"2756202012011704391588"</f>
        <v>2756202012011704391588</v>
      </c>
      <c r="C503" s="1" t="str">
        <f>"崔振宇"</f>
        <v>崔振宇</v>
      </c>
      <c r="D503" s="1" t="s">
        <v>72</v>
      </c>
      <c r="E503" s="1"/>
    </row>
    <row r="504" spans="1:5" x14ac:dyDescent="0.25">
      <c r="A504" s="1">
        <v>501</v>
      </c>
      <c r="B504" s="1" t="str">
        <f>"2756202012020946331968"</f>
        <v>2756202012020946331968</v>
      </c>
      <c r="C504" s="1" t="str">
        <f>"王静文"</f>
        <v>王静文</v>
      </c>
      <c r="D504" s="1" t="s">
        <v>72</v>
      </c>
      <c r="E504" s="1"/>
    </row>
    <row r="505" spans="1:5" x14ac:dyDescent="0.25">
      <c r="A505" s="1">
        <v>502</v>
      </c>
      <c r="B505" s="1" t="str">
        <f>"2756202012021541442429"</f>
        <v>2756202012021541442429</v>
      </c>
      <c r="C505" s="1" t="str">
        <f>"程子秋"</f>
        <v>程子秋</v>
      </c>
      <c r="D505" s="1" t="s">
        <v>72</v>
      </c>
      <c r="E505" s="1"/>
    </row>
    <row r="506" spans="1:5" x14ac:dyDescent="0.25">
      <c r="A506" s="1">
        <v>503</v>
      </c>
      <c r="B506" s="1" t="str">
        <f>"275620201130090503119"</f>
        <v>275620201130090503119</v>
      </c>
      <c r="C506" s="1" t="str">
        <f>"李江涛 "</f>
        <v xml:space="preserve">李江涛 </v>
      </c>
      <c r="D506" s="1" t="s">
        <v>46</v>
      </c>
      <c r="E506" s="1"/>
    </row>
    <row r="507" spans="1:5" x14ac:dyDescent="0.25">
      <c r="A507" s="1">
        <v>504</v>
      </c>
      <c r="B507" s="1" t="str">
        <f>"275620201130104832381"</f>
        <v>275620201130104832381</v>
      </c>
      <c r="C507" s="1" t="str">
        <f>"王伟"</f>
        <v>王伟</v>
      </c>
      <c r="D507" s="1" t="s">
        <v>46</v>
      </c>
      <c r="E507" s="1"/>
    </row>
    <row r="508" spans="1:5" x14ac:dyDescent="0.25">
      <c r="A508" s="1">
        <v>505</v>
      </c>
      <c r="B508" s="1" t="str">
        <f>"275620201130135857655"</f>
        <v>275620201130135857655</v>
      </c>
      <c r="C508" s="1" t="str">
        <f>"张瀚墨"</f>
        <v>张瀚墨</v>
      </c>
      <c r="D508" s="1" t="s">
        <v>46</v>
      </c>
      <c r="E508" s="1"/>
    </row>
    <row r="509" spans="1:5" x14ac:dyDescent="0.25">
      <c r="A509" s="1">
        <v>506</v>
      </c>
      <c r="B509" s="1" t="str">
        <f>"275620201130143708695"</f>
        <v>275620201130143708695</v>
      </c>
      <c r="C509" s="1" t="str">
        <f>"黄新辘"</f>
        <v>黄新辘</v>
      </c>
      <c r="D509" s="1" t="s">
        <v>46</v>
      </c>
      <c r="E509" s="1"/>
    </row>
    <row r="510" spans="1:5" x14ac:dyDescent="0.25">
      <c r="A510" s="1">
        <v>507</v>
      </c>
      <c r="B510" s="1" t="str">
        <f>"275620201130152431760"</f>
        <v>275620201130152431760</v>
      </c>
      <c r="C510" s="1" t="str">
        <f>"杨洁"</f>
        <v>杨洁</v>
      </c>
      <c r="D510" s="1" t="s">
        <v>46</v>
      </c>
      <c r="E510" s="1"/>
    </row>
    <row r="511" spans="1:5" x14ac:dyDescent="0.25">
      <c r="A511" s="1">
        <v>508</v>
      </c>
      <c r="B511" s="1" t="str">
        <f>"275620201130191019946"</f>
        <v>275620201130191019946</v>
      </c>
      <c r="C511" s="1" t="str">
        <f>"范立帅"</f>
        <v>范立帅</v>
      </c>
      <c r="D511" s="1" t="s">
        <v>46</v>
      </c>
      <c r="E511" s="1"/>
    </row>
    <row r="512" spans="1:5" x14ac:dyDescent="0.25">
      <c r="A512" s="1">
        <v>509</v>
      </c>
      <c r="B512" s="1" t="str">
        <f>"2756202011302201301065"</f>
        <v>2756202011302201301065</v>
      </c>
      <c r="C512" s="1" t="str">
        <f>"赵宇洁"</f>
        <v>赵宇洁</v>
      </c>
      <c r="D512" s="1" t="s">
        <v>46</v>
      </c>
      <c r="E512" s="1"/>
    </row>
    <row r="513" spans="1:5" x14ac:dyDescent="0.25">
      <c r="A513" s="1">
        <v>510</v>
      </c>
      <c r="B513" s="1" t="str">
        <f>"2756202012011031311226"</f>
        <v>2756202012011031311226</v>
      </c>
      <c r="C513" s="1" t="str">
        <f>"郭庆"</f>
        <v>郭庆</v>
      </c>
      <c r="D513" s="1" t="s">
        <v>46</v>
      </c>
      <c r="E513" s="1"/>
    </row>
    <row r="514" spans="1:5" x14ac:dyDescent="0.25">
      <c r="A514" s="1">
        <v>511</v>
      </c>
      <c r="B514" s="1" t="str">
        <f>"2756202012011109271273"</f>
        <v>2756202012011109271273</v>
      </c>
      <c r="C514" s="1" t="str">
        <f>"刘栓"</f>
        <v>刘栓</v>
      </c>
      <c r="D514" s="1" t="s">
        <v>46</v>
      </c>
      <c r="E514" s="1"/>
    </row>
    <row r="515" spans="1:5" x14ac:dyDescent="0.25">
      <c r="A515" s="1">
        <v>512</v>
      </c>
      <c r="B515" s="1" t="str">
        <f>"2756202012020837391911"</f>
        <v>2756202012020837391911</v>
      </c>
      <c r="C515" s="1" t="str">
        <f>"邹丽涛"</f>
        <v>邹丽涛</v>
      </c>
      <c r="D515" s="1" t="s">
        <v>46</v>
      </c>
      <c r="E515" s="1"/>
    </row>
    <row r="516" spans="1:5" x14ac:dyDescent="0.25">
      <c r="A516" s="1">
        <v>513</v>
      </c>
      <c r="B516" s="1" t="str">
        <f>"2756202012021630432512"</f>
        <v>2756202012021630432512</v>
      </c>
      <c r="C516" s="1" t="str">
        <f>"谷森"</f>
        <v>谷森</v>
      </c>
      <c r="D516" s="1" t="s">
        <v>46</v>
      </c>
      <c r="E516" s="1"/>
    </row>
    <row r="517" spans="1:5" x14ac:dyDescent="0.25">
      <c r="A517" s="1">
        <v>514</v>
      </c>
      <c r="B517" s="1" t="str">
        <f>"275620201130102822327"</f>
        <v>275620201130102822327</v>
      </c>
      <c r="C517" s="1" t="str">
        <f>"李金杨"</f>
        <v>李金杨</v>
      </c>
      <c r="D517" s="1" t="s">
        <v>69</v>
      </c>
      <c r="E517" s="1"/>
    </row>
    <row r="518" spans="1:5" x14ac:dyDescent="0.25">
      <c r="A518" s="1">
        <v>515</v>
      </c>
      <c r="B518" s="1" t="str">
        <f>"275620201130124207558"</f>
        <v>275620201130124207558</v>
      </c>
      <c r="C518" s="1" t="str">
        <f>"赵勋"</f>
        <v>赵勋</v>
      </c>
      <c r="D518" s="1" t="s">
        <v>69</v>
      </c>
      <c r="E518" s="1"/>
    </row>
    <row r="519" spans="1:5" x14ac:dyDescent="0.25">
      <c r="A519" s="1">
        <v>516</v>
      </c>
      <c r="B519" s="1" t="str">
        <f>"275620201130144037701"</f>
        <v>275620201130144037701</v>
      </c>
      <c r="C519" s="1" t="str">
        <f>"叶成"</f>
        <v>叶成</v>
      </c>
      <c r="D519" s="1" t="s">
        <v>69</v>
      </c>
      <c r="E519" s="1"/>
    </row>
    <row r="520" spans="1:5" x14ac:dyDescent="0.25">
      <c r="A520" s="1">
        <v>517</v>
      </c>
      <c r="B520" s="1" t="str">
        <f>"275620201130154500792"</f>
        <v>275620201130154500792</v>
      </c>
      <c r="C520" s="1" t="str">
        <f>"赵阳"</f>
        <v>赵阳</v>
      </c>
      <c r="D520" s="1" t="s">
        <v>69</v>
      </c>
      <c r="E520" s="1"/>
    </row>
    <row r="521" spans="1:5" x14ac:dyDescent="0.25">
      <c r="A521" s="1">
        <v>518</v>
      </c>
      <c r="B521" s="1" t="str">
        <f>"2756202012011047311245"</f>
        <v>2756202012011047311245</v>
      </c>
      <c r="C521" s="1" t="str">
        <f>"魏兰兰"</f>
        <v>魏兰兰</v>
      </c>
      <c r="D521" s="1" t="s">
        <v>69</v>
      </c>
      <c r="E521" s="1"/>
    </row>
    <row r="522" spans="1:5" x14ac:dyDescent="0.25">
      <c r="A522" s="1">
        <v>519</v>
      </c>
      <c r="B522" s="1" t="str">
        <f>"2756202012011713431602"</f>
        <v>2756202012011713431602</v>
      </c>
      <c r="C522" s="1" t="str">
        <f>"邢珂婉"</f>
        <v>邢珂婉</v>
      </c>
      <c r="D522" s="1" t="s">
        <v>69</v>
      </c>
      <c r="E522" s="1"/>
    </row>
    <row r="523" spans="1:5" x14ac:dyDescent="0.25">
      <c r="A523" s="1">
        <v>520</v>
      </c>
      <c r="B523" s="1" t="str">
        <f>"2756202012021018082008"</f>
        <v>2756202012021018082008</v>
      </c>
      <c r="C523" s="1" t="str">
        <f>"黄纯子"</f>
        <v>黄纯子</v>
      </c>
      <c r="D523" s="1" t="s">
        <v>69</v>
      </c>
      <c r="E523" s="1"/>
    </row>
    <row r="524" spans="1:5" x14ac:dyDescent="0.25">
      <c r="A524" s="1">
        <v>521</v>
      </c>
      <c r="B524" s="1" t="str">
        <f>"2756202012021047572038"</f>
        <v>2756202012021047572038</v>
      </c>
      <c r="C524" s="1" t="str">
        <f>"刘淑婷"</f>
        <v>刘淑婷</v>
      </c>
      <c r="D524" s="1" t="s">
        <v>69</v>
      </c>
      <c r="E524" s="1"/>
    </row>
    <row r="525" spans="1:5" x14ac:dyDescent="0.25">
      <c r="A525" s="1">
        <v>522</v>
      </c>
      <c r="B525" s="1" t="str">
        <f>"2756202012021051302045"</f>
        <v>2756202012021051302045</v>
      </c>
      <c r="C525" s="1" t="str">
        <f>"张琼"</f>
        <v>张琼</v>
      </c>
      <c r="D525" s="1" t="s">
        <v>69</v>
      </c>
      <c r="E525" s="1"/>
    </row>
    <row r="526" spans="1:5" x14ac:dyDescent="0.25">
      <c r="A526" s="1">
        <v>523</v>
      </c>
      <c r="B526" s="1" t="str">
        <f>"2756202012021313552214"</f>
        <v>2756202012021313552214</v>
      </c>
      <c r="C526" s="1" t="str">
        <f>"周国哲"</f>
        <v>周国哲</v>
      </c>
      <c r="D526" s="1" t="s">
        <v>69</v>
      </c>
      <c r="E526" s="1"/>
    </row>
    <row r="527" spans="1:5" x14ac:dyDescent="0.25">
      <c r="A527" s="1">
        <v>524</v>
      </c>
      <c r="B527" s="1" t="str">
        <f>"2756202012021558242457"</f>
        <v>2756202012021558242457</v>
      </c>
      <c r="C527" s="1" t="str">
        <f>"景阔"</f>
        <v>景阔</v>
      </c>
      <c r="D527" s="1" t="s">
        <v>69</v>
      </c>
      <c r="E527" s="1"/>
    </row>
    <row r="528" spans="1:5" x14ac:dyDescent="0.25">
      <c r="A528" s="1">
        <v>525</v>
      </c>
      <c r="B528" s="1" t="str">
        <f>"2756202012021608122469"</f>
        <v>2756202012021608122469</v>
      </c>
      <c r="C528" s="1" t="str">
        <f>"刘育良"</f>
        <v>刘育良</v>
      </c>
      <c r="D528" s="1" t="s">
        <v>69</v>
      </c>
      <c r="E528" s="1"/>
    </row>
    <row r="529" spans="1:5" x14ac:dyDescent="0.25">
      <c r="A529" s="1">
        <v>526</v>
      </c>
      <c r="B529" s="1" t="str">
        <f>"2756202012021634522519"</f>
        <v>2756202012021634522519</v>
      </c>
      <c r="C529" s="1" t="str">
        <f>"张晨岳"</f>
        <v>张晨岳</v>
      </c>
      <c r="D529" s="1" t="s">
        <v>69</v>
      </c>
      <c r="E529" s="1"/>
    </row>
    <row r="530" spans="1:5" x14ac:dyDescent="0.25">
      <c r="A530" s="1">
        <v>527</v>
      </c>
      <c r="B530" s="1" t="str">
        <f>"275620201130093629194"</f>
        <v>275620201130093629194</v>
      </c>
      <c r="C530" s="1" t="str">
        <f>"黄渊龙"</f>
        <v>黄渊龙</v>
      </c>
      <c r="D530" s="1" t="s">
        <v>57</v>
      </c>
      <c r="E530" s="1"/>
    </row>
    <row r="531" spans="1:5" x14ac:dyDescent="0.25">
      <c r="A531" s="1">
        <v>528</v>
      </c>
      <c r="B531" s="1" t="str">
        <f>"275620201130111348423"</f>
        <v>275620201130111348423</v>
      </c>
      <c r="C531" s="1" t="str">
        <f>"李晓萌"</f>
        <v>李晓萌</v>
      </c>
      <c r="D531" s="1" t="s">
        <v>57</v>
      </c>
      <c r="E531" s="1"/>
    </row>
    <row r="532" spans="1:5" x14ac:dyDescent="0.25">
      <c r="A532" s="1">
        <v>529</v>
      </c>
      <c r="B532" s="1" t="str">
        <f>"275620201130122231533"</f>
        <v>275620201130122231533</v>
      </c>
      <c r="C532" s="1" t="str">
        <f>"张艳艳"</f>
        <v>张艳艳</v>
      </c>
      <c r="D532" s="1" t="s">
        <v>57</v>
      </c>
      <c r="E532" s="1"/>
    </row>
    <row r="533" spans="1:5" x14ac:dyDescent="0.25">
      <c r="A533" s="1">
        <v>530</v>
      </c>
      <c r="B533" s="1" t="str">
        <f>"275620201130133551628"</f>
        <v>275620201130133551628</v>
      </c>
      <c r="C533" s="1" t="str">
        <f>"马良"</f>
        <v>马良</v>
      </c>
      <c r="D533" s="1" t="s">
        <v>57</v>
      </c>
      <c r="E533" s="1"/>
    </row>
    <row r="534" spans="1:5" x14ac:dyDescent="0.25">
      <c r="A534" s="1">
        <v>531</v>
      </c>
      <c r="B534" s="1" t="str">
        <f>"2756202012011247411343"</f>
        <v>2756202012011247411343</v>
      </c>
      <c r="C534" s="1" t="str">
        <f>"雷思佳"</f>
        <v>雷思佳</v>
      </c>
      <c r="D534" s="1" t="s">
        <v>57</v>
      </c>
      <c r="E534" s="1"/>
    </row>
    <row r="535" spans="1:5" x14ac:dyDescent="0.25">
      <c r="A535" s="1">
        <v>532</v>
      </c>
      <c r="B535" s="1" t="str">
        <f>"2756202012011258521352"</f>
        <v>2756202012011258521352</v>
      </c>
      <c r="C535" s="1" t="str">
        <f>"钮俞霖"</f>
        <v>钮俞霖</v>
      </c>
      <c r="D535" s="1" t="s">
        <v>57</v>
      </c>
      <c r="E535" s="1"/>
    </row>
    <row r="536" spans="1:5" x14ac:dyDescent="0.25">
      <c r="A536" s="1">
        <v>533</v>
      </c>
      <c r="B536" s="1" t="str">
        <f>"2756202012011302281360"</f>
        <v>2756202012011302281360</v>
      </c>
      <c r="C536" s="1" t="str">
        <f>"范嘉伦"</f>
        <v>范嘉伦</v>
      </c>
      <c r="D536" s="1" t="s">
        <v>57</v>
      </c>
      <c r="E536" s="1"/>
    </row>
    <row r="537" spans="1:5" x14ac:dyDescent="0.25">
      <c r="A537" s="1">
        <v>534</v>
      </c>
      <c r="B537" s="1" t="str">
        <f>"2756202012011704341587"</f>
        <v>2756202012011704341587</v>
      </c>
      <c r="C537" s="1" t="str">
        <f>"王艳蕊"</f>
        <v>王艳蕊</v>
      </c>
      <c r="D537" s="1" t="s">
        <v>57</v>
      </c>
      <c r="E537" s="1"/>
    </row>
    <row r="538" spans="1:5" x14ac:dyDescent="0.25">
      <c r="A538" s="1">
        <v>535</v>
      </c>
      <c r="B538" s="1" t="str">
        <f>"2756202012011815131650"</f>
        <v>2756202012011815131650</v>
      </c>
      <c r="C538" s="1" t="str">
        <f>"张冰姿"</f>
        <v>张冰姿</v>
      </c>
      <c r="D538" s="1" t="s">
        <v>57</v>
      </c>
      <c r="E538" s="1"/>
    </row>
    <row r="539" spans="1:5" x14ac:dyDescent="0.25">
      <c r="A539" s="1">
        <v>536</v>
      </c>
      <c r="B539" s="1" t="str">
        <f>"2756202012021308282205"</f>
        <v>2756202012021308282205</v>
      </c>
      <c r="C539" s="1" t="str">
        <f>"郭梦瑶"</f>
        <v>郭梦瑶</v>
      </c>
      <c r="D539" s="1" t="s">
        <v>57</v>
      </c>
      <c r="E539" s="1"/>
    </row>
    <row r="540" spans="1:5" x14ac:dyDescent="0.25">
      <c r="A540" s="1">
        <v>537</v>
      </c>
      <c r="B540" s="1" t="str">
        <f>"2756202012021316172219"</f>
        <v>2756202012021316172219</v>
      </c>
      <c r="C540" s="1" t="str">
        <f>"邓峥"</f>
        <v>邓峥</v>
      </c>
      <c r="D540" s="1" t="s">
        <v>57</v>
      </c>
      <c r="E540" s="1"/>
    </row>
    <row r="541" spans="1:5" x14ac:dyDescent="0.25">
      <c r="A541" s="1">
        <v>538</v>
      </c>
      <c r="B541" s="1" t="str">
        <f>"275620201130104801378"</f>
        <v>275620201130104801378</v>
      </c>
      <c r="C541" s="1" t="str">
        <f>"张清霖"</f>
        <v>张清霖</v>
      </c>
      <c r="D541" s="1" t="s">
        <v>71</v>
      </c>
      <c r="E541" s="1"/>
    </row>
    <row r="542" spans="1:5" x14ac:dyDescent="0.25">
      <c r="A542" s="1">
        <v>539</v>
      </c>
      <c r="B542" s="1" t="str">
        <f>"275620201130111259420"</f>
        <v>275620201130111259420</v>
      </c>
      <c r="C542" s="1" t="str">
        <f>"赵炯程"</f>
        <v>赵炯程</v>
      </c>
      <c r="D542" s="1" t="s">
        <v>71</v>
      </c>
      <c r="E542" s="1"/>
    </row>
    <row r="543" spans="1:5" x14ac:dyDescent="0.25">
      <c r="A543" s="1">
        <v>540</v>
      </c>
      <c r="B543" s="1" t="str">
        <f>"275620201130113340460"</f>
        <v>275620201130113340460</v>
      </c>
      <c r="C543" s="1" t="str">
        <f>"沃志刚"</f>
        <v>沃志刚</v>
      </c>
      <c r="D543" s="1" t="s">
        <v>71</v>
      </c>
      <c r="E543" s="1"/>
    </row>
    <row r="544" spans="1:5" x14ac:dyDescent="0.25">
      <c r="A544" s="1">
        <v>541</v>
      </c>
      <c r="B544" s="1" t="str">
        <f>"275620201130131940607"</f>
        <v>275620201130131940607</v>
      </c>
      <c r="C544" s="1" t="str">
        <f>"刘晓彤"</f>
        <v>刘晓彤</v>
      </c>
      <c r="D544" s="1" t="s">
        <v>71</v>
      </c>
      <c r="E544" s="1"/>
    </row>
    <row r="545" spans="1:5" x14ac:dyDescent="0.25">
      <c r="A545" s="1">
        <v>542</v>
      </c>
      <c r="B545" s="1" t="str">
        <f>"275620201130140741663"</f>
        <v>275620201130140741663</v>
      </c>
      <c r="C545" s="1" t="str">
        <f>"王壮"</f>
        <v>王壮</v>
      </c>
      <c r="D545" s="1" t="s">
        <v>71</v>
      </c>
      <c r="E545" s="1"/>
    </row>
    <row r="546" spans="1:5" x14ac:dyDescent="0.25">
      <c r="A546" s="1">
        <v>543</v>
      </c>
      <c r="B546" s="1" t="str">
        <f>"275620201130150955739"</f>
        <v>275620201130150955739</v>
      </c>
      <c r="C546" s="1" t="str">
        <f>"邓一莲"</f>
        <v>邓一莲</v>
      </c>
      <c r="D546" s="1" t="s">
        <v>71</v>
      </c>
      <c r="E546" s="1"/>
    </row>
    <row r="547" spans="1:5" x14ac:dyDescent="0.25">
      <c r="A547" s="1">
        <v>544</v>
      </c>
      <c r="B547" s="1" t="str">
        <f>"2756202011302133061043"</f>
        <v>2756202011302133061043</v>
      </c>
      <c r="C547" s="1" t="str">
        <f>"邹奕珂"</f>
        <v>邹奕珂</v>
      </c>
      <c r="D547" s="1" t="s">
        <v>71</v>
      </c>
      <c r="E547" s="1"/>
    </row>
    <row r="548" spans="1:5" x14ac:dyDescent="0.25">
      <c r="A548" s="1">
        <v>545</v>
      </c>
      <c r="B548" s="1" t="str">
        <f>"2756202011302133591045"</f>
        <v>2756202011302133591045</v>
      </c>
      <c r="C548" s="1" t="str">
        <f>"黄怡"</f>
        <v>黄怡</v>
      </c>
      <c r="D548" s="1" t="s">
        <v>71</v>
      </c>
      <c r="E548" s="1"/>
    </row>
    <row r="549" spans="1:5" x14ac:dyDescent="0.25">
      <c r="A549" s="1">
        <v>546</v>
      </c>
      <c r="B549" s="1" t="str">
        <f>"2756202012011451331444"</f>
        <v>2756202012011451331444</v>
      </c>
      <c r="C549" s="1" t="str">
        <f>"李艳斌"</f>
        <v>李艳斌</v>
      </c>
      <c r="D549" s="1" t="s">
        <v>71</v>
      </c>
      <c r="E549" s="1"/>
    </row>
    <row r="550" spans="1:5" x14ac:dyDescent="0.25">
      <c r="A550" s="1">
        <v>547</v>
      </c>
      <c r="B550" s="1" t="str">
        <f>"2756202012011538171494"</f>
        <v>2756202012011538171494</v>
      </c>
      <c r="C550" s="1" t="str">
        <f>"王音"</f>
        <v>王音</v>
      </c>
      <c r="D550" s="1" t="s">
        <v>71</v>
      </c>
      <c r="E550" s="1"/>
    </row>
    <row r="551" spans="1:5" x14ac:dyDescent="0.25">
      <c r="A551" s="1">
        <v>548</v>
      </c>
      <c r="B551" s="1" t="str">
        <f>"2756202012011732211624"</f>
        <v>2756202012011732211624</v>
      </c>
      <c r="C551" s="1" t="str">
        <f>"李栋"</f>
        <v>李栋</v>
      </c>
      <c r="D551" s="1" t="s">
        <v>71</v>
      </c>
      <c r="E551" s="1"/>
    </row>
    <row r="552" spans="1:5" x14ac:dyDescent="0.25">
      <c r="A552" s="1">
        <v>549</v>
      </c>
      <c r="B552" s="1" t="str">
        <f>"2756202012012041561748"</f>
        <v>2756202012012041561748</v>
      </c>
      <c r="C552" s="1" t="str">
        <f>"李鑫"</f>
        <v>李鑫</v>
      </c>
      <c r="D552" s="1" t="s">
        <v>71</v>
      </c>
      <c r="E552" s="1"/>
    </row>
    <row r="553" spans="1:5" x14ac:dyDescent="0.25">
      <c r="A553" s="1">
        <v>550</v>
      </c>
      <c r="B553" s="1" t="str">
        <f>"2756202012012251551843"</f>
        <v>2756202012012251551843</v>
      </c>
      <c r="C553" s="1" t="str">
        <f>"魏静怡"</f>
        <v>魏静怡</v>
      </c>
      <c r="D553" s="1" t="s">
        <v>71</v>
      </c>
      <c r="E553" s="1"/>
    </row>
    <row r="554" spans="1:5" x14ac:dyDescent="0.25">
      <c r="A554" s="1">
        <v>551</v>
      </c>
      <c r="B554" s="1" t="str">
        <f>"2756202012020901421926"</f>
        <v>2756202012020901421926</v>
      </c>
      <c r="C554" s="1" t="str">
        <f>"樊杏宇"</f>
        <v>樊杏宇</v>
      </c>
      <c r="D554" s="1" t="s">
        <v>71</v>
      </c>
      <c r="E554" s="1"/>
    </row>
    <row r="555" spans="1:5" x14ac:dyDescent="0.25">
      <c r="A555" s="1">
        <v>552</v>
      </c>
      <c r="B555" s="1" t="str">
        <f>"2756202012020934341949"</f>
        <v>2756202012020934341949</v>
      </c>
      <c r="C555" s="1" t="str">
        <f>"王紫涵"</f>
        <v>王紫涵</v>
      </c>
      <c r="D555" s="1" t="s">
        <v>71</v>
      </c>
      <c r="E555" s="1"/>
    </row>
    <row r="556" spans="1:5" x14ac:dyDescent="0.25">
      <c r="A556" s="1">
        <v>553</v>
      </c>
      <c r="B556" s="1" t="str">
        <f>"2756202012021237312160"</f>
        <v>2756202012021237312160</v>
      </c>
      <c r="C556" s="1" t="str">
        <f>"焦迪"</f>
        <v>焦迪</v>
      </c>
      <c r="D556" s="1" t="s">
        <v>71</v>
      </c>
      <c r="E556" s="1"/>
    </row>
    <row r="557" spans="1:5" x14ac:dyDescent="0.25">
      <c r="A557" s="1">
        <v>554</v>
      </c>
      <c r="B557" s="1" t="str">
        <f>"2756202012021357402284"</f>
        <v>2756202012021357402284</v>
      </c>
      <c r="C557" s="1" t="str">
        <f>"时倩"</f>
        <v>时倩</v>
      </c>
      <c r="D557" s="1" t="s">
        <v>71</v>
      </c>
      <c r="E557" s="1"/>
    </row>
    <row r="558" spans="1:5" x14ac:dyDescent="0.25">
      <c r="A558" s="1">
        <v>555</v>
      </c>
      <c r="B558" s="1" t="str">
        <f>"2756202012021531222417"</f>
        <v>2756202012021531222417</v>
      </c>
      <c r="C558" s="1" t="str">
        <f>"卢郡哲"</f>
        <v>卢郡哲</v>
      </c>
      <c r="D558" s="1" t="s">
        <v>71</v>
      </c>
      <c r="E558" s="1"/>
    </row>
    <row r="559" spans="1:5" x14ac:dyDescent="0.25">
      <c r="A559" s="1">
        <v>556</v>
      </c>
      <c r="B559" s="1" t="str">
        <f>"2756202012021615292483"</f>
        <v>2756202012021615292483</v>
      </c>
      <c r="C559" s="1" t="str">
        <f>"归慧"</f>
        <v>归慧</v>
      </c>
      <c r="D559" s="1" t="s">
        <v>71</v>
      </c>
      <c r="E559" s="1"/>
    </row>
    <row r="560" spans="1:5" x14ac:dyDescent="0.25">
      <c r="A560" s="1">
        <v>557</v>
      </c>
      <c r="B560" s="1" t="str">
        <f>"2756202012021705002561"</f>
        <v>2756202012021705002561</v>
      </c>
      <c r="C560" s="1" t="str">
        <f>"张祥"</f>
        <v>张祥</v>
      </c>
      <c r="D560" s="1" t="s">
        <v>71</v>
      </c>
      <c r="E560" s="1"/>
    </row>
    <row r="561" spans="1:5" x14ac:dyDescent="0.25">
      <c r="A561" s="1">
        <v>558</v>
      </c>
      <c r="B561" s="1" t="str">
        <f>"27562020113008420469"</f>
        <v>27562020113008420469</v>
      </c>
      <c r="C561" s="1" t="str">
        <f>"匡亚辉"</f>
        <v>匡亚辉</v>
      </c>
      <c r="D561" s="1" t="s">
        <v>37</v>
      </c>
      <c r="E561" s="1"/>
    </row>
    <row r="562" spans="1:5" x14ac:dyDescent="0.25">
      <c r="A562" s="1">
        <v>559</v>
      </c>
      <c r="B562" s="1" t="str">
        <f>"275620201130090722124"</f>
        <v>275620201130090722124</v>
      </c>
      <c r="C562" s="1" t="str">
        <f>"马许豪"</f>
        <v>马许豪</v>
      </c>
      <c r="D562" s="1" t="s">
        <v>37</v>
      </c>
      <c r="E562" s="1"/>
    </row>
    <row r="563" spans="1:5" x14ac:dyDescent="0.25">
      <c r="A563" s="1">
        <v>560</v>
      </c>
      <c r="B563" s="1" t="str">
        <f>"275620201130094223206"</f>
        <v>275620201130094223206</v>
      </c>
      <c r="C563" s="1" t="str">
        <f>"马素素"</f>
        <v>马素素</v>
      </c>
      <c r="D563" s="1" t="s">
        <v>37</v>
      </c>
      <c r="E563" s="1"/>
    </row>
    <row r="564" spans="1:5" x14ac:dyDescent="0.25">
      <c r="A564" s="1">
        <v>561</v>
      </c>
      <c r="B564" s="1" t="str">
        <f>"275620201130094911215"</f>
        <v>275620201130094911215</v>
      </c>
      <c r="C564" s="1" t="str">
        <f>"李瑶晗"</f>
        <v>李瑶晗</v>
      </c>
      <c r="D564" s="1" t="s">
        <v>37</v>
      </c>
      <c r="E564" s="1"/>
    </row>
    <row r="565" spans="1:5" x14ac:dyDescent="0.25">
      <c r="A565" s="1">
        <v>562</v>
      </c>
      <c r="B565" s="1" t="str">
        <f>"275620201130095117221"</f>
        <v>275620201130095117221</v>
      </c>
      <c r="C565" s="1" t="str">
        <f>"刘婉莹"</f>
        <v>刘婉莹</v>
      </c>
      <c r="D565" s="1" t="s">
        <v>37</v>
      </c>
      <c r="E565" s="1"/>
    </row>
    <row r="566" spans="1:5" x14ac:dyDescent="0.25">
      <c r="A566" s="1">
        <v>563</v>
      </c>
      <c r="B566" s="1" t="str">
        <f>"275620201130095732233"</f>
        <v>275620201130095732233</v>
      </c>
      <c r="C566" s="1" t="str">
        <f>"王重庆"</f>
        <v>王重庆</v>
      </c>
      <c r="D566" s="1" t="s">
        <v>37</v>
      </c>
      <c r="E566" s="1"/>
    </row>
    <row r="567" spans="1:5" x14ac:dyDescent="0.25">
      <c r="A567" s="1">
        <v>564</v>
      </c>
      <c r="B567" s="1" t="str">
        <f>"275620201130101400280"</f>
        <v>275620201130101400280</v>
      </c>
      <c r="C567" s="1" t="str">
        <f>"曹真"</f>
        <v>曹真</v>
      </c>
      <c r="D567" s="1" t="s">
        <v>37</v>
      </c>
      <c r="E567" s="1"/>
    </row>
    <row r="568" spans="1:5" x14ac:dyDescent="0.25">
      <c r="A568" s="1">
        <v>565</v>
      </c>
      <c r="B568" s="1" t="str">
        <f>"275620201130151228744"</f>
        <v>275620201130151228744</v>
      </c>
      <c r="C568" s="1" t="str">
        <f>"包函"</f>
        <v>包函</v>
      </c>
      <c r="D568" s="1" t="s">
        <v>37</v>
      </c>
      <c r="E568" s="1"/>
    </row>
    <row r="569" spans="1:5" x14ac:dyDescent="0.25">
      <c r="A569" s="1">
        <v>566</v>
      </c>
      <c r="B569" s="1" t="str">
        <f>"275620201130153103769"</f>
        <v>275620201130153103769</v>
      </c>
      <c r="C569" s="1" t="str">
        <f>"张亚阁"</f>
        <v>张亚阁</v>
      </c>
      <c r="D569" s="1" t="s">
        <v>37</v>
      </c>
      <c r="E569" s="1"/>
    </row>
    <row r="570" spans="1:5" x14ac:dyDescent="0.25">
      <c r="A570" s="1">
        <v>567</v>
      </c>
      <c r="B570" s="1" t="str">
        <f>"275620201130165432863"</f>
        <v>275620201130165432863</v>
      </c>
      <c r="C570" s="1" t="str">
        <f>"赵璐"</f>
        <v>赵璐</v>
      </c>
      <c r="D570" s="1" t="s">
        <v>37</v>
      </c>
      <c r="E570" s="1"/>
    </row>
    <row r="571" spans="1:5" x14ac:dyDescent="0.25">
      <c r="A571" s="1">
        <v>568</v>
      </c>
      <c r="B571" s="1" t="str">
        <f>"275620201130165912866"</f>
        <v>275620201130165912866</v>
      </c>
      <c r="C571" s="1" t="str">
        <f>"王雨晴"</f>
        <v>王雨晴</v>
      </c>
      <c r="D571" s="1" t="s">
        <v>37</v>
      </c>
      <c r="E571" s="1"/>
    </row>
    <row r="572" spans="1:5" x14ac:dyDescent="0.25">
      <c r="A572" s="1">
        <v>569</v>
      </c>
      <c r="B572" s="1" t="str">
        <f>"275620201130185145935"</f>
        <v>275620201130185145935</v>
      </c>
      <c r="C572" s="1" t="str">
        <f>"简睿豪"</f>
        <v>简睿豪</v>
      </c>
      <c r="D572" s="1" t="s">
        <v>37</v>
      </c>
      <c r="E572" s="1"/>
    </row>
    <row r="573" spans="1:5" x14ac:dyDescent="0.25">
      <c r="A573" s="1">
        <v>570</v>
      </c>
      <c r="B573" s="1" t="str">
        <f>"275620201130194455975"</f>
        <v>275620201130194455975</v>
      </c>
      <c r="C573" s="1" t="str">
        <f>"张涵"</f>
        <v>张涵</v>
      </c>
      <c r="D573" s="1" t="s">
        <v>37</v>
      </c>
      <c r="E573" s="1"/>
    </row>
    <row r="574" spans="1:5" x14ac:dyDescent="0.25">
      <c r="A574" s="1">
        <v>571</v>
      </c>
      <c r="B574" s="1" t="str">
        <f>"2756202011302142061050"</f>
        <v>2756202011302142061050</v>
      </c>
      <c r="C574" s="1" t="str">
        <f>"陈荣辉"</f>
        <v>陈荣辉</v>
      </c>
      <c r="D574" s="1" t="s">
        <v>37</v>
      </c>
      <c r="E574" s="1"/>
    </row>
    <row r="575" spans="1:5" x14ac:dyDescent="0.25">
      <c r="A575" s="1">
        <v>572</v>
      </c>
      <c r="B575" s="1" t="str">
        <f>"2756202012011136481294"</f>
        <v>2756202012011136481294</v>
      </c>
      <c r="C575" s="1" t="str">
        <f>"孔豪杰"</f>
        <v>孔豪杰</v>
      </c>
      <c r="D575" s="1" t="s">
        <v>37</v>
      </c>
      <c r="E575" s="1"/>
    </row>
    <row r="576" spans="1:5" x14ac:dyDescent="0.25">
      <c r="A576" s="1">
        <v>573</v>
      </c>
      <c r="B576" s="1" t="str">
        <f>"2756202012011255071348"</f>
        <v>2756202012011255071348</v>
      </c>
      <c r="C576" s="1" t="str">
        <f>"万明珠"</f>
        <v>万明珠</v>
      </c>
      <c r="D576" s="1" t="s">
        <v>37</v>
      </c>
      <c r="E576" s="1"/>
    </row>
    <row r="577" spans="1:5" x14ac:dyDescent="0.25">
      <c r="A577" s="1">
        <v>574</v>
      </c>
      <c r="B577" s="1" t="str">
        <f>"2756202012011854181674"</f>
        <v>2756202012011854181674</v>
      </c>
      <c r="C577" s="1" t="str">
        <f>"曹露"</f>
        <v>曹露</v>
      </c>
      <c r="D577" s="1" t="s">
        <v>37</v>
      </c>
      <c r="E577" s="1"/>
    </row>
    <row r="578" spans="1:5" x14ac:dyDescent="0.25">
      <c r="A578" s="1">
        <v>575</v>
      </c>
      <c r="B578" s="1" t="str">
        <f>"2756202012021004231985"</f>
        <v>2756202012021004231985</v>
      </c>
      <c r="C578" s="1" t="str">
        <f>"郭钦森"</f>
        <v>郭钦森</v>
      </c>
      <c r="D578" s="1" t="s">
        <v>37</v>
      </c>
      <c r="E578" s="1"/>
    </row>
    <row r="579" spans="1:5" x14ac:dyDescent="0.25">
      <c r="A579" s="1">
        <v>576</v>
      </c>
      <c r="B579" s="1" t="str">
        <f>"2756202012021517572397"</f>
        <v>2756202012021517572397</v>
      </c>
      <c r="C579" s="1" t="str">
        <f>"张威"</f>
        <v>张威</v>
      </c>
      <c r="D579" s="1" t="s">
        <v>37</v>
      </c>
      <c r="E579" s="1"/>
    </row>
    <row r="580" spans="1:5" x14ac:dyDescent="0.25">
      <c r="A580" s="1">
        <v>577</v>
      </c>
      <c r="B580" s="1" t="str">
        <f>"2756202012021518292401"</f>
        <v>2756202012021518292401</v>
      </c>
      <c r="C580" s="1" t="str">
        <f>"徐鹏飞"</f>
        <v>徐鹏飞</v>
      </c>
      <c r="D580" s="1" t="s">
        <v>37</v>
      </c>
      <c r="E580" s="1"/>
    </row>
    <row r="581" spans="1:5" x14ac:dyDescent="0.25">
      <c r="A581" s="1">
        <v>578</v>
      </c>
      <c r="B581" s="1" t="str">
        <f>"275620201130095403228"</f>
        <v>275620201130095403228</v>
      </c>
      <c r="C581" s="1" t="str">
        <f>"张煜"</f>
        <v>张煜</v>
      </c>
      <c r="D581" s="1" t="s">
        <v>62</v>
      </c>
      <c r="E581" s="1"/>
    </row>
    <row r="582" spans="1:5" x14ac:dyDescent="0.25">
      <c r="A582" s="1">
        <v>579</v>
      </c>
      <c r="B582" s="1" t="str">
        <f>"275620201130101509286"</f>
        <v>275620201130101509286</v>
      </c>
      <c r="C582" s="1" t="str">
        <f>"赵宁"</f>
        <v>赵宁</v>
      </c>
      <c r="D582" s="1" t="s">
        <v>62</v>
      </c>
      <c r="E582" s="1"/>
    </row>
    <row r="583" spans="1:5" x14ac:dyDescent="0.25">
      <c r="A583" s="1">
        <v>580</v>
      </c>
      <c r="B583" s="1" t="str">
        <f>"275620201130102554319"</f>
        <v>275620201130102554319</v>
      </c>
      <c r="C583" s="1" t="str">
        <f>"林娜"</f>
        <v>林娜</v>
      </c>
      <c r="D583" s="1" t="s">
        <v>62</v>
      </c>
      <c r="E583" s="1"/>
    </row>
    <row r="584" spans="1:5" x14ac:dyDescent="0.25">
      <c r="A584" s="1">
        <v>581</v>
      </c>
      <c r="B584" s="1" t="str">
        <f>"275620201130162511828"</f>
        <v>275620201130162511828</v>
      </c>
      <c r="C584" s="1" t="str">
        <f>"闫轲"</f>
        <v>闫轲</v>
      </c>
      <c r="D584" s="1" t="s">
        <v>62</v>
      </c>
      <c r="E584" s="1"/>
    </row>
    <row r="585" spans="1:5" x14ac:dyDescent="0.25">
      <c r="A585" s="1">
        <v>582</v>
      </c>
      <c r="B585" s="1" t="str">
        <f>"275620201130185128934"</f>
        <v>275620201130185128934</v>
      </c>
      <c r="C585" s="1" t="str">
        <f>"杨梦莹"</f>
        <v>杨梦莹</v>
      </c>
      <c r="D585" s="1" t="s">
        <v>62</v>
      </c>
      <c r="E585" s="1"/>
    </row>
    <row r="586" spans="1:5" x14ac:dyDescent="0.25">
      <c r="A586" s="1">
        <v>583</v>
      </c>
      <c r="B586" s="1" t="str">
        <f>"275620201130191908956"</f>
        <v>275620201130191908956</v>
      </c>
      <c r="C586" s="1" t="str">
        <f>"刘恩典"</f>
        <v>刘恩典</v>
      </c>
      <c r="D586" s="1" t="s">
        <v>62</v>
      </c>
      <c r="E586" s="1"/>
    </row>
    <row r="587" spans="1:5" x14ac:dyDescent="0.25">
      <c r="A587" s="1">
        <v>584</v>
      </c>
      <c r="B587" s="1" t="str">
        <f>"2756202011302149141055"</f>
        <v>2756202011302149141055</v>
      </c>
      <c r="C587" s="1" t="str">
        <f>"樊文帅"</f>
        <v>樊文帅</v>
      </c>
      <c r="D587" s="1" t="s">
        <v>62</v>
      </c>
      <c r="E587" s="1"/>
    </row>
    <row r="588" spans="1:5" x14ac:dyDescent="0.25">
      <c r="A588" s="1">
        <v>585</v>
      </c>
      <c r="B588" s="1" t="str">
        <f>"2756202011302234041078"</f>
        <v>2756202011302234041078</v>
      </c>
      <c r="C588" s="1" t="str">
        <f>"李方平"</f>
        <v>李方平</v>
      </c>
      <c r="D588" s="1" t="s">
        <v>62</v>
      </c>
      <c r="E588" s="1"/>
    </row>
    <row r="589" spans="1:5" x14ac:dyDescent="0.25">
      <c r="A589" s="1">
        <v>586</v>
      </c>
      <c r="B589" s="1" t="str">
        <f>"2756202012011249431345"</f>
        <v>2756202012011249431345</v>
      </c>
      <c r="C589" s="1" t="str">
        <f>"全玉坤"</f>
        <v>全玉坤</v>
      </c>
      <c r="D589" s="1" t="s">
        <v>62</v>
      </c>
      <c r="E589" s="1"/>
    </row>
    <row r="590" spans="1:5" x14ac:dyDescent="0.25">
      <c r="A590" s="1">
        <v>587</v>
      </c>
      <c r="B590" s="1" t="str">
        <f>"2756202012011255531350"</f>
        <v>2756202012011255531350</v>
      </c>
      <c r="C590" s="1" t="str">
        <f>"徐帅"</f>
        <v>徐帅</v>
      </c>
      <c r="D590" s="1" t="s">
        <v>62</v>
      </c>
      <c r="E590" s="1"/>
    </row>
    <row r="591" spans="1:5" x14ac:dyDescent="0.25">
      <c r="A591" s="1">
        <v>588</v>
      </c>
      <c r="B591" s="1" t="str">
        <f>"2756202012011503401456"</f>
        <v>2756202012011503401456</v>
      </c>
      <c r="C591" s="1" t="str">
        <f>"刘建洋"</f>
        <v>刘建洋</v>
      </c>
      <c r="D591" s="1" t="s">
        <v>62</v>
      </c>
      <c r="E591" s="1"/>
    </row>
    <row r="592" spans="1:5" x14ac:dyDescent="0.25">
      <c r="A592" s="1">
        <v>589</v>
      </c>
      <c r="B592" s="1" t="str">
        <f>"2756202012011603261524"</f>
        <v>2756202012011603261524</v>
      </c>
      <c r="C592" s="1" t="str">
        <f>"朱颖琦"</f>
        <v>朱颖琦</v>
      </c>
      <c r="D592" s="1" t="s">
        <v>62</v>
      </c>
      <c r="E592" s="1"/>
    </row>
    <row r="593" spans="1:5" x14ac:dyDescent="0.25">
      <c r="A593" s="1">
        <v>590</v>
      </c>
      <c r="B593" s="1" t="str">
        <f>"2756202012020733081888"</f>
        <v>2756202012020733081888</v>
      </c>
      <c r="C593" s="1" t="str">
        <f>"李旭"</f>
        <v>李旭</v>
      </c>
      <c r="D593" s="1" t="s">
        <v>62</v>
      </c>
      <c r="E593" s="1"/>
    </row>
    <row r="594" spans="1:5" x14ac:dyDescent="0.25">
      <c r="A594" s="1">
        <v>591</v>
      </c>
      <c r="B594" s="1" t="str">
        <f>"2756202012020918591942"</f>
        <v>2756202012020918591942</v>
      </c>
      <c r="C594" s="1" t="str">
        <f>"崔舒舒"</f>
        <v>崔舒舒</v>
      </c>
      <c r="D594" s="1" t="s">
        <v>62</v>
      </c>
      <c r="E594" s="1"/>
    </row>
    <row r="595" spans="1:5" x14ac:dyDescent="0.25">
      <c r="A595" s="1">
        <v>592</v>
      </c>
      <c r="B595" s="1" t="str">
        <f>"2756202012020957341978"</f>
        <v>2756202012020957341978</v>
      </c>
      <c r="C595" s="1" t="str">
        <f>"徐晨"</f>
        <v>徐晨</v>
      </c>
      <c r="D595" s="1" t="s">
        <v>62</v>
      </c>
      <c r="E595" s="1"/>
    </row>
    <row r="596" spans="1:5" x14ac:dyDescent="0.25">
      <c r="A596" s="1">
        <v>593</v>
      </c>
      <c r="B596" s="1" t="str">
        <f>"2756202012021050462043"</f>
        <v>2756202012021050462043</v>
      </c>
      <c r="C596" s="1" t="str">
        <f>"张晗"</f>
        <v>张晗</v>
      </c>
      <c r="D596" s="1" t="s">
        <v>62</v>
      </c>
      <c r="E596" s="1"/>
    </row>
    <row r="597" spans="1:5" x14ac:dyDescent="0.25">
      <c r="A597" s="1">
        <v>594</v>
      </c>
      <c r="B597" s="1" t="str">
        <f>"2756202012021457182361"</f>
        <v>2756202012021457182361</v>
      </c>
      <c r="C597" s="1" t="str">
        <f>"刘俊"</f>
        <v>刘俊</v>
      </c>
      <c r="D597" s="1" t="s">
        <v>62</v>
      </c>
      <c r="E597" s="1"/>
    </row>
    <row r="598" spans="1:5" x14ac:dyDescent="0.25">
      <c r="A598" s="1">
        <v>595</v>
      </c>
      <c r="B598" s="1" t="str">
        <f>"27562020113008184428"</f>
        <v>27562020113008184428</v>
      </c>
      <c r="C598" s="1" t="str">
        <f>"张龙"</f>
        <v>张龙</v>
      </c>
      <c r="D598" s="1" t="s">
        <v>20</v>
      </c>
      <c r="E598" s="1"/>
    </row>
    <row r="599" spans="1:5" x14ac:dyDescent="0.25">
      <c r="A599" s="1">
        <v>596</v>
      </c>
      <c r="B599" s="1" t="str">
        <f>"275620201130125948583"</f>
        <v>275620201130125948583</v>
      </c>
      <c r="C599" s="1" t="str">
        <f>"马姣姣"</f>
        <v>马姣姣</v>
      </c>
      <c r="D599" s="1" t="s">
        <v>20</v>
      </c>
      <c r="E599" s="1"/>
    </row>
    <row r="600" spans="1:5" x14ac:dyDescent="0.25">
      <c r="A600" s="1">
        <v>597</v>
      </c>
      <c r="B600" s="1" t="str">
        <f>"275620201130183702919"</f>
        <v>275620201130183702919</v>
      </c>
      <c r="C600" s="1" t="str">
        <f>"刘纪元"</f>
        <v>刘纪元</v>
      </c>
      <c r="D600" s="1" t="s">
        <v>20</v>
      </c>
      <c r="E600" s="1"/>
    </row>
    <row r="601" spans="1:5" x14ac:dyDescent="0.25">
      <c r="A601" s="1">
        <v>598</v>
      </c>
      <c r="B601" s="1" t="str">
        <f>"275620201130185643938"</f>
        <v>275620201130185643938</v>
      </c>
      <c r="C601" s="1" t="str">
        <f>"王晨"</f>
        <v>王晨</v>
      </c>
      <c r="D601" s="1" t="s">
        <v>20</v>
      </c>
      <c r="E601" s="1"/>
    </row>
    <row r="602" spans="1:5" x14ac:dyDescent="0.25">
      <c r="A602" s="1">
        <v>599</v>
      </c>
      <c r="B602" s="1" t="str">
        <f>"2756202012010835331122"</f>
        <v>2756202012010835331122</v>
      </c>
      <c r="C602" s="1" t="str">
        <f>"王江"</f>
        <v>王江</v>
      </c>
      <c r="D602" s="1" t="s">
        <v>20</v>
      </c>
      <c r="E602" s="1"/>
    </row>
    <row r="603" spans="1:5" x14ac:dyDescent="0.25">
      <c r="A603" s="1">
        <v>600</v>
      </c>
      <c r="B603" s="1" t="str">
        <f>"2756202012011450401443"</f>
        <v>2756202012011450401443</v>
      </c>
      <c r="C603" s="1" t="str">
        <f>"孟果"</f>
        <v>孟果</v>
      </c>
      <c r="D603" s="1" t="s">
        <v>20</v>
      </c>
      <c r="E603" s="1"/>
    </row>
    <row r="604" spans="1:5" x14ac:dyDescent="0.25">
      <c r="A604" s="1">
        <v>601</v>
      </c>
      <c r="B604" s="1" t="str">
        <f>"2756202012011737401627"</f>
        <v>2756202012011737401627</v>
      </c>
      <c r="C604" s="1" t="str">
        <f>"池发泉"</f>
        <v>池发泉</v>
      </c>
      <c r="D604" s="1" t="s">
        <v>20</v>
      </c>
      <c r="E604" s="1"/>
    </row>
    <row r="605" spans="1:5" x14ac:dyDescent="0.25">
      <c r="A605" s="1">
        <v>602</v>
      </c>
      <c r="B605" s="1" t="str">
        <f>"2756202012012234291831"</f>
        <v>2756202012012234291831</v>
      </c>
      <c r="C605" s="1" t="str">
        <f>"王腾远"</f>
        <v>王腾远</v>
      </c>
      <c r="D605" s="1" t="s">
        <v>20</v>
      </c>
      <c r="E605" s="1"/>
    </row>
    <row r="606" spans="1:5" x14ac:dyDescent="0.25">
      <c r="A606" s="1">
        <v>603</v>
      </c>
      <c r="B606" s="1" t="str">
        <f>"2756202012021556292453"</f>
        <v>2756202012021556292453</v>
      </c>
      <c r="C606" s="1" t="str">
        <f>"刘鑫"</f>
        <v>刘鑫</v>
      </c>
      <c r="D606" s="1" t="s">
        <v>20</v>
      </c>
      <c r="E606" s="1"/>
    </row>
    <row r="607" spans="1:5" x14ac:dyDescent="0.25">
      <c r="A607" s="1">
        <v>604</v>
      </c>
      <c r="B607" s="1" t="str">
        <f>"27562020113008532093"</f>
        <v>27562020113008532093</v>
      </c>
      <c r="C607" s="1" t="str">
        <f>"曹俊"</f>
        <v>曹俊</v>
      </c>
      <c r="D607" s="1" t="s">
        <v>42</v>
      </c>
      <c r="E607" s="1"/>
    </row>
    <row r="608" spans="1:5" x14ac:dyDescent="0.25">
      <c r="A608" s="1">
        <v>605</v>
      </c>
      <c r="B608" s="1" t="str">
        <f>"27562020113008561797"</f>
        <v>27562020113008561797</v>
      </c>
      <c r="C608" s="1" t="str">
        <f>"刘帅"</f>
        <v>刘帅</v>
      </c>
      <c r="D608" s="1" t="s">
        <v>42</v>
      </c>
      <c r="E608" s="1"/>
    </row>
    <row r="609" spans="1:5" x14ac:dyDescent="0.25">
      <c r="A609" s="1">
        <v>606</v>
      </c>
      <c r="B609" s="1" t="str">
        <f>"275620201130092952181"</f>
        <v>275620201130092952181</v>
      </c>
      <c r="C609" s="1" t="str">
        <f>"吕昊洋"</f>
        <v>吕昊洋</v>
      </c>
      <c r="D609" s="1" t="s">
        <v>42</v>
      </c>
      <c r="E609" s="1"/>
    </row>
    <row r="610" spans="1:5" x14ac:dyDescent="0.25">
      <c r="A610" s="1">
        <v>607</v>
      </c>
      <c r="B610" s="1" t="str">
        <f>"275620201130112059440"</f>
        <v>275620201130112059440</v>
      </c>
      <c r="C610" s="1" t="str">
        <f>"刁久翔"</f>
        <v>刁久翔</v>
      </c>
      <c r="D610" s="1" t="s">
        <v>42</v>
      </c>
      <c r="E610" s="1"/>
    </row>
    <row r="611" spans="1:5" x14ac:dyDescent="0.25">
      <c r="A611" s="1">
        <v>608</v>
      </c>
      <c r="B611" s="1" t="str">
        <f>"275620201130114058474"</f>
        <v>275620201130114058474</v>
      </c>
      <c r="C611" s="1" t="str">
        <f>"刘威"</f>
        <v>刘威</v>
      </c>
      <c r="D611" s="1" t="s">
        <v>42</v>
      </c>
      <c r="E611" s="1"/>
    </row>
    <row r="612" spans="1:5" x14ac:dyDescent="0.25">
      <c r="A612" s="1">
        <v>609</v>
      </c>
      <c r="B612" s="1" t="str">
        <f>"275620201130114937494"</f>
        <v>275620201130114937494</v>
      </c>
      <c r="C612" s="1" t="str">
        <f>"史鹏"</f>
        <v>史鹏</v>
      </c>
      <c r="D612" s="1" t="s">
        <v>42</v>
      </c>
      <c r="E612" s="1"/>
    </row>
    <row r="613" spans="1:5" x14ac:dyDescent="0.25">
      <c r="A613" s="1">
        <v>610</v>
      </c>
      <c r="B613" s="1" t="str">
        <f>"275620201130123902554"</f>
        <v>275620201130123902554</v>
      </c>
      <c r="C613" s="1" t="str">
        <f>"翟明波"</f>
        <v>翟明波</v>
      </c>
      <c r="D613" s="1" t="s">
        <v>42</v>
      </c>
      <c r="E613" s="1"/>
    </row>
    <row r="614" spans="1:5" x14ac:dyDescent="0.25">
      <c r="A614" s="1">
        <v>611</v>
      </c>
      <c r="B614" s="1" t="str">
        <f>"275620201130150500727"</f>
        <v>275620201130150500727</v>
      </c>
      <c r="C614" s="1" t="str">
        <f>"包亚楠"</f>
        <v>包亚楠</v>
      </c>
      <c r="D614" s="1" t="s">
        <v>42</v>
      </c>
      <c r="E614" s="1"/>
    </row>
    <row r="615" spans="1:5" x14ac:dyDescent="0.25">
      <c r="A615" s="1">
        <v>612</v>
      </c>
      <c r="B615" s="1" t="str">
        <f>"275620201130170221869"</f>
        <v>275620201130170221869</v>
      </c>
      <c r="C615" s="1" t="str">
        <f>"王月星"</f>
        <v>王月星</v>
      </c>
      <c r="D615" s="1" t="s">
        <v>42</v>
      </c>
      <c r="E615" s="1"/>
    </row>
    <row r="616" spans="1:5" x14ac:dyDescent="0.25">
      <c r="A616" s="1">
        <v>613</v>
      </c>
      <c r="B616" s="1" t="str">
        <f>"275620201130182217914"</f>
        <v>275620201130182217914</v>
      </c>
      <c r="C616" s="1" t="str">
        <f>"廉政"</f>
        <v>廉政</v>
      </c>
      <c r="D616" s="1" t="s">
        <v>42</v>
      </c>
      <c r="E616" s="1"/>
    </row>
    <row r="617" spans="1:5" x14ac:dyDescent="0.25">
      <c r="A617" s="1">
        <v>614</v>
      </c>
      <c r="B617" s="1" t="str">
        <f>"275620201130182445916"</f>
        <v>275620201130182445916</v>
      </c>
      <c r="C617" s="1" t="str">
        <f>"邢棒"</f>
        <v>邢棒</v>
      </c>
      <c r="D617" s="1" t="s">
        <v>42</v>
      </c>
      <c r="E617" s="1"/>
    </row>
    <row r="618" spans="1:5" x14ac:dyDescent="0.25">
      <c r="A618" s="1">
        <v>615</v>
      </c>
      <c r="B618" s="1" t="str">
        <f>"275620201130202327998"</f>
        <v>275620201130202327998</v>
      </c>
      <c r="C618" s="1" t="str">
        <f>"田杠"</f>
        <v>田杠</v>
      </c>
      <c r="D618" s="1" t="s">
        <v>42</v>
      </c>
      <c r="E618" s="1"/>
    </row>
    <row r="619" spans="1:5" x14ac:dyDescent="0.25">
      <c r="A619" s="1">
        <v>616</v>
      </c>
      <c r="B619" s="1" t="str">
        <f>"2756202011302159171064"</f>
        <v>2756202011302159171064</v>
      </c>
      <c r="C619" s="1" t="str">
        <f>"姚永安"</f>
        <v>姚永安</v>
      </c>
      <c r="D619" s="1" t="s">
        <v>42</v>
      </c>
      <c r="E619" s="1"/>
    </row>
    <row r="620" spans="1:5" x14ac:dyDescent="0.25">
      <c r="A620" s="1">
        <v>617</v>
      </c>
      <c r="B620" s="1" t="str">
        <f>"2756202011302219241071"</f>
        <v>2756202011302219241071</v>
      </c>
      <c r="C620" s="1" t="str">
        <f>"杨婷"</f>
        <v>杨婷</v>
      </c>
      <c r="D620" s="1" t="s">
        <v>42</v>
      </c>
      <c r="E620" s="1"/>
    </row>
    <row r="621" spans="1:5" x14ac:dyDescent="0.25">
      <c r="A621" s="1">
        <v>618</v>
      </c>
      <c r="B621" s="1" t="str">
        <f>"2756202012011009231194"</f>
        <v>2756202012011009231194</v>
      </c>
      <c r="C621" s="1" t="str">
        <f>"刘桂芝"</f>
        <v>刘桂芝</v>
      </c>
      <c r="D621" s="1" t="s">
        <v>42</v>
      </c>
      <c r="E621" s="1"/>
    </row>
    <row r="622" spans="1:5" x14ac:dyDescent="0.25">
      <c r="A622" s="1">
        <v>619</v>
      </c>
      <c r="B622" s="1" t="str">
        <f>"2756202012011301181358"</f>
        <v>2756202012011301181358</v>
      </c>
      <c r="C622" s="1" t="str">
        <f>"金海啸"</f>
        <v>金海啸</v>
      </c>
      <c r="D622" s="1" t="s">
        <v>42</v>
      </c>
      <c r="E622" s="1"/>
    </row>
    <row r="623" spans="1:5" x14ac:dyDescent="0.25">
      <c r="A623" s="1">
        <v>620</v>
      </c>
      <c r="B623" s="1" t="str">
        <f>"2756202012011729161622"</f>
        <v>2756202012011729161622</v>
      </c>
      <c r="C623" s="1" t="str">
        <f>"牛强"</f>
        <v>牛强</v>
      </c>
      <c r="D623" s="1" t="s">
        <v>42</v>
      </c>
      <c r="E623" s="1"/>
    </row>
    <row r="624" spans="1:5" x14ac:dyDescent="0.25">
      <c r="A624" s="1">
        <v>621</v>
      </c>
      <c r="B624" s="1" t="str">
        <f>"2756202012012006471721"</f>
        <v>2756202012012006471721</v>
      </c>
      <c r="C624" s="1" t="str">
        <f>"许中浩"</f>
        <v>许中浩</v>
      </c>
      <c r="D624" s="1" t="s">
        <v>42</v>
      </c>
      <c r="E624" s="1"/>
    </row>
    <row r="625" spans="1:5" x14ac:dyDescent="0.25">
      <c r="A625" s="1">
        <v>622</v>
      </c>
      <c r="B625" s="1" t="str">
        <f>"2756202012012030511740"</f>
        <v>2756202012012030511740</v>
      </c>
      <c r="C625" s="1" t="str">
        <f>"杨苗青"</f>
        <v>杨苗青</v>
      </c>
      <c r="D625" s="1" t="s">
        <v>42</v>
      </c>
      <c r="E625" s="1"/>
    </row>
    <row r="626" spans="1:5" x14ac:dyDescent="0.25">
      <c r="A626" s="1">
        <v>623</v>
      </c>
      <c r="B626" s="1" t="str">
        <f>"2756202012012119321773"</f>
        <v>2756202012012119321773</v>
      </c>
      <c r="C626" s="1" t="str">
        <f>"李梦凡"</f>
        <v>李梦凡</v>
      </c>
      <c r="D626" s="1" t="s">
        <v>42</v>
      </c>
      <c r="E626" s="1"/>
    </row>
    <row r="627" spans="1:5" x14ac:dyDescent="0.25">
      <c r="A627" s="1">
        <v>624</v>
      </c>
      <c r="B627" s="1" t="str">
        <f>"2756202012012309081849"</f>
        <v>2756202012012309081849</v>
      </c>
      <c r="C627" s="1" t="str">
        <f>"张钧博"</f>
        <v>张钧博</v>
      </c>
      <c r="D627" s="1" t="s">
        <v>42</v>
      </c>
      <c r="E627" s="1"/>
    </row>
    <row r="628" spans="1:5" x14ac:dyDescent="0.25">
      <c r="A628" s="1">
        <v>625</v>
      </c>
      <c r="B628" s="1" t="str">
        <f>"2756202012012314591852"</f>
        <v>2756202012012314591852</v>
      </c>
      <c r="C628" s="1" t="str">
        <f>"沈艾霏"</f>
        <v>沈艾霏</v>
      </c>
      <c r="D628" s="1" t="s">
        <v>42</v>
      </c>
      <c r="E628" s="1"/>
    </row>
    <row r="629" spans="1:5" x14ac:dyDescent="0.25">
      <c r="A629" s="1">
        <v>626</v>
      </c>
      <c r="B629" s="1" t="str">
        <f>"2756202012021254002184"</f>
        <v>2756202012021254002184</v>
      </c>
      <c r="C629" s="1" t="str">
        <f>"郑全粮"</f>
        <v>郑全粮</v>
      </c>
      <c r="D629" s="1" t="s">
        <v>42</v>
      </c>
      <c r="E629" s="1"/>
    </row>
    <row r="630" spans="1:5" x14ac:dyDescent="0.25">
      <c r="A630" s="1">
        <v>627</v>
      </c>
      <c r="B630" s="1" t="str">
        <f>"2756202012021307122201"</f>
        <v>2756202012021307122201</v>
      </c>
      <c r="C630" s="1" t="str">
        <f>"姚斌"</f>
        <v>姚斌</v>
      </c>
      <c r="D630" s="1" t="s">
        <v>42</v>
      </c>
      <c r="E630" s="1"/>
    </row>
    <row r="631" spans="1:5" x14ac:dyDescent="0.25">
      <c r="A631" s="1">
        <v>628</v>
      </c>
      <c r="B631" s="1" t="str">
        <f>"2756202012021358382286"</f>
        <v>2756202012021358382286</v>
      </c>
      <c r="C631" s="1" t="str">
        <f>"郭君"</f>
        <v>郭君</v>
      </c>
      <c r="D631" s="1" t="s">
        <v>42</v>
      </c>
      <c r="E631" s="1"/>
    </row>
    <row r="632" spans="1:5" x14ac:dyDescent="0.25">
      <c r="A632" s="1">
        <v>629</v>
      </c>
      <c r="B632" s="1" t="str">
        <f>"2756202012021555192451"</f>
        <v>2756202012021555192451</v>
      </c>
      <c r="C632" s="1" t="str">
        <f>" 赵晨媛"</f>
        <v xml:space="preserve"> 赵晨媛</v>
      </c>
      <c r="D632" s="1" t="s">
        <v>42</v>
      </c>
      <c r="E632" s="1"/>
    </row>
    <row r="633" spans="1:5" x14ac:dyDescent="0.25">
      <c r="A633" s="1">
        <v>630</v>
      </c>
      <c r="B633" s="1" t="str">
        <f>"27562020113008085012"</f>
        <v>27562020113008085012</v>
      </c>
      <c r="C633" s="1" t="str">
        <f>"牛圣男"</f>
        <v>牛圣男</v>
      </c>
      <c r="D633" s="1" t="s">
        <v>10</v>
      </c>
      <c r="E633" s="1"/>
    </row>
    <row r="634" spans="1:5" x14ac:dyDescent="0.25">
      <c r="A634" s="1">
        <v>631</v>
      </c>
      <c r="B634" s="1" t="str">
        <f>"27562020113008242236"</f>
        <v>27562020113008242236</v>
      </c>
      <c r="C634" s="1" t="str">
        <f>"王浩天"</f>
        <v>王浩天</v>
      </c>
      <c r="D634" s="1" t="s">
        <v>10</v>
      </c>
      <c r="E634" s="1"/>
    </row>
    <row r="635" spans="1:5" x14ac:dyDescent="0.25">
      <c r="A635" s="1">
        <v>632</v>
      </c>
      <c r="B635" s="1" t="str">
        <f>"275620201130091151137"</f>
        <v>275620201130091151137</v>
      </c>
      <c r="C635" s="1" t="str">
        <f>"王钰涵"</f>
        <v>王钰涵</v>
      </c>
      <c r="D635" s="1" t="s">
        <v>10</v>
      </c>
      <c r="E635" s="1"/>
    </row>
    <row r="636" spans="1:5" x14ac:dyDescent="0.25">
      <c r="A636" s="1">
        <v>633</v>
      </c>
      <c r="B636" s="1" t="str">
        <f>"275620201130153539773"</f>
        <v>275620201130153539773</v>
      </c>
      <c r="C636" s="1" t="str">
        <f>"刘佳蕾"</f>
        <v>刘佳蕾</v>
      </c>
      <c r="D636" s="1" t="s">
        <v>10</v>
      </c>
      <c r="E636" s="1"/>
    </row>
    <row r="637" spans="1:5" x14ac:dyDescent="0.25">
      <c r="A637" s="1">
        <v>634</v>
      </c>
      <c r="B637" s="1" t="str">
        <f>"2756202012010840241124"</f>
        <v>2756202012010840241124</v>
      </c>
      <c r="C637" s="1" t="str">
        <f>"李盛萌"</f>
        <v>李盛萌</v>
      </c>
      <c r="D637" s="1" t="s">
        <v>10</v>
      </c>
      <c r="E637" s="1"/>
    </row>
    <row r="638" spans="1:5" x14ac:dyDescent="0.25">
      <c r="A638" s="1">
        <v>635</v>
      </c>
      <c r="B638" s="1" t="str">
        <f>"2756202012011244441340"</f>
        <v>2756202012011244441340</v>
      </c>
      <c r="C638" s="1" t="str">
        <f>"甘娅军"</f>
        <v>甘娅军</v>
      </c>
      <c r="D638" s="1" t="s">
        <v>10</v>
      </c>
      <c r="E638" s="1"/>
    </row>
    <row r="639" spans="1:5" x14ac:dyDescent="0.25">
      <c r="A639" s="1">
        <v>636</v>
      </c>
      <c r="B639" s="1" t="str">
        <f>"2756202012011431531424"</f>
        <v>2756202012011431531424</v>
      </c>
      <c r="C639" s="1" t="str">
        <f>"邓雨佳"</f>
        <v>邓雨佳</v>
      </c>
      <c r="D639" s="1" t="s">
        <v>10</v>
      </c>
      <c r="E639" s="1"/>
    </row>
    <row r="640" spans="1:5" x14ac:dyDescent="0.25">
      <c r="A640" s="1">
        <v>637</v>
      </c>
      <c r="B640" s="1" t="str">
        <f>"2756202012011551201513"</f>
        <v>2756202012011551201513</v>
      </c>
      <c r="C640" s="1" t="str">
        <f>"李柯勇"</f>
        <v>李柯勇</v>
      </c>
      <c r="D640" s="1" t="s">
        <v>10</v>
      </c>
      <c r="E640" s="1"/>
    </row>
    <row r="641" spans="1:5" x14ac:dyDescent="0.25">
      <c r="A641" s="1">
        <v>638</v>
      </c>
      <c r="B641" s="1" t="str">
        <f>"2756202012011646091569"</f>
        <v>2756202012011646091569</v>
      </c>
      <c r="C641" s="1" t="str">
        <f>"南东豪"</f>
        <v>南东豪</v>
      </c>
      <c r="D641" s="1" t="s">
        <v>10</v>
      </c>
      <c r="E641" s="1"/>
    </row>
    <row r="642" spans="1:5" x14ac:dyDescent="0.25">
      <c r="A642" s="1">
        <v>639</v>
      </c>
      <c r="B642" s="1" t="str">
        <f>"2756202012011711231596"</f>
        <v>2756202012011711231596</v>
      </c>
      <c r="C642" s="1" t="str">
        <f>"刘瑾"</f>
        <v>刘瑾</v>
      </c>
      <c r="D642" s="1" t="s">
        <v>10</v>
      </c>
      <c r="E642" s="1"/>
    </row>
    <row r="643" spans="1:5" x14ac:dyDescent="0.25">
      <c r="A643" s="1">
        <v>640</v>
      </c>
      <c r="B643" s="1" t="str">
        <f>"2756202012020904111929"</f>
        <v>2756202012020904111929</v>
      </c>
      <c r="C643" s="1" t="str">
        <f>"魏伟"</f>
        <v>魏伟</v>
      </c>
      <c r="D643" s="1" t="s">
        <v>10</v>
      </c>
      <c r="E643" s="1"/>
    </row>
    <row r="644" spans="1:5" x14ac:dyDescent="0.25">
      <c r="A644" s="1">
        <v>641</v>
      </c>
      <c r="B644" s="1" t="str">
        <f>"2756202012021103202060"</f>
        <v>2756202012021103202060</v>
      </c>
      <c r="C644" s="1" t="str">
        <f>"周朔"</f>
        <v>周朔</v>
      </c>
      <c r="D644" s="1" t="s">
        <v>10</v>
      </c>
      <c r="E644" s="1"/>
    </row>
    <row r="645" spans="1:5" x14ac:dyDescent="0.25">
      <c r="A645" s="1">
        <v>642</v>
      </c>
      <c r="B645" s="1" t="str">
        <f>"2756202012021246512170"</f>
        <v>2756202012021246512170</v>
      </c>
      <c r="C645" s="1" t="str">
        <f>"万家豪"</f>
        <v>万家豪</v>
      </c>
      <c r="D645" s="1" t="s">
        <v>10</v>
      </c>
      <c r="E645" s="1"/>
    </row>
    <row r="646" spans="1:5" x14ac:dyDescent="0.25">
      <c r="A646" s="1">
        <v>643</v>
      </c>
      <c r="B646" s="1" t="str">
        <f>"2756202012021251272181"</f>
        <v>2756202012021251272181</v>
      </c>
      <c r="C646" s="1" t="str">
        <f>"张晴"</f>
        <v>张晴</v>
      </c>
      <c r="D646" s="1" t="s">
        <v>10</v>
      </c>
      <c r="E646" s="1"/>
    </row>
    <row r="647" spans="1:5" x14ac:dyDescent="0.25">
      <c r="A647" s="1">
        <v>644</v>
      </c>
      <c r="B647" s="1" t="str">
        <f>"2756202012021324582232"</f>
        <v>2756202012021324582232</v>
      </c>
      <c r="C647" s="1" t="str">
        <f>"王芳"</f>
        <v>王芳</v>
      </c>
      <c r="D647" s="3" t="s">
        <v>84</v>
      </c>
      <c r="E647" s="1"/>
    </row>
    <row r="648" spans="1:5" x14ac:dyDescent="0.25">
      <c r="A648" s="1">
        <v>645</v>
      </c>
      <c r="B648" s="1" t="str">
        <f>"2756202012021452452355"</f>
        <v>2756202012021452452355</v>
      </c>
      <c r="C648" s="1" t="str">
        <f>"祁丛"</f>
        <v>祁丛</v>
      </c>
      <c r="D648" s="1" t="s">
        <v>10</v>
      </c>
      <c r="E648" s="1"/>
    </row>
    <row r="649" spans="1:5" x14ac:dyDescent="0.25">
      <c r="A649" s="1">
        <v>646</v>
      </c>
      <c r="B649" s="1" t="str">
        <f>"2756202012021535462423"</f>
        <v>2756202012021535462423</v>
      </c>
      <c r="C649" s="1" t="str">
        <f>"齐元肖"</f>
        <v>齐元肖</v>
      </c>
      <c r="D649" s="1" t="s">
        <v>10</v>
      </c>
      <c r="E649" s="1"/>
    </row>
    <row r="650" spans="1:5" x14ac:dyDescent="0.25">
      <c r="A650" s="1">
        <v>647</v>
      </c>
      <c r="B650" s="1" t="str">
        <f>"27562020113008435174"</f>
        <v>27562020113008435174</v>
      </c>
      <c r="C650" s="1" t="str">
        <f>"赵飞"</f>
        <v>赵飞</v>
      </c>
      <c r="D650" s="1" t="s">
        <v>39</v>
      </c>
      <c r="E650" s="1"/>
    </row>
    <row r="651" spans="1:5" x14ac:dyDescent="0.25">
      <c r="A651" s="1">
        <v>648</v>
      </c>
      <c r="B651" s="1" t="str">
        <f>"275620201130102022307"</f>
        <v>275620201130102022307</v>
      </c>
      <c r="C651" s="1" t="str">
        <f>"韩金成"</f>
        <v>韩金成</v>
      </c>
      <c r="D651" s="1" t="s">
        <v>39</v>
      </c>
      <c r="E651" s="1"/>
    </row>
    <row r="652" spans="1:5" x14ac:dyDescent="0.25">
      <c r="A652" s="1">
        <v>649</v>
      </c>
      <c r="B652" s="1" t="str">
        <f>"275620201130131019596"</f>
        <v>275620201130131019596</v>
      </c>
      <c r="C652" s="1" t="str">
        <f>"宋子琪"</f>
        <v>宋子琪</v>
      </c>
      <c r="D652" s="1" t="s">
        <v>39</v>
      </c>
      <c r="E652" s="1"/>
    </row>
    <row r="653" spans="1:5" x14ac:dyDescent="0.25">
      <c r="A653" s="1">
        <v>650</v>
      </c>
      <c r="B653" s="1" t="str">
        <f>"2756202012011839241663"</f>
        <v>2756202012011839241663</v>
      </c>
      <c r="C653" s="1" t="str">
        <f>"祁展"</f>
        <v>祁展</v>
      </c>
      <c r="D653" s="1" t="s">
        <v>39</v>
      </c>
      <c r="E653" s="1"/>
    </row>
    <row r="654" spans="1:5" x14ac:dyDescent="0.25">
      <c r="A654" s="1">
        <v>651</v>
      </c>
      <c r="B654" s="1" t="str">
        <f>"2756202012021211282129"</f>
        <v>2756202012021211282129</v>
      </c>
      <c r="C654" s="1" t="str">
        <f>"樊骁"</f>
        <v>樊骁</v>
      </c>
      <c r="D654" s="1" t="s">
        <v>39</v>
      </c>
      <c r="E654" s="1"/>
    </row>
    <row r="655" spans="1:5" x14ac:dyDescent="0.25">
      <c r="A655" s="1">
        <v>652</v>
      </c>
      <c r="B655" s="1" t="str">
        <f>"2756202012021241262163"</f>
        <v>2756202012021241262163</v>
      </c>
      <c r="C655" s="1" t="str">
        <f>"黄雅如"</f>
        <v>黄雅如</v>
      </c>
      <c r="D655" s="1" t="s">
        <v>39</v>
      </c>
      <c r="E655" s="1"/>
    </row>
    <row r="656" spans="1:5" x14ac:dyDescent="0.25">
      <c r="A656" s="1">
        <v>653</v>
      </c>
      <c r="B656" s="1" t="str">
        <f>"2756202012021424572322"</f>
        <v>2756202012021424572322</v>
      </c>
      <c r="C656" s="1" t="str">
        <f>"杜娟"</f>
        <v>杜娟</v>
      </c>
      <c r="D656" s="1" t="s">
        <v>39</v>
      </c>
      <c r="E656" s="1"/>
    </row>
    <row r="657" spans="1:5" x14ac:dyDescent="0.25">
      <c r="A657" s="1">
        <v>654</v>
      </c>
      <c r="B657" s="1" t="str">
        <f>"2756202012021518162399"</f>
        <v>2756202012021518162399</v>
      </c>
      <c r="C657" s="1" t="str">
        <f>"赵越"</f>
        <v>赵越</v>
      </c>
      <c r="D657" s="1" t="s">
        <v>39</v>
      </c>
      <c r="E657" s="1"/>
    </row>
    <row r="658" spans="1:5" x14ac:dyDescent="0.25">
      <c r="A658" s="1">
        <v>655</v>
      </c>
      <c r="B658" s="1" t="str">
        <f>"2756202012021632222514"</f>
        <v>2756202012021632222514</v>
      </c>
      <c r="C658" s="1" t="str">
        <f>"李鑫"</f>
        <v>李鑫</v>
      </c>
      <c r="D658" s="1" t="s">
        <v>39</v>
      </c>
      <c r="E658" s="1"/>
    </row>
    <row r="659" spans="1:5" x14ac:dyDescent="0.25">
      <c r="A659" s="1">
        <v>656</v>
      </c>
      <c r="B659" s="1" t="str">
        <f>"275620201130091245139"</f>
        <v>275620201130091245139</v>
      </c>
      <c r="C659" s="1" t="str">
        <f>"曹振东"</f>
        <v>曹振东</v>
      </c>
      <c r="D659" s="1" t="s">
        <v>49</v>
      </c>
      <c r="E659" s="1"/>
    </row>
    <row r="660" spans="1:5" x14ac:dyDescent="0.25">
      <c r="A660" s="1">
        <v>657</v>
      </c>
      <c r="B660" s="1" t="str">
        <f>"275620201130091946156"</f>
        <v>275620201130091946156</v>
      </c>
      <c r="C660" s="1" t="str">
        <f>"冯应铎"</f>
        <v>冯应铎</v>
      </c>
      <c r="D660" s="1" t="s">
        <v>49</v>
      </c>
      <c r="E660" s="1"/>
    </row>
    <row r="661" spans="1:5" x14ac:dyDescent="0.25">
      <c r="A661" s="1">
        <v>658</v>
      </c>
      <c r="B661" s="1" t="str">
        <f>"275620201130092914180"</f>
        <v>275620201130092914180</v>
      </c>
      <c r="C661" s="1" t="str">
        <f>"王志梁"</f>
        <v>王志梁</v>
      </c>
      <c r="D661" s="1" t="s">
        <v>49</v>
      </c>
      <c r="E661" s="1"/>
    </row>
    <row r="662" spans="1:5" x14ac:dyDescent="0.25">
      <c r="A662" s="1">
        <v>659</v>
      </c>
      <c r="B662" s="1" t="str">
        <f>"275620201130125230576"</f>
        <v>275620201130125230576</v>
      </c>
      <c r="C662" s="1" t="str">
        <f>"马天擎"</f>
        <v>马天擎</v>
      </c>
      <c r="D662" s="1" t="s">
        <v>49</v>
      </c>
      <c r="E662" s="1"/>
    </row>
    <row r="663" spans="1:5" x14ac:dyDescent="0.25">
      <c r="A663" s="1">
        <v>660</v>
      </c>
      <c r="B663" s="1" t="str">
        <f>"275620201130130315590"</f>
        <v>275620201130130315590</v>
      </c>
      <c r="C663" s="1" t="str">
        <f>"曹萍萍"</f>
        <v>曹萍萍</v>
      </c>
      <c r="D663" s="1" t="s">
        <v>49</v>
      </c>
      <c r="E663" s="1"/>
    </row>
    <row r="664" spans="1:5" x14ac:dyDescent="0.25">
      <c r="A664" s="1">
        <v>661</v>
      </c>
      <c r="B664" s="1" t="str">
        <f>"275620201130143159688"</f>
        <v>275620201130143159688</v>
      </c>
      <c r="C664" s="1" t="str">
        <f>"董云峰"</f>
        <v>董云峰</v>
      </c>
      <c r="D664" s="1" t="s">
        <v>49</v>
      </c>
      <c r="E664" s="1"/>
    </row>
    <row r="665" spans="1:5" x14ac:dyDescent="0.25">
      <c r="A665" s="1">
        <v>662</v>
      </c>
      <c r="B665" s="1" t="str">
        <f>"2756202011302030581002"</f>
        <v>2756202011302030581002</v>
      </c>
      <c r="C665" s="1" t="str">
        <f>"蒋涵宇"</f>
        <v>蒋涵宇</v>
      </c>
      <c r="D665" s="1" t="s">
        <v>49</v>
      </c>
      <c r="E665" s="1"/>
    </row>
    <row r="666" spans="1:5" x14ac:dyDescent="0.25">
      <c r="A666" s="1">
        <v>663</v>
      </c>
      <c r="B666" s="1" t="str">
        <f>"2756202012010849161131"</f>
        <v>2756202012010849161131</v>
      </c>
      <c r="C666" s="1" t="str">
        <f>"樊珂 "</f>
        <v xml:space="preserve">樊珂 </v>
      </c>
      <c r="D666" s="1" t="s">
        <v>49</v>
      </c>
      <c r="E666" s="1"/>
    </row>
    <row r="667" spans="1:5" x14ac:dyDescent="0.25">
      <c r="A667" s="1">
        <v>664</v>
      </c>
      <c r="B667" s="1" t="str">
        <f>"2756202012011013411204"</f>
        <v>2756202012011013411204</v>
      </c>
      <c r="C667" s="1" t="str">
        <f>"范少琛"</f>
        <v>范少琛</v>
      </c>
      <c r="D667" s="1" t="s">
        <v>49</v>
      </c>
      <c r="E667" s="1"/>
    </row>
    <row r="668" spans="1:5" x14ac:dyDescent="0.25">
      <c r="A668" s="1">
        <v>665</v>
      </c>
      <c r="B668" s="1" t="str">
        <f>"2756202012011045301243"</f>
        <v>2756202012011045301243</v>
      </c>
      <c r="C668" s="1" t="str">
        <f>"刘卓"</f>
        <v>刘卓</v>
      </c>
      <c r="D668" s="1" t="s">
        <v>49</v>
      </c>
      <c r="E668" s="1"/>
    </row>
    <row r="669" spans="1:5" x14ac:dyDescent="0.25">
      <c r="A669" s="1">
        <v>666</v>
      </c>
      <c r="B669" s="1" t="str">
        <f>"2756202012011231531331"</f>
        <v>2756202012011231531331</v>
      </c>
      <c r="C669" s="1" t="str">
        <f>"马雪阳"</f>
        <v>马雪阳</v>
      </c>
      <c r="D669" s="1" t="s">
        <v>49</v>
      </c>
      <c r="E669" s="1"/>
    </row>
    <row r="670" spans="1:5" x14ac:dyDescent="0.25">
      <c r="A670" s="1">
        <v>667</v>
      </c>
      <c r="B670" s="1" t="str">
        <f>"2756202012011325131374"</f>
        <v>2756202012011325131374</v>
      </c>
      <c r="C670" s="1" t="str">
        <f>"邹昕鑫"</f>
        <v>邹昕鑫</v>
      </c>
      <c r="D670" s="1" t="s">
        <v>49</v>
      </c>
      <c r="E670" s="1"/>
    </row>
    <row r="671" spans="1:5" x14ac:dyDescent="0.25">
      <c r="A671" s="1">
        <v>668</v>
      </c>
      <c r="B671" s="1" t="str">
        <f>"2756202012011713401601"</f>
        <v>2756202012011713401601</v>
      </c>
      <c r="C671" s="1" t="str">
        <f>"陈宏一"</f>
        <v>陈宏一</v>
      </c>
      <c r="D671" s="1" t="s">
        <v>49</v>
      </c>
      <c r="E671" s="1"/>
    </row>
    <row r="672" spans="1:5" x14ac:dyDescent="0.25">
      <c r="A672" s="1">
        <v>669</v>
      </c>
      <c r="B672" s="1" t="str">
        <f>"2756202012011939591706"</f>
        <v>2756202012011939591706</v>
      </c>
      <c r="C672" s="1" t="str">
        <f>"吕名强"</f>
        <v>吕名强</v>
      </c>
      <c r="D672" s="1" t="s">
        <v>49</v>
      </c>
      <c r="E672" s="1"/>
    </row>
    <row r="673" spans="1:5" x14ac:dyDescent="0.25">
      <c r="A673" s="1">
        <v>670</v>
      </c>
      <c r="B673" s="1" t="str">
        <f>"2756202012012106321764"</f>
        <v>2756202012012106321764</v>
      </c>
      <c r="C673" s="1" t="str">
        <f>"王新宇"</f>
        <v>王新宇</v>
      </c>
      <c r="D673" s="1" t="s">
        <v>49</v>
      </c>
      <c r="E673" s="1"/>
    </row>
    <row r="674" spans="1:5" x14ac:dyDescent="0.25">
      <c r="A674" s="1">
        <v>671</v>
      </c>
      <c r="B674" s="1" t="str">
        <f>"2756202012012135271786"</f>
        <v>2756202012012135271786</v>
      </c>
      <c r="C674" s="1" t="str">
        <f>"李晓铮"</f>
        <v>李晓铮</v>
      </c>
      <c r="D674" s="1" t="s">
        <v>49</v>
      </c>
      <c r="E674" s="1"/>
    </row>
    <row r="675" spans="1:5" x14ac:dyDescent="0.25">
      <c r="A675" s="1">
        <v>672</v>
      </c>
      <c r="B675" s="1" t="str">
        <f>"2756202012012140481790"</f>
        <v>2756202012012140481790</v>
      </c>
      <c r="C675" s="1" t="str">
        <f>"黄颖"</f>
        <v>黄颖</v>
      </c>
      <c r="D675" s="1" t="s">
        <v>49</v>
      </c>
      <c r="E675" s="1"/>
    </row>
    <row r="676" spans="1:5" x14ac:dyDescent="0.25">
      <c r="A676" s="1">
        <v>673</v>
      </c>
      <c r="B676" s="1" t="str">
        <f>"2756202012021244562167"</f>
        <v>2756202012021244562167</v>
      </c>
      <c r="C676" s="1" t="str">
        <f>"杨怡茁"</f>
        <v>杨怡茁</v>
      </c>
      <c r="D676" s="1" t="s">
        <v>49</v>
      </c>
      <c r="E676" s="1"/>
    </row>
    <row r="677" spans="1:5" x14ac:dyDescent="0.25">
      <c r="A677" s="1">
        <v>674</v>
      </c>
      <c r="B677" s="1" t="str">
        <f>"2756202012021323072231"</f>
        <v>2756202012021323072231</v>
      </c>
      <c r="C677" s="1" t="str">
        <f>"黄佳琦"</f>
        <v>黄佳琦</v>
      </c>
      <c r="D677" s="1" t="s">
        <v>49</v>
      </c>
      <c r="E677" s="1"/>
    </row>
    <row r="678" spans="1:5" x14ac:dyDescent="0.25">
      <c r="A678" s="1">
        <v>675</v>
      </c>
      <c r="B678" s="1" t="str">
        <f>"2756202012021433002336"</f>
        <v>2756202012021433002336</v>
      </c>
      <c r="C678" s="1" t="str">
        <f>"邱婷"</f>
        <v>邱婷</v>
      </c>
      <c r="D678" s="1" t="s">
        <v>49</v>
      </c>
      <c r="E678" s="1"/>
    </row>
    <row r="679" spans="1:5" x14ac:dyDescent="0.25">
      <c r="A679" s="1">
        <v>676</v>
      </c>
      <c r="B679" s="1" t="str">
        <f>"2756202012021619292488"</f>
        <v>2756202012021619292488</v>
      </c>
      <c r="C679" s="1" t="str">
        <f>"宋俊珂"</f>
        <v>宋俊珂</v>
      </c>
      <c r="D679" s="1" t="s">
        <v>49</v>
      </c>
      <c r="E679" s="1"/>
    </row>
    <row r="680" spans="1:5" x14ac:dyDescent="0.25">
      <c r="A680" s="1">
        <v>677</v>
      </c>
      <c r="B680" s="1" t="str">
        <f>"2756202012021621022493"</f>
        <v>2756202012021621022493</v>
      </c>
      <c r="C680" s="1" t="str">
        <f>"刘莹"</f>
        <v>刘莹</v>
      </c>
      <c r="D680" s="1" t="s">
        <v>49</v>
      </c>
      <c r="E680" s="1"/>
    </row>
    <row r="681" spans="1:5" x14ac:dyDescent="0.25">
      <c r="A681" s="1">
        <v>678</v>
      </c>
      <c r="B681" s="1" t="str">
        <f>"2756202012021637502524"</f>
        <v>2756202012021637502524</v>
      </c>
      <c r="C681" s="1" t="str">
        <f>"魏中博"</f>
        <v>魏中博</v>
      </c>
      <c r="D681" s="1" t="s">
        <v>49</v>
      </c>
      <c r="E681" s="1"/>
    </row>
    <row r="682" spans="1:5" x14ac:dyDescent="0.25">
      <c r="A682" s="1">
        <v>679</v>
      </c>
      <c r="B682" s="1" t="str">
        <f>"27562020113008120717"</f>
        <v>27562020113008120717</v>
      </c>
      <c r="C682" s="1" t="str">
        <f>"范旺品"</f>
        <v>范旺品</v>
      </c>
      <c r="D682" s="1" t="s">
        <v>13</v>
      </c>
      <c r="E682" s="1"/>
    </row>
    <row r="683" spans="1:5" x14ac:dyDescent="0.25">
      <c r="A683" s="1">
        <v>680</v>
      </c>
      <c r="B683" s="1" t="str">
        <f>"27562020113008251038"</f>
        <v>27562020113008251038</v>
      </c>
      <c r="C683" s="1" t="str">
        <f>"肜亚鹏"</f>
        <v>肜亚鹏</v>
      </c>
      <c r="D683" s="1" t="s">
        <v>13</v>
      </c>
      <c r="E683" s="1"/>
    </row>
    <row r="684" spans="1:5" x14ac:dyDescent="0.25">
      <c r="A684" s="1">
        <v>681</v>
      </c>
      <c r="B684" s="1" t="str">
        <f>"275620201130093048183"</f>
        <v>275620201130093048183</v>
      </c>
      <c r="C684" s="1" t="str">
        <f>"田雅帆"</f>
        <v>田雅帆</v>
      </c>
      <c r="D684" s="1" t="s">
        <v>13</v>
      </c>
      <c r="E684" s="1"/>
    </row>
    <row r="685" spans="1:5" x14ac:dyDescent="0.25">
      <c r="A685" s="1">
        <v>682</v>
      </c>
      <c r="B685" s="1" t="str">
        <f>"275620201130123057544"</f>
        <v>275620201130123057544</v>
      </c>
      <c r="C685" s="1" t="str">
        <f>"钮晓琬"</f>
        <v>钮晓琬</v>
      </c>
      <c r="D685" s="1" t="s">
        <v>13</v>
      </c>
      <c r="E685" s="1"/>
    </row>
    <row r="686" spans="1:5" x14ac:dyDescent="0.25">
      <c r="A686" s="1">
        <v>683</v>
      </c>
      <c r="B686" s="1" t="str">
        <f>"275620201130193955974"</f>
        <v>275620201130193955974</v>
      </c>
      <c r="C686" s="1" t="str">
        <f>"田小素"</f>
        <v>田小素</v>
      </c>
      <c r="D686" s="1" t="s">
        <v>13</v>
      </c>
      <c r="E686" s="1"/>
    </row>
    <row r="687" spans="1:5" x14ac:dyDescent="0.25">
      <c r="A687" s="1">
        <v>684</v>
      </c>
      <c r="B687" s="1" t="str">
        <f>"2756202012011544331505"</f>
        <v>2756202012011544331505</v>
      </c>
      <c r="C687" s="1" t="str">
        <f>"王克寅"</f>
        <v>王克寅</v>
      </c>
      <c r="D687" s="1" t="s">
        <v>13</v>
      </c>
      <c r="E687" s="1"/>
    </row>
    <row r="688" spans="1:5" x14ac:dyDescent="0.25">
      <c r="A688" s="1">
        <v>685</v>
      </c>
      <c r="B688" s="1" t="str">
        <f>"2756202012011900291680"</f>
        <v>2756202012011900291680</v>
      </c>
      <c r="C688" s="1" t="str">
        <f>"夏一琳"</f>
        <v>夏一琳</v>
      </c>
      <c r="D688" s="1" t="s">
        <v>13</v>
      </c>
      <c r="E688" s="1"/>
    </row>
    <row r="689" spans="1:5" x14ac:dyDescent="0.25">
      <c r="A689" s="1">
        <v>686</v>
      </c>
      <c r="B689" s="1" t="str">
        <f>"2756202012012251511842"</f>
        <v>2756202012012251511842</v>
      </c>
      <c r="C689" s="1" t="str">
        <f>"张亚东"</f>
        <v>张亚东</v>
      </c>
      <c r="D689" s="1" t="s">
        <v>13</v>
      </c>
      <c r="E689" s="1"/>
    </row>
    <row r="690" spans="1:5" x14ac:dyDescent="0.25">
      <c r="A690" s="1">
        <v>687</v>
      </c>
      <c r="B690" s="1" t="str">
        <f>"2756202012012356441867"</f>
        <v>2756202012012356441867</v>
      </c>
      <c r="C690" s="1" t="str">
        <f>"孙根"</f>
        <v>孙根</v>
      </c>
      <c r="D690" s="1" t="s">
        <v>13</v>
      </c>
      <c r="E690" s="1"/>
    </row>
    <row r="691" spans="1:5" x14ac:dyDescent="0.25">
      <c r="A691" s="1">
        <v>688</v>
      </c>
      <c r="B691" s="1" t="str">
        <f>"2756202012021503362369"</f>
        <v>2756202012021503362369</v>
      </c>
      <c r="C691" s="1" t="str">
        <f>"王亚茹"</f>
        <v>王亚茹</v>
      </c>
      <c r="D691" s="1" t="s">
        <v>13</v>
      </c>
      <c r="E691" s="1"/>
    </row>
    <row r="692" spans="1:5" x14ac:dyDescent="0.25">
      <c r="A692" s="1">
        <v>689</v>
      </c>
      <c r="B692" s="1" t="str">
        <f>"2756202012021609592474"</f>
        <v>2756202012021609592474</v>
      </c>
      <c r="C692" s="1" t="str">
        <f>"王宏涛"</f>
        <v>王宏涛</v>
      </c>
      <c r="D692" s="1" t="s">
        <v>13</v>
      </c>
      <c r="E692" s="1"/>
    </row>
    <row r="693" spans="1:5" x14ac:dyDescent="0.25">
      <c r="A693" s="1">
        <v>690</v>
      </c>
      <c r="B693" s="1" t="str">
        <f>"2756202011300804178"</f>
        <v>2756202011300804178</v>
      </c>
      <c r="C693" s="1" t="str">
        <f>"周宇"</f>
        <v>周宇</v>
      </c>
      <c r="D693" s="1" t="s">
        <v>7</v>
      </c>
      <c r="E693" s="1"/>
    </row>
    <row r="694" spans="1:5" x14ac:dyDescent="0.25">
      <c r="A694" s="1">
        <v>691</v>
      </c>
      <c r="B694" s="1" t="str">
        <f>"27562020113008085513"</f>
        <v>27562020113008085513</v>
      </c>
      <c r="C694" s="1" t="str">
        <f>"刘锦"</f>
        <v>刘锦</v>
      </c>
      <c r="D694" s="1" t="s">
        <v>7</v>
      </c>
      <c r="E694" s="1"/>
    </row>
    <row r="695" spans="1:5" x14ac:dyDescent="0.25">
      <c r="A695" s="1">
        <v>692</v>
      </c>
      <c r="B695" s="1" t="str">
        <f>"27562020113008171026"</f>
        <v>27562020113008171026</v>
      </c>
      <c r="C695" s="1" t="str">
        <f>"王杰超"</f>
        <v>王杰超</v>
      </c>
      <c r="D695" s="1" t="s">
        <v>7</v>
      </c>
      <c r="E695" s="1"/>
    </row>
    <row r="696" spans="1:5" x14ac:dyDescent="0.25">
      <c r="A696" s="1">
        <v>693</v>
      </c>
      <c r="B696" s="1" t="str">
        <f>"27562020113008291844"</f>
        <v>27562020113008291844</v>
      </c>
      <c r="C696" s="1" t="str">
        <f>"朱峰峣"</f>
        <v>朱峰峣</v>
      </c>
      <c r="D696" s="1" t="s">
        <v>7</v>
      </c>
      <c r="E696" s="1"/>
    </row>
    <row r="697" spans="1:5" x14ac:dyDescent="0.25">
      <c r="A697" s="1">
        <v>694</v>
      </c>
      <c r="B697" s="1" t="str">
        <f>"27562020113008322351"</f>
        <v>27562020113008322351</v>
      </c>
      <c r="C697" s="1" t="str">
        <f>"叶轶欧"</f>
        <v>叶轶欧</v>
      </c>
      <c r="D697" s="1" t="s">
        <v>7</v>
      </c>
      <c r="E697" s="1"/>
    </row>
    <row r="698" spans="1:5" x14ac:dyDescent="0.25">
      <c r="A698" s="1">
        <v>695</v>
      </c>
      <c r="B698" s="1" t="str">
        <f>"27562020113008573098"</f>
        <v>27562020113008573098</v>
      </c>
      <c r="C698" s="1" t="str">
        <f>"院振通"</f>
        <v>院振通</v>
      </c>
      <c r="D698" s="1" t="s">
        <v>7</v>
      </c>
      <c r="E698" s="1"/>
    </row>
    <row r="699" spans="1:5" x14ac:dyDescent="0.25">
      <c r="A699" s="1">
        <v>696</v>
      </c>
      <c r="B699" s="1" t="str">
        <f>"275620201130091117135"</f>
        <v>275620201130091117135</v>
      </c>
      <c r="C699" s="1" t="str">
        <f>"李纪午"</f>
        <v>李纪午</v>
      </c>
      <c r="D699" s="1" t="s">
        <v>7</v>
      </c>
      <c r="E699" s="1"/>
    </row>
    <row r="700" spans="1:5" x14ac:dyDescent="0.25">
      <c r="A700" s="1">
        <v>697</v>
      </c>
      <c r="B700" s="1" t="str">
        <f>"275620201130092431171"</f>
        <v>275620201130092431171</v>
      </c>
      <c r="C700" s="1" t="str">
        <f>"李梦真"</f>
        <v>李梦真</v>
      </c>
      <c r="D700" s="1" t="s">
        <v>7</v>
      </c>
      <c r="E700" s="1"/>
    </row>
    <row r="701" spans="1:5" x14ac:dyDescent="0.25">
      <c r="A701" s="1">
        <v>698</v>
      </c>
      <c r="B701" s="1" t="str">
        <f>"275620201130093905202"</f>
        <v>275620201130093905202</v>
      </c>
      <c r="C701" s="1" t="str">
        <f>"陈阳"</f>
        <v>陈阳</v>
      </c>
      <c r="D701" s="1" t="s">
        <v>7</v>
      </c>
      <c r="E701" s="1"/>
    </row>
    <row r="702" spans="1:5" x14ac:dyDescent="0.25">
      <c r="A702" s="1">
        <v>699</v>
      </c>
      <c r="B702" s="1" t="str">
        <f>"275620201130094943217"</f>
        <v>275620201130094943217</v>
      </c>
      <c r="C702" s="1" t="str">
        <f>"刘豪"</f>
        <v>刘豪</v>
      </c>
      <c r="D702" s="1" t="s">
        <v>7</v>
      </c>
      <c r="E702" s="1"/>
    </row>
    <row r="703" spans="1:5" x14ac:dyDescent="0.25">
      <c r="A703" s="1">
        <v>700</v>
      </c>
      <c r="B703" s="1" t="str">
        <f>"275620201130112558453"</f>
        <v>275620201130112558453</v>
      </c>
      <c r="C703" s="1" t="str">
        <f>"王兆晴"</f>
        <v>王兆晴</v>
      </c>
      <c r="D703" s="1" t="s">
        <v>7</v>
      </c>
      <c r="E703" s="1"/>
    </row>
    <row r="704" spans="1:5" x14ac:dyDescent="0.25">
      <c r="A704" s="1">
        <v>701</v>
      </c>
      <c r="B704" s="1" t="str">
        <f>"275620201130115350500"</f>
        <v>275620201130115350500</v>
      </c>
      <c r="C704" s="1" t="str">
        <f>"杨利"</f>
        <v>杨利</v>
      </c>
      <c r="D704" s="1" t="s">
        <v>7</v>
      </c>
      <c r="E704" s="1"/>
    </row>
    <row r="705" spans="1:5" x14ac:dyDescent="0.25">
      <c r="A705" s="1">
        <v>702</v>
      </c>
      <c r="B705" s="1" t="str">
        <f>"275620201130115850505"</f>
        <v>275620201130115850505</v>
      </c>
      <c r="C705" s="1" t="str">
        <f>"郑婷"</f>
        <v>郑婷</v>
      </c>
      <c r="D705" s="1" t="s">
        <v>7</v>
      </c>
      <c r="E705" s="1"/>
    </row>
    <row r="706" spans="1:5" x14ac:dyDescent="0.25">
      <c r="A706" s="1">
        <v>703</v>
      </c>
      <c r="B706" s="1" t="str">
        <f>"275620201130121416524"</f>
        <v>275620201130121416524</v>
      </c>
      <c r="C706" s="1" t="str">
        <f>"胡俨哲"</f>
        <v>胡俨哲</v>
      </c>
      <c r="D706" s="1" t="s">
        <v>7</v>
      </c>
      <c r="E706" s="1"/>
    </row>
    <row r="707" spans="1:5" x14ac:dyDescent="0.25">
      <c r="A707" s="1">
        <v>704</v>
      </c>
      <c r="B707" s="1" t="str">
        <f>"275620201130130043585"</f>
        <v>275620201130130043585</v>
      </c>
      <c r="C707" s="1" t="str">
        <f>"周黎"</f>
        <v>周黎</v>
      </c>
      <c r="D707" s="1" t="s">
        <v>7</v>
      </c>
      <c r="E707" s="1"/>
    </row>
    <row r="708" spans="1:5" x14ac:dyDescent="0.25">
      <c r="A708" s="1">
        <v>705</v>
      </c>
      <c r="B708" s="1" t="str">
        <f>"275620201130130418591"</f>
        <v>275620201130130418591</v>
      </c>
      <c r="C708" s="1" t="str">
        <f>"刘世才"</f>
        <v>刘世才</v>
      </c>
      <c r="D708" s="1" t="s">
        <v>7</v>
      </c>
      <c r="E708" s="1"/>
    </row>
    <row r="709" spans="1:5" x14ac:dyDescent="0.25">
      <c r="A709" s="1">
        <v>706</v>
      </c>
      <c r="B709" s="1" t="str">
        <f>"275620201130151037740"</f>
        <v>275620201130151037740</v>
      </c>
      <c r="C709" s="1" t="str">
        <f>"鲁静师"</f>
        <v>鲁静师</v>
      </c>
      <c r="D709" s="1" t="s">
        <v>7</v>
      </c>
      <c r="E709" s="1"/>
    </row>
    <row r="710" spans="1:5" x14ac:dyDescent="0.25">
      <c r="A710" s="1">
        <v>707</v>
      </c>
      <c r="B710" s="1" t="str">
        <f>"275620201130154236787"</f>
        <v>275620201130154236787</v>
      </c>
      <c r="C710" s="1" t="str">
        <f>"刘淏"</f>
        <v>刘淏</v>
      </c>
      <c r="D710" s="1" t="s">
        <v>7</v>
      </c>
      <c r="E710" s="1"/>
    </row>
    <row r="711" spans="1:5" x14ac:dyDescent="0.25">
      <c r="A711" s="1">
        <v>708</v>
      </c>
      <c r="B711" s="1" t="str">
        <f>"275620201130161933823"</f>
        <v>275620201130161933823</v>
      </c>
      <c r="C711" s="1" t="str">
        <f>"丁亮"</f>
        <v>丁亮</v>
      </c>
      <c r="D711" s="1" t="s">
        <v>7</v>
      </c>
      <c r="E711" s="1"/>
    </row>
    <row r="712" spans="1:5" x14ac:dyDescent="0.25">
      <c r="A712" s="1">
        <v>709</v>
      </c>
      <c r="B712" s="1" t="str">
        <f>"275620201130162558829"</f>
        <v>275620201130162558829</v>
      </c>
      <c r="C712" s="1" t="str">
        <f>"王鹏媛"</f>
        <v>王鹏媛</v>
      </c>
      <c r="D712" s="1" t="s">
        <v>7</v>
      </c>
      <c r="E712" s="1"/>
    </row>
    <row r="713" spans="1:5" x14ac:dyDescent="0.25">
      <c r="A713" s="1">
        <v>710</v>
      </c>
      <c r="B713" s="1" t="str">
        <f>"275620201130174015895"</f>
        <v>275620201130174015895</v>
      </c>
      <c r="C713" s="1" t="str">
        <f>"陈希倩"</f>
        <v>陈希倩</v>
      </c>
      <c r="D713" s="1" t="s">
        <v>7</v>
      </c>
      <c r="E713" s="1"/>
    </row>
    <row r="714" spans="1:5" x14ac:dyDescent="0.25">
      <c r="A714" s="1">
        <v>711</v>
      </c>
      <c r="B714" s="1" t="str">
        <f>"275620201130191005945"</f>
        <v>275620201130191005945</v>
      </c>
      <c r="C714" s="1" t="str">
        <f>"郭曜宁"</f>
        <v>郭曜宁</v>
      </c>
      <c r="D714" s="1" t="s">
        <v>7</v>
      </c>
      <c r="E714" s="1"/>
    </row>
    <row r="715" spans="1:5" x14ac:dyDescent="0.25">
      <c r="A715" s="1">
        <v>712</v>
      </c>
      <c r="B715" s="1" t="str">
        <f>"2756202012010710411105"</f>
        <v>2756202012010710411105</v>
      </c>
      <c r="C715" s="1" t="str">
        <f>"王璐"</f>
        <v>王璐</v>
      </c>
      <c r="D715" s="1" t="s">
        <v>7</v>
      </c>
      <c r="E715" s="1"/>
    </row>
    <row r="716" spans="1:5" x14ac:dyDescent="0.25">
      <c r="A716" s="1">
        <v>713</v>
      </c>
      <c r="B716" s="1" t="str">
        <f>"2756202012011045151242"</f>
        <v>2756202012011045151242</v>
      </c>
      <c r="C716" s="1" t="str">
        <f>"王耀基"</f>
        <v>王耀基</v>
      </c>
      <c r="D716" s="1" t="s">
        <v>7</v>
      </c>
      <c r="E716" s="1"/>
    </row>
    <row r="717" spans="1:5" x14ac:dyDescent="0.25">
      <c r="A717" s="1">
        <v>714</v>
      </c>
      <c r="B717" s="1" t="str">
        <f>"2756202012011221311325"</f>
        <v>2756202012011221311325</v>
      </c>
      <c r="C717" s="1" t="str">
        <f>"张天蛟"</f>
        <v>张天蛟</v>
      </c>
      <c r="D717" s="1" t="s">
        <v>7</v>
      </c>
      <c r="E717" s="1"/>
    </row>
    <row r="718" spans="1:5" x14ac:dyDescent="0.25">
      <c r="A718" s="1">
        <v>715</v>
      </c>
      <c r="B718" s="1" t="str">
        <f>"2756202012011327531377"</f>
        <v>2756202012011327531377</v>
      </c>
      <c r="C718" s="1" t="str">
        <f>"李明阳"</f>
        <v>李明阳</v>
      </c>
      <c r="D718" s="1" t="s">
        <v>7</v>
      </c>
      <c r="E718" s="1"/>
    </row>
    <row r="719" spans="1:5" x14ac:dyDescent="0.25">
      <c r="A719" s="1">
        <v>716</v>
      </c>
      <c r="B719" s="1" t="str">
        <f>"2756202012011328581379"</f>
        <v>2756202012011328581379</v>
      </c>
      <c r="C719" s="1" t="str">
        <f>"张淼"</f>
        <v>张淼</v>
      </c>
      <c r="D719" s="1" t="s">
        <v>7</v>
      </c>
      <c r="E719" s="1"/>
    </row>
    <row r="720" spans="1:5" x14ac:dyDescent="0.25">
      <c r="A720" s="1">
        <v>717</v>
      </c>
      <c r="B720" s="1" t="str">
        <f>"2756202012011539421498"</f>
        <v>2756202012011539421498</v>
      </c>
      <c r="C720" s="1" t="str">
        <f>"支明轩"</f>
        <v>支明轩</v>
      </c>
      <c r="D720" s="1" t="s">
        <v>7</v>
      </c>
      <c r="E720" s="1"/>
    </row>
    <row r="721" spans="1:5" x14ac:dyDescent="0.25">
      <c r="A721" s="1">
        <v>718</v>
      </c>
      <c r="B721" s="1" t="str">
        <f>"2756202012011745451635"</f>
        <v>2756202012011745451635</v>
      </c>
      <c r="C721" s="1" t="str">
        <f>"魏波"</f>
        <v>魏波</v>
      </c>
      <c r="D721" s="1" t="s">
        <v>7</v>
      </c>
      <c r="E721" s="1"/>
    </row>
    <row r="722" spans="1:5" x14ac:dyDescent="0.25">
      <c r="A722" s="1">
        <v>719</v>
      </c>
      <c r="B722" s="1" t="str">
        <f>"2756202012011825551652"</f>
        <v>2756202012011825551652</v>
      </c>
      <c r="C722" s="1" t="str">
        <f>"李宇"</f>
        <v>李宇</v>
      </c>
      <c r="D722" s="1" t="s">
        <v>7</v>
      </c>
      <c r="E722" s="1"/>
    </row>
    <row r="723" spans="1:5" x14ac:dyDescent="0.25">
      <c r="A723" s="1">
        <v>720</v>
      </c>
      <c r="B723" s="1" t="str">
        <f>"2756202012011835271660"</f>
        <v>2756202012011835271660</v>
      </c>
      <c r="C723" s="1" t="str">
        <f>"王喆"</f>
        <v>王喆</v>
      </c>
      <c r="D723" s="1" t="s">
        <v>7</v>
      </c>
      <c r="E723" s="1"/>
    </row>
    <row r="724" spans="1:5" x14ac:dyDescent="0.25">
      <c r="A724" s="1">
        <v>721</v>
      </c>
      <c r="B724" s="1" t="str">
        <f>"2756202012012133431783"</f>
        <v>2756202012012133431783</v>
      </c>
      <c r="C724" s="1" t="str">
        <f>"魏淼"</f>
        <v>魏淼</v>
      </c>
      <c r="D724" s="1" t="s">
        <v>7</v>
      </c>
      <c r="E724" s="1"/>
    </row>
    <row r="725" spans="1:5" x14ac:dyDescent="0.25">
      <c r="A725" s="1">
        <v>722</v>
      </c>
      <c r="B725" s="1" t="str">
        <f>"2756202012021135252091"</f>
        <v>2756202012021135252091</v>
      </c>
      <c r="C725" s="1" t="str">
        <f>"王倩"</f>
        <v>王倩</v>
      </c>
      <c r="D725" s="1" t="s">
        <v>7</v>
      </c>
      <c r="E725" s="1"/>
    </row>
    <row r="726" spans="1:5" x14ac:dyDescent="0.25">
      <c r="A726" s="1">
        <v>723</v>
      </c>
      <c r="B726" s="1" t="str">
        <f>"2756202012021140452100"</f>
        <v>2756202012021140452100</v>
      </c>
      <c r="C726" s="1" t="str">
        <f>"路金鑫"</f>
        <v>路金鑫</v>
      </c>
      <c r="D726" s="1" t="s">
        <v>7</v>
      </c>
      <c r="E726" s="1"/>
    </row>
    <row r="727" spans="1:5" x14ac:dyDescent="0.25">
      <c r="A727" s="1">
        <v>724</v>
      </c>
      <c r="B727" s="1" t="str">
        <f>"2756202012021354192278"</f>
        <v>2756202012021354192278</v>
      </c>
      <c r="C727" s="1" t="str">
        <f>"符涛"</f>
        <v>符涛</v>
      </c>
      <c r="D727" s="1" t="s">
        <v>7</v>
      </c>
      <c r="E727" s="1"/>
    </row>
    <row r="728" spans="1:5" x14ac:dyDescent="0.25">
      <c r="A728" s="1">
        <v>725</v>
      </c>
      <c r="B728" s="1" t="str">
        <f>"2756202012021403072291"</f>
        <v>2756202012021403072291</v>
      </c>
      <c r="C728" s="1" t="str">
        <f>"屈寅午"</f>
        <v>屈寅午</v>
      </c>
      <c r="D728" s="1" t="s">
        <v>7</v>
      </c>
      <c r="E728" s="1"/>
    </row>
    <row r="729" spans="1:5" x14ac:dyDescent="0.25">
      <c r="A729" s="1">
        <v>726</v>
      </c>
      <c r="B729" s="1" t="str">
        <f>"2756202012021424572323"</f>
        <v>2756202012021424572323</v>
      </c>
      <c r="C729" s="1" t="str">
        <f>"刘青青"</f>
        <v>刘青青</v>
      </c>
      <c r="D729" s="1" t="s">
        <v>7</v>
      </c>
      <c r="E729" s="1"/>
    </row>
    <row r="730" spans="1:5" x14ac:dyDescent="0.25">
      <c r="A730" s="1">
        <v>727</v>
      </c>
      <c r="B730" s="1" t="str">
        <f>"2756202012021626232506"</f>
        <v>2756202012021626232506</v>
      </c>
      <c r="C730" s="1" t="str">
        <f>"李妍辉 "</f>
        <v xml:space="preserve">李妍辉 </v>
      </c>
      <c r="D730" s="1" t="s">
        <v>7</v>
      </c>
      <c r="E730" s="1"/>
    </row>
    <row r="731" spans="1:5" x14ac:dyDescent="0.25">
      <c r="A731" s="1">
        <v>728</v>
      </c>
      <c r="B731" s="1" t="str">
        <f>"27562020113008080011"</f>
        <v>27562020113008080011</v>
      </c>
      <c r="C731" s="1" t="str">
        <f>"李智"</f>
        <v>李智</v>
      </c>
      <c r="D731" s="1" t="s">
        <v>9</v>
      </c>
      <c r="E731" s="1"/>
    </row>
    <row r="732" spans="1:5" x14ac:dyDescent="0.25">
      <c r="A732" s="1">
        <v>729</v>
      </c>
      <c r="B732" s="1" t="str">
        <f>"27562020113008503084"</f>
        <v>27562020113008503084</v>
      </c>
      <c r="C732" s="1" t="str">
        <f>"李星明"</f>
        <v>李星明</v>
      </c>
      <c r="D732" s="1" t="s">
        <v>9</v>
      </c>
      <c r="E732" s="1"/>
    </row>
    <row r="733" spans="1:5" x14ac:dyDescent="0.25">
      <c r="A733" s="1">
        <v>730</v>
      </c>
      <c r="B733" s="1" t="str">
        <f>"275620201130091558147"</f>
        <v>275620201130091558147</v>
      </c>
      <c r="C733" s="1" t="str">
        <f>"邓瑜璐"</f>
        <v>邓瑜璐</v>
      </c>
      <c r="D733" s="1" t="s">
        <v>9</v>
      </c>
      <c r="E733" s="1"/>
    </row>
    <row r="734" spans="1:5" x14ac:dyDescent="0.25">
      <c r="A734" s="1">
        <v>731</v>
      </c>
      <c r="B734" s="1" t="str">
        <f>"275620201130092729178"</f>
        <v>275620201130092729178</v>
      </c>
      <c r="C734" s="1" t="str">
        <f>"杨勇"</f>
        <v>杨勇</v>
      </c>
      <c r="D734" s="1" t="s">
        <v>9</v>
      </c>
      <c r="E734" s="1"/>
    </row>
    <row r="735" spans="1:5" x14ac:dyDescent="0.25">
      <c r="A735" s="1">
        <v>732</v>
      </c>
      <c r="B735" s="1" t="str">
        <f>"275620201130101010269"</f>
        <v>275620201130101010269</v>
      </c>
      <c r="C735" s="1" t="str">
        <f>"柳静"</f>
        <v>柳静</v>
      </c>
      <c r="D735" s="1" t="s">
        <v>9</v>
      </c>
      <c r="E735" s="1"/>
    </row>
    <row r="736" spans="1:5" x14ac:dyDescent="0.25">
      <c r="A736" s="1">
        <v>733</v>
      </c>
      <c r="B736" s="1" t="str">
        <f>"275620201130112029438"</f>
        <v>275620201130112029438</v>
      </c>
      <c r="C736" s="1" t="str">
        <f>"范雅伟"</f>
        <v>范雅伟</v>
      </c>
      <c r="D736" s="1" t="s">
        <v>9</v>
      </c>
      <c r="E736" s="1"/>
    </row>
    <row r="737" spans="1:5" x14ac:dyDescent="0.25">
      <c r="A737" s="1">
        <v>734</v>
      </c>
      <c r="B737" s="1" t="str">
        <f>"275620201130134325636"</f>
        <v>275620201130134325636</v>
      </c>
      <c r="C737" s="1" t="str">
        <f>"张渠青"</f>
        <v>张渠青</v>
      </c>
      <c r="D737" s="1" t="s">
        <v>9</v>
      </c>
      <c r="E737" s="1"/>
    </row>
    <row r="738" spans="1:5" x14ac:dyDescent="0.25">
      <c r="A738" s="1">
        <v>735</v>
      </c>
      <c r="B738" s="1" t="str">
        <f>"275620201130180936912"</f>
        <v>275620201130180936912</v>
      </c>
      <c r="C738" s="1" t="str">
        <f>"张波"</f>
        <v>张波</v>
      </c>
      <c r="D738" s="1" t="s">
        <v>9</v>
      </c>
      <c r="E738" s="1"/>
    </row>
    <row r="739" spans="1:5" x14ac:dyDescent="0.25">
      <c r="A739" s="1">
        <v>736</v>
      </c>
      <c r="B739" s="1" t="str">
        <f>"2756202012010935001161"</f>
        <v>2756202012010935001161</v>
      </c>
      <c r="C739" s="1" t="str">
        <f>"王博"</f>
        <v>王博</v>
      </c>
      <c r="D739" s="1" t="s">
        <v>9</v>
      </c>
      <c r="E739" s="1"/>
    </row>
    <row r="740" spans="1:5" x14ac:dyDescent="0.25">
      <c r="A740" s="1">
        <v>737</v>
      </c>
      <c r="B740" s="1" t="str">
        <f>"2756202012010938581166"</f>
        <v>2756202012010938581166</v>
      </c>
      <c r="C740" s="1" t="str">
        <f>"郑旭阳"</f>
        <v>郑旭阳</v>
      </c>
      <c r="D740" s="1" t="s">
        <v>9</v>
      </c>
      <c r="E740" s="1"/>
    </row>
    <row r="741" spans="1:5" x14ac:dyDescent="0.25">
      <c r="A741" s="1">
        <v>738</v>
      </c>
      <c r="B741" s="1" t="str">
        <f>"2756202012011318441370"</f>
        <v>2756202012011318441370</v>
      </c>
      <c r="C741" s="1" t="str">
        <f>"王攀"</f>
        <v>王攀</v>
      </c>
      <c r="D741" s="1" t="s">
        <v>9</v>
      </c>
      <c r="E741" s="1"/>
    </row>
    <row r="742" spans="1:5" x14ac:dyDescent="0.25">
      <c r="A742" s="1">
        <v>739</v>
      </c>
      <c r="B742" s="1" t="str">
        <f>"2756202012011335411386"</f>
        <v>2756202012011335411386</v>
      </c>
      <c r="C742" s="1" t="str">
        <f>"张超甲"</f>
        <v>张超甲</v>
      </c>
      <c r="D742" s="1" t="s">
        <v>9</v>
      </c>
      <c r="E742" s="1"/>
    </row>
    <row r="743" spans="1:5" x14ac:dyDescent="0.25">
      <c r="A743" s="1">
        <v>740</v>
      </c>
      <c r="B743" s="1" t="str">
        <f>"2756202012011549451511"</f>
        <v>2756202012011549451511</v>
      </c>
      <c r="C743" s="1" t="str">
        <f>"蒯乐乐"</f>
        <v>蒯乐乐</v>
      </c>
      <c r="D743" s="1" t="s">
        <v>9</v>
      </c>
      <c r="E743" s="1"/>
    </row>
    <row r="744" spans="1:5" x14ac:dyDescent="0.25">
      <c r="A744" s="1">
        <v>741</v>
      </c>
      <c r="B744" s="1" t="str">
        <f>"2756202012011728061617"</f>
        <v>2756202012011728061617</v>
      </c>
      <c r="C744" s="1" t="str">
        <f>"贾琼"</f>
        <v>贾琼</v>
      </c>
      <c r="D744" s="1" t="s">
        <v>9</v>
      </c>
      <c r="E744" s="1"/>
    </row>
    <row r="745" spans="1:5" x14ac:dyDescent="0.25">
      <c r="A745" s="1">
        <v>742</v>
      </c>
      <c r="B745" s="1" t="str">
        <f>"2756202012011739131630"</f>
        <v>2756202012011739131630</v>
      </c>
      <c r="C745" s="1" t="str">
        <f>"闵绍颖"</f>
        <v>闵绍颖</v>
      </c>
      <c r="D745" s="1" t="s">
        <v>9</v>
      </c>
      <c r="E745" s="1"/>
    </row>
    <row r="746" spans="1:5" x14ac:dyDescent="0.25">
      <c r="A746" s="1">
        <v>743</v>
      </c>
      <c r="B746" s="1" t="str">
        <f>"2756202012012131541782"</f>
        <v>2756202012012131541782</v>
      </c>
      <c r="C746" s="1" t="str">
        <f>"任鹏远"</f>
        <v>任鹏远</v>
      </c>
      <c r="D746" s="1" t="s">
        <v>9</v>
      </c>
      <c r="E746" s="1"/>
    </row>
    <row r="747" spans="1:5" x14ac:dyDescent="0.25">
      <c r="A747" s="1">
        <v>744</v>
      </c>
      <c r="B747" s="1" t="str">
        <f>"2756202012021316492220"</f>
        <v>2756202012021316492220</v>
      </c>
      <c r="C747" s="1" t="str">
        <f>"王松涛"</f>
        <v>王松涛</v>
      </c>
      <c r="D747" s="1" t="s">
        <v>9</v>
      </c>
      <c r="E747" s="1"/>
    </row>
    <row r="748" spans="1:5" x14ac:dyDescent="0.25">
      <c r="A748" s="1">
        <v>745</v>
      </c>
      <c r="B748" s="1" t="str">
        <f>"2756202012021546462437"</f>
        <v>2756202012021546462437</v>
      </c>
      <c r="C748" s="1" t="str">
        <f>"杨凡"</f>
        <v>杨凡</v>
      </c>
      <c r="D748" s="1" t="s">
        <v>9</v>
      </c>
      <c r="E748" s="1"/>
    </row>
    <row r="749" spans="1:5" x14ac:dyDescent="0.25">
      <c r="A749" s="1">
        <v>746</v>
      </c>
      <c r="B749" s="1" t="str">
        <f>"2756202012021652032542"</f>
        <v>2756202012021652032542</v>
      </c>
      <c r="C749" s="1" t="str">
        <f>"郭晓东"</f>
        <v>郭晓东</v>
      </c>
      <c r="D749" s="1" t="s">
        <v>9</v>
      </c>
      <c r="E749" s="1"/>
    </row>
    <row r="750" spans="1:5" x14ac:dyDescent="0.25">
      <c r="A750" s="1">
        <v>747</v>
      </c>
      <c r="B750" s="1" t="str">
        <f>"2756202012021728092598"</f>
        <v>2756202012021728092598</v>
      </c>
      <c r="C750" s="1" t="str">
        <f>"张萌"</f>
        <v>张萌</v>
      </c>
      <c r="D750" s="1" t="s">
        <v>9</v>
      </c>
      <c r="E750" s="1"/>
    </row>
    <row r="751" spans="1:5" x14ac:dyDescent="0.25">
      <c r="A751" s="1">
        <v>748</v>
      </c>
      <c r="B751" s="1" t="str">
        <f>"27562020113008412068"</f>
        <v>27562020113008412068</v>
      </c>
      <c r="C751" s="1" t="str">
        <f>"支博"</f>
        <v>支博</v>
      </c>
      <c r="D751" s="1" t="s">
        <v>36</v>
      </c>
      <c r="E751" s="1"/>
    </row>
    <row r="752" spans="1:5" x14ac:dyDescent="0.25">
      <c r="A752" s="1">
        <v>749</v>
      </c>
      <c r="B752" s="1" t="str">
        <f>"275620201130103336340"</f>
        <v>275620201130103336340</v>
      </c>
      <c r="C752" s="1" t="str">
        <f>"邢政"</f>
        <v>邢政</v>
      </c>
      <c r="D752" s="1" t="s">
        <v>36</v>
      </c>
      <c r="E752" s="1"/>
    </row>
    <row r="753" spans="1:5" x14ac:dyDescent="0.25">
      <c r="A753" s="1">
        <v>750</v>
      </c>
      <c r="B753" s="1" t="str">
        <f>"275620201130105020383"</f>
        <v>275620201130105020383</v>
      </c>
      <c r="C753" s="1" t="str">
        <f>"王兴文"</f>
        <v>王兴文</v>
      </c>
      <c r="D753" s="1" t="s">
        <v>36</v>
      </c>
      <c r="E753" s="1"/>
    </row>
    <row r="754" spans="1:5" x14ac:dyDescent="0.25">
      <c r="A754" s="1">
        <v>751</v>
      </c>
      <c r="B754" s="1" t="str">
        <f>"275620201130121925527"</f>
        <v>275620201130121925527</v>
      </c>
      <c r="C754" s="1" t="str">
        <f>"余三虎"</f>
        <v>余三虎</v>
      </c>
      <c r="D754" s="1" t="s">
        <v>36</v>
      </c>
      <c r="E754" s="1"/>
    </row>
    <row r="755" spans="1:5" x14ac:dyDescent="0.25">
      <c r="A755" s="1">
        <v>752</v>
      </c>
      <c r="B755" s="1" t="str">
        <f>"275620201130123832553"</f>
        <v>275620201130123832553</v>
      </c>
      <c r="C755" s="1" t="str">
        <f>"任礼满"</f>
        <v>任礼满</v>
      </c>
      <c r="D755" s="1" t="s">
        <v>36</v>
      </c>
      <c r="E755" s="1"/>
    </row>
    <row r="756" spans="1:5" x14ac:dyDescent="0.25">
      <c r="A756" s="1">
        <v>753</v>
      </c>
      <c r="B756" s="1" t="str">
        <f>"275620201130162743832"</f>
        <v>275620201130162743832</v>
      </c>
      <c r="C756" s="1" t="str">
        <f>"赵路"</f>
        <v>赵路</v>
      </c>
      <c r="D756" s="1" t="s">
        <v>36</v>
      </c>
      <c r="E756" s="1"/>
    </row>
    <row r="757" spans="1:5" x14ac:dyDescent="0.25">
      <c r="A757" s="1">
        <v>754</v>
      </c>
      <c r="B757" s="1" t="str">
        <f>"275620201130173622889"</f>
        <v>275620201130173622889</v>
      </c>
      <c r="C757" s="1" t="str">
        <f>"刘闯"</f>
        <v>刘闯</v>
      </c>
      <c r="D757" s="1" t="s">
        <v>36</v>
      </c>
      <c r="E757" s="1"/>
    </row>
    <row r="758" spans="1:5" x14ac:dyDescent="0.25">
      <c r="A758" s="1">
        <v>755</v>
      </c>
      <c r="B758" s="1" t="str">
        <f>"275620201130174255897"</f>
        <v>275620201130174255897</v>
      </c>
      <c r="C758" s="1" t="str">
        <f>"安宁"</f>
        <v>安宁</v>
      </c>
      <c r="D758" s="1" t="s">
        <v>36</v>
      </c>
      <c r="E758" s="1"/>
    </row>
    <row r="759" spans="1:5" x14ac:dyDescent="0.25">
      <c r="A759" s="1">
        <v>756</v>
      </c>
      <c r="B759" s="1" t="str">
        <f>"2756202011302027491001"</f>
        <v>2756202011302027491001</v>
      </c>
      <c r="C759" s="1" t="str">
        <f>"曹迪"</f>
        <v>曹迪</v>
      </c>
      <c r="D759" s="1" t="s">
        <v>36</v>
      </c>
      <c r="E759" s="1"/>
    </row>
    <row r="760" spans="1:5" x14ac:dyDescent="0.25">
      <c r="A760" s="1">
        <v>757</v>
      </c>
      <c r="B760" s="1" t="str">
        <f>"2756202011302252581084"</f>
        <v>2756202011302252581084</v>
      </c>
      <c r="C760" s="1" t="str">
        <f>"胡春雨"</f>
        <v>胡春雨</v>
      </c>
      <c r="D760" s="1" t="s">
        <v>36</v>
      </c>
      <c r="E760" s="1"/>
    </row>
    <row r="761" spans="1:5" x14ac:dyDescent="0.25">
      <c r="A761" s="1">
        <v>758</v>
      </c>
      <c r="B761" s="1" t="str">
        <f>"2756202011302254071086"</f>
        <v>2756202011302254071086</v>
      </c>
      <c r="C761" s="1" t="str">
        <f>"孙冠"</f>
        <v>孙冠</v>
      </c>
      <c r="D761" s="1" t="s">
        <v>36</v>
      </c>
      <c r="E761" s="1"/>
    </row>
    <row r="762" spans="1:5" x14ac:dyDescent="0.25">
      <c r="A762" s="1">
        <v>759</v>
      </c>
      <c r="B762" s="1" t="str">
        <f>"2756202012010905181142"</f>
        <v>2756202012010905181142</v>
      </c>
      <c r="C762" s="1" t="str">
        <f>"刁玉宛"</f>
        <v>刁玉宛</v>
      </c>
      <c r="D762" s="1" t="s">
        <v>36</v>
      </c>
      <c r="E762" s="1"/>
    </row>
    <row r="763" spans="1:5" x14ac:dyDescent="0.25">
      <c r="A763" s="1">
        <v>760</v>
      </c>
      <c r="B763" s="1" t="str">
        <f>"2756202012010916251146"</f>
        <v>2756202012010916251146</v>
      </c>
      <c r="C763" s="1" t="str">
        <f>"季雍坤"</f>
        <v>季雍坤</v>
      </c>
      <c r="D763" s="1" t="s">
        <v>36</v>
      </c>
      <c r="E763" s="1"/>
    </row>
    <row r="764" spans="1:5" x14ac:dyDescent="0.25">
      <c r="A764" s="1">
        <v>761</v>
      </c>
      <c r="B764" s="1" t="str">
        <f>"2756202012011359011405"</f>
        <v>2756202012011359011405</v>
      </c>
      <c r="C764" s="1" t="str">
        <f>" 郑统"</f>
        <v xml:space="preserve"> 郑统</v>
      </c>
      <c r="D764" s="1" t="s">
        <v>36</v>
      </c>
      <c r="E764" s="1"/>
    </row>
    <row r="765" spans="1:5" x14ac:dyDescent="0.25">
      <c r="A765" s="1">
        <v>762</v>
      </c>
      <c r="B765" s="1" t="str">
        <f>"2756202012011553271516"</f>
        <v>2756202012011553271516</v>
      </c>
      <c r="C765" s="1" t="str">
        <f>"李博文"</f>
        <v>李博文</v>
      </c>
      <c r="D765" s="1" t="s">
        <v>36</v>
      </c>
      <c r="E765" s="1"/>
    </row>
    <row r="766" spans="1:5" x14ac:dyDescent="0.25">
      <c r="A766" s="1">
        <v>763</v>
      </c>
      <c r="B766" s="1" t="str">
        <f>"2756202012011633551550"</f>
        <v>2756202012011633551550</v>
      </c>
      <c r="C766" s="1" t="str">
        <f>"闫娴"</f>
        <v>闫娴</v>
      </c>
      <c r="D766" s="1" t="s">
        <v>36</v>
      </c>
      <c r="E766" s="1"/>
    </row>
    <row r="767" spans="1:5" x14ac:dyDescent="0.25">
      <c r="A767" s="1">
        <v>764</v>
      </c>
      <c r="B767" s="1" t="str">
        <f>"2756202012011721451607"</f>
        <v>2756202012011721451607</v>
      </c>
      <c r="C767" s="1" t="str">
        <f>"魏霄"</f>
        <v>魏霄</v>
      </c>
      <c r="D767" s="1" t="s">
        <v>36</v>
      </c>
      <c r="E767" s="1"/>
    </row>
    <row r="768" spans="1:5" x14ac:dyDescent="0.25">
      <c r="A768" s="1">
        <v>765</v>
      </c>
      <c r="B768" s="1" t="str">
        <f>"2756202012020906101932"</f>
        <v>2756202012020906101932</v>
      </c>
      <c r="C768" s="1" t="str">
        <f>"杨贤"</f>
        <v>杨贤</v>
      </c>
      <c r="D768" s="1" t="s">
        <v>36</v>
      </c>
      <c r="E768" s="1"/>
    </row>
    <row r="769" spans="1:5" x14ac:dyDescent="0.25">
      <c r="A769" s="1">
        <v>766</v>
      </c>
      <c r="B769" s="1" t="str">
        <f>"2756202012020954351975"</f>
        <v>2756202012020954351975</v>
      </c>
      <c r="C769" s="1" t="str">
        <f>"王燕飞"</f>
        <v>王燕飞</v>
      </c>
      <c r="D769" s="1" t="s">
        <v>36</v>
      </c>
      <c r="E769" s="1"/>
    </row>
    <row r="770" spans="1:5" x14ac:dyDescent="0.25">
      <c r="A770" s="1">
        <v>767</v>
      </c>
      <c r="B770" s="1" t="str">
        <f>"2756202012021227132146"</f>
        <v>2756202012021227132146</v>
      </c>
      <c r="C770" s="1" t="str">
        <f>"张旭臣"</f>
        <v>张旭臣</v>
      </c>
      <c r="D770" s="1" t="s">
        <v>36</v>
      </c>
      <c r="E770" s="1"/>
    </row>
    <row r="771" spans="1:5" x14ac:dyDescent="0.25">
      <c r="A771" s="1">
        <v>768</v>
      </c>
      <c r="B771" s="1" t="str">
        <f>"2756202012021243412166"</f>
        <v>2756202012021243412166</v>
      </c>
      <c r="C771" s="1" t="str">
        <f>"宋文凤"</f>
        <v>宋文凤</v>
      </c>
      <c r="D771" s="1" t="s">
        <v>36</v>
      </c>
      <c r="E771" s="1"/>
    </row>
    <row r="772" spans="1:5" x14ac:dyDescent="0.25">
      <c r="A772" s="1">
        <v>769</v>
      </c>
      <c r="B772" s="1" t="str">
        <f>"2756202012021259442190"</f>
        <v>2756202012021259442190</v>
      </c>
      <c r="C772" s="1" t="str">
        <f>"吴梦鑫"</f>
        <v>吴梦鑫</v>
      </c>
      <c r="D772" s="1" t="s">
        <v>36</v>
      </c>
      <c r="E772" s="1"/>
    </row>
    <row r="773" spans="1:5" x14ac:dyDescent="0.25">
      <c r="A773" s="1">
        <v>770</v>
      </c>
      <c r="B773" s="1" t="str">
        <f>"2756202012021716452581"</f>
        <v>2756202012021716452581</v>
      </c>
      <c r="C773" s="1" t="str">
        <f>"屈德印"</f>
        <v>屈德印</v>
      </c>
      <c r="D773" s="1" t="s">
        <v>36</v>
      </c>
      <c r="E773" s="1"/>
    </row>
    <row r="774" spans="1:5" x14ac:dyDescent="0.25">
      <c r="A774" s="1">
        <v>771</v>
      </c>
      <c r="B774" s="1" t="str">
        <f>"275620201130134759642"</f>
        <v>275620201130134759642</v>
      </c>
      <c r="C774" s="1" t="str">
        <f>"连博"</f>
        <v>连博</v>
      </c>
      <c r="D774" s="1" t="s">
        <v>79</v>
      </c>
      <c r="E774" s="1"/>
    </row>
    <row r="775" spans="1:5" x14ac:dyDescent="0.25">
      <c r="A775" s="1">
        <v>772</v>
      </c>
      <c r="B775" s="1" t="str">
        <f>"275620201130155852803"</f>
        <v>275620201130155852803</v>
      </c>
      <c r="C775" s="1" t="str">
        <f>"徐恬"</f>
        <v>徐恬</v>
      </c>
      <c r="D775" s="1" t="s">
        <v>79</v>
      </c>
      <c r="E775" s="1"/>
    </row>
    <row r="776" spans="1:5" x14ac:dyDescent="0.25">
      <c r="A776" s="1">
        <v>773</v>
      </c>
      <c r="B776" s="1" t="str">
        <f>"2756202012011414451413"</f>
        <v>2756202012011414451413</v>
      </c>
      <c r="C776" s="1" t="str">
        <f>"胡雯"</f>
        <v>胡雯</v>
      </c>
      <c r="D776" s="1" t="s">
        <v>79</v>
      </c>
      <c r="E776" s="1"/>
    </row>
    <row r="777" spans="1:5" x14ac:dyDescent="0.25">
      <c r="A777" s="1">
        <v>774</v>
      </c>
      <c r="B777" s="1" t="str">
        <f>"2756202012011550271512"</f>
        <v>2756202012011550271512</v>
      </c>
      <c r="C777" s="1" t="str">
        <f>"任峥嵘"</f>
        <v>任峥嵘</v>
      </c>
      <c r="D777" s="1" t="s">
        <v>79</v>
      </c>
      <c r="E777" s="1"/>
    </row>
    <row r="778" spans="1:5" x14ac:dyDescent="0.25">
      <c r="A778" s="1">
        <v>775</v>
      </c>
      <c r="B778" s="1" t="str">
        <f>"2756202012021506032374"</f>
        <v>2756202012021506032374</v>
      </c>
      <c r="C778" s="1" t="str">
        <f>"程梦娜"</f>
        <v>程梦娜</v>
      </c>
      <c r="D778" s="1" t="s">
        <v>79</v>
      </c>
      <c r="E778" s="1"/>
    </row>
    <row r="779" spans="1:5" x14ac:dyDescent="0.25">
      <c r="A779" s="1">
        <v>776</v>
      </c>
      <c r="B779" s="1" t="str">
        <f>"2756202012021510512384"</f>
        <v>2756202012021510512384</v>
      </c>
      <c r="C779" s="1" t="str">
        <f>"李卓"</f>
        <v>李卓</v>
      </c>
      <c r="D779" s="1" t="s">
        <v>79</v>
      </c>
      <c r="E779" s="1"/>
    </row>
    <row r="780" spans="1:5" x14ac:dyDescent="0.25">
      <c r="A780" s="1">
        <v>777</v>
      </c>
      <c r="B780" s="1" t="str">
        <f>"27562020113008300948"</f>
        <v>27562020113008300948</v>
      </c>
      <c r="C780" s="1" t="str">
        <f>"宋怡忻"</f>
        <v>宋怡忻</v>
      </c>
      <c r="D780" s="1" t="s">
        <v>26</v>
      </c>
      <c r="E780" s="1"/>
    </row>
    <row r="781" spans="1:5" x14ac:dyDescent="0.25">
      <c r="A781" s="1">
        <v>778</v>
      </c>
      <c r="B781" s="1" t="str">
        <f>"275620201130090037106"</f>
        <v>275620201130090037106</v>
      </c>
      <c r="C781" s="1" t="str">
        <f>"徐浩博"</f>
        <v>徐浩博</v>
      </c>
      <c r="D781" s="1" t="s">
        <v>26</v>
      </c>
      <c r="E781" s="1"/>
    </row>
    <row r="782" spans="1:5" x14ac:dyDescent="0.25">
      <c r="A782" s="1">
        <v>779</v>
      </c>
      <c r="B782" s="1" t="str">
        <f>"275620201130091351142"</f>
        <v>275620201130091351142</v>
      </c>
      <c r="C782" s="1" t="str">
        <f>"刘瑞麟"</f>
        <v>刘瑞麟</v>
      </c>
      <c r="D782" s="1" t="s">
        <v>26</v>
      </c>
      <c r="E782" s="1"/>
    </row>
    <row r="783" spans="1:5" x14ac:dyDescent="0.25">
      <c r="A783" s="1">
        <v>780</v>
      </c>
      <c r="B783" s="1" t="str">
        <f>"275620201130101146275"</f>
        <v>275620201130101146275</v>
      </c>
      <c r="C783" s="1" t="str">
        <f>"吴登"</f>
        <v>吴登</v>
      </c>
      <c r="D783" s="1" t="s">
        <v>26</v>
      </c>
      <c r="E783" s="1"/>
    </row>
    <row r="784" spans="1:5" x14ac:dyDescent="0.25">
      <c r="A784" s="1">
        <v>781</v>
      </c>
      <c r="B784" s="1" t="str">
        <f>"275620201130101458283"</f>
        <v>275620201130101458283</v>
      </c>
      <c r="C784" s="1" t="str">
        <f>"陈志豪"</f>
        <v>陈志豪</v>
      </c>
      <c r="D784" s="1" t="s">
        <v>26</v>
      </c>
      <c r="E784" s="1"/>
    </row>
    <row r="785" spans="1:5" x14ac:dyDescent="0.25">
      <c r="A785" s="1">
        <v>782</v>
      </c>
      <c r="B785" s="1" t="str">
        <f>"275620201130114922493"</f>
        <v>275620201130114922493</v>
      </c>
      <c r="C785" s="1" t="str">
        <f>"闻名扬"</f>
        <v>闻名扬</v>
      </c>
      <c r="D785" s="1" t="s">
        <v>26</v>
      </c>
      <c r="E785" s="1"/>
    </row>
    <row r="786" spans="1:5" x14ac:dyDescent="0.25">
      <c r="A786" s="1">
        <v>783</v>
      </c>
      <c r="B786" s="1" t="str">
        <f>"275620201130131646601"</f>
        <v>275620201130131646601</v>
      </c>
      <c r="C786" s="1" t="str">
        <f>"郑果丰"</f>
        <v>郑果丰</v>
      </c>
      <c r="D786" s="1" t="s">
        <v>26</v>
      </c>
      <c r="E786" s="1"/>
    </row>
    <row r="787" spans="1:5" x14ac:dyDescent="0.25">
      <c r="A787" s="1">
        <v>784</v>
      </c>
      <c r="B787" s="1" t="str">
        <f>"275620201130132501613"</f>
        <v>275620201130132501613</v>
      </c>
      <c r="C787" s="1" t="str">
        <f>"刘建洋"</f>
        <v>刘建洋</v>
      </c>
      <c r="D787" s="1" t="s">
        <v>26</v>
      </c>
      <c r="E787" s="1"/>
    </row>
    <row r="788" spans="1:5" x14ac:dyDescent="0.25">
      <c r="A788" s="1">
        <v>785</v>
      </c>
      <c r="B788" s="1" t="str">
        <f>"275620201130135301649"</f>
        <v>275620201130135301649</v>
      </c>
      <c r="C788" s="1" t="str">
        <f>"鲁书辉"</f>
        <v>鲁书辉</v>
      </c>
      <c r="D788" s="1" t="s">
        <v>26</v>
      </c>
      <c r="E788" s="1"/>
    </row>
    <row r="789" spans="1:5" x14ac:dyDescent="0.25">
      <c r="A789" s="1">
        <v>786</v>
      </c>
      <c r="B789" s="1" t="str">
        <f>"275620201130165109859"</f>
        <v>275620201130165109859</v>
      </c>
      <c r="C789" s="1" t="str">
        <f>"黄安妮"</f>
        <v>黄安妮</v>
      </c>
      <c r="D789" s="1" t="s">
        <v>26</v>
      </c>
      <c r="E789" s="1"/>
    </row>
    <row r="790" spans="1:5" x14ac:dyDescent="0.25">
      <c r="A790" s="1">
        <v>787</v>
      </c>
      <c r="B790" s="1" t="str">
        <f>"275620201130165320860"</f>
        <v>275620201130165320860</v>
      </c>
      <c r="C790" s="1" t="str">
        <f>"雷博韬"</f>
        <v>雷博韬</v>
      </c>
      <c r="D790" s="1" t="s">
        <v>26</v>
      </c>
      <c r="E790" s="1"/>
    </row>
    <row r="791" spans="1:5" x14ac:dyDescent="0.25">
      <c r="A791" s="1">
        <v>788</v>
      </c>
      <c r="B791" s="1" t="str">
        <f>"275620201130173727891"</f>
        <v>275620201130173727891</v>
      </c>
      <c r="C791" s="1" t="str">
        <f>"刘帅虎"</f>
        <v>刘帅虎</v>
      </c>
      <c r="D791" s="1" t="s">
        <v>26</v>
      </c>
      <c r="E791" s="1"/>
    </row>
    <row r="792" spans="1:5" x14ac:dyDescent="0.25">
      <c r="A792" s="1">
        <v>789</v>
      </c>
      <c r="B792" s="1" t="str">
        <f>"275620201130174921901"</f>
        <v>275620201130174921901</v>
      </c>
      <c r="C792" s="1" t="str">
        <f>"汪超"</f>
        <v>汪超</v>
      </c>
      <c r="D792" s="1" t="s">
        <v>26</v>
      </c>
      <c r="E792" s="1"/>
    </row>
    <row r="793" spans="1:5" x14ac:dyDescent="0.25">
      <c r="A793" s="1">
        <v>790</v>
      </c>
      <c r="B793" s="1" t="str">
        <f>"2756202011302119571037"</f>
        <v>2756202011302119571037</v>
      </c>
      <c r="C793" s="1" t="str">
        <f>"杜鹏飞"</f>
        <v>杜鹏飞</v>
      </c>
      <c r="D793" s="1" t="s">
        <v>26</v>
      </c>
      <c r="E793" s="1"/>
    </row>
    <row r="794" spans="1:5" x14ac:dyDescent="0.25">
      <c r="A794" s="1">
        <v>791</v>
      </c>
      <c r="B794" s="1" t="str">
        <f>"2756202012011012071201"</f>
        <v>2756202012011012071201</v>
      </c>
      <c r="C794" s="1" t="str">
        <f>"周靖智"</f>
        <v>周靖智</v>
      </c>
      <c r="D794" s="1" t="s">
        <v>26</v>
      </c>
      <c r="E794" s="1"/>
    </row>
    <row r="795" spans="1:5" x14ac:dyDescent="0.25">
      <c r="A795" s="1">
        <v>792</v>
      </c>
      <c r="B795" s="1" t="str">
        <f>"2756202012011356541401"</f>
        <v>2756202012011356541401</v>
      </c>
      <c r="C795" s="1" t="str">
        <f>"马振皓"</f>
        <v>马振皓</v>
      </c>
      <c r="D795" s="1" t="s">
        <v>26</v>
      </c>
      <c r="E795" s="1"/>
    </row>
    <row r="796" spans="1:5" x14ac:dyDescent="0.25">
      <c r="A796" s="1">
        <v>793</v>
      </c>
      <c r="B796" s="1" t="str">
        <f>"2756202012011358161403"</f>
        <v>2756202012011358161403</v>
      </c>
      <c r="C796" s="1" t="str">
        <f>"寇强"</f>
        <v>寇强</v>
      </c>
      <c r="D796" s="1" t="s">
        <v>26</v>
      </c>
      <c r="E796" s="1"/>
    </row>
    <row r="797" spans="1:5" x14ac:dyDescent="0.25">
      <c r="A797" s="1">
        <v>794</v>
      </c>
      <c r="B797" s="1" t="str">
        <f>"2756202012011628221544"</f>
        <v>2756202012011628221544</v>
      </c>
      <c r="C797" s="1" t="str">
        <f>"张萌"</f>
        <v>张萌</v>
      </c>
      <c r="D797" s="1" t="s">
        <v>26</v>
      </c>
      <c r="E797" s="1"/>
    </row>
    <row r="798" spans="1:5" x14ac:dyDescent="0.25">
      <c r="A798" s="1">
        <v>795</v>
      </c>
      <c r="B798" s="1" t="str">
        <f>"2756202012011711331597"</f>
        <v>2756202012011711331597</v>
      </c>
      <c r="C798" s="1" t="str">
        <f>"孙银敏"</f>
        <v>孙银敏</v>
      </c>
      <c r="D798" s="1" t="s">
        <v>26</v>
      </c>
      <c r="E798" s="1"/>
    </row>
    <row r="799" spans="1:5" x14ac:dyDescent="0.25">
      <c r="A799" s="1">
        <v>796</v>
      </c>
      <c r="B799" s="1" t="str">
        <f>"2756202012011937371703"</f>
        <v>2756202012011937371703</v>
      </c>
      <c r="C799" s="1" t="str">
        <f>"李蒙召"</f>
        <v>李蒙召</v>
      </c>
      <c r="D799" s="1" t="s">
        <v>26</v>
      </c>
      <c r="E799" s="1"/>
    </row>
    <row r="800" spans="1:5" x14ac:dyDescent="0.25">
      <c r="A800" s="1">
        <v>797</v>
      </c>
      <c r="B800" s="1" t="str">
        <f>"2756202012012100121755"</f>
        <v>2756202012012100121755</v>
      </c>
      <c r="C800" s="1" t="str">
        <f>"齐萌"</f>
        <v>齐萌</v>
      </c>
      <c r="D800" s="1" t="s">
        <v>26</v>
      </c>
      <c r="E800" s="1"/>
    </row>
    <row r="801" spans="1:5" x14ac:dyDescent="0.25">
      <c r="A801" s="1">
        <v>798</v>
      </c>
      <c r="B801" s="1" t="str">
        <f>"2756202012020852291919"</f>
        <v>2756202012020852291919</v>
      </c>
      <c r="C801" s="1" t="str">
        <f>"章栋"</f>
        <v>章栋</v>
      </c>
      <c r="D801" s="1" t="s">
        <v>26</v>
      </c>
      <c r="E801" s="1"/>
    </row>
    <row r="802" spans="1:5" x14ac:dyDescent="0.25">
      <c r="A802" s="1">
        <v>799</v>
      </c>
      <c r="B802" s="1" t="str">
        <f>"2756202012021054002048"</f>
        <v>2756202012021054002048</v>
      </c>
      <c r="C802" s="1" t="str">
        <f>"王莹"</f>
        <v>王莹</v>
      </c>
      <c r="D802" s="1" t="s">
        <v>26</v>
      </c>
      <c r="E802" s="1"/>
    </row>
    <row r="803" spans="1:5" x14ac:dyDescent="0.25">
      <c r="A803" s="1">
        <v>800</v>
      </c>
      <c r="B803" s="1" t="str">
        <f>"2756202012021442502343"</f>
        <v>2756202012021442502343</v>
      </c>
      <c r="C803" s="1" t="str">
        <f>"梁冰怡"</f>
        <v>梁冰怡</v>
      </c>
      <c r="D803" s="1" t="s">
        <v>26</v>
      </c>
      <c r="E803" s="1"/>
    </row>
    <row r="804" spans="1:5" x14ac:dyDescent="0.25">
      <c r="A804" s="1">
        <v>801</v>
      </c>
      <c r="B804" s="1" t="str">
        <f>"2756202012021547372441"</f>
        <v>2756202012021547372441</v>
      </c>
      <c r="C804" s="1" t="str">
        <f>"李聪慧"</f>
        <v>李聪慧</v>
      </c>
      <c r="D804" s="1" t="s">
        <v>26</v>
      </c>
      <c r="E804" s="1"/>
    </row>
    <row r="805" spans="1:5" x14ac:dyDescent="0.25">
      <c r="A805" s="1">
        <v>802</v>
      </c>
      <c r="B805" s="1" t="str">
        <f>"2756202012021637002521"</f>
        <v>2756202012021637002521</v>
      </c>
      <c r="C805" s="1" t="str">
        <f>"李东峰"</f>
        <v>李东峰</v>
      </c>
      <c r="D805" s="1" t="s">
        <v>26</v>
      </c>
      <c r="E805" s="1"/>
    </row>
    <row r="806" spans="1:5" x14ac:dyDescent="0.25">
      <c r="A806" s="1">
        <v>803</v>
      </c>
      <c r="B806" s="1" t="str">
        <f>"275620201130101918301"</f>
        <v>275620201130101918301</v>
      </c>
      <c r="C806" s="1" t="str">
        <f>"殷蕴涵"</f>
        <v>殷蕴涵</v>
      </c>
      <c r="D806" s="1" t="s">
        <v>67</v>
      </c>
      <c r="E806" s="1"/>
    </row>
    <row r="807" spans="1:5" x14ac:dyDescent="0.25">
      <c r="A807" s="1">
        <v>804</v>
      </c>
      <c r="B807" s="1" t="str">
        <f>"275620201130111102416"</f>
        <v>275620201130111102416</v>
      </c>
      <c r="C807" s="1" t="str">
        <f>"郭晓"</f>
        <v>郭晓</v>
      </c>
      <c r="D807" s="1" t="s">
        <v>67</v>
      </c>
      <c r="E807" s="1"/>
    </row>
    <row r="808" spans="1:5" x14ac:dyDescent="0.25">
      <c r="A808" s="1">
        <v>805</v>
      </c>
      <c r="B808" s="1" t="str">
        <f>"275620201130113500464"</f>
        <v>275620201130113500464</v>
      </c>
      <c r="C808" s="1" t="str">
        <f>"周洁云"</f>
        <v>周洁云</v>
      </c>
      <c r="D808" s="1" t="s">
        <v>67</v>
      </c>
      <c r="E808" s="1"/>
    </row>
    <row r="809" spans="1:5" x14ac:dyDescent="0.25">
      <c r="A809" s="1">
        <v>806</v>
      </c>
      <c r="B809" s="1" t="str">
        <f>"275620201130153926780"</f>
        <v>275620201130153926780</v>
      </c>
      <c r="C809" s="1" t="str">
        <f>"刘田"</f>
        <v>刘田</v>
      </c>
      <c r="D809" s="1" t="s">
        <v>67</v>
      </c>
      <c r="E809" s="1"/>
    </row>
    <row r="810" spans="1:5" x14ac:dyDescent="0.25">
      <c r="A810" s="1">
        <v>807</v>
      </c>
      <c r="B810" s="1" t="str">
        <f>"275620201130161511817"</f>
        <v>275620201130161511817</v>
      </c>
      <c r="C810" s="1" t="str">
        <f>"祝豪"</f>
        <v>祝豪</v>
      </c>
      <c r="D810" s="1" t="s">
        <v>67</v>
      </c>
      <c r="E810" s="1"/>
    </row>
    <row r="811" spans="1:5" x14ac:dyDescent="0.25">
      <c r="A811" s="1">
        <v>808</v>
      </c>
      <c r="B811" s="1" t="str">
        <f>"2756202011302054551022"</f>
        <v>2756202011302054551022</v>
      </c>
      <c r="C811" s="1" t="str">
        <f>"周宇航"</f>
        <v>周宇航</v>
      </c>
      <c r="D811" s="1" t="s">
        <v>67</v>
      </c>
      <c r="E811" s="1"/>
    </row>
    <row r="812" spans="1:5" x14ac:dyDescent="0.25">
      <c r="A812" s="1">
        <v>809</v>
      </c>
      <c r="B812" s="1" t="str">
        <f>"2756202012010813101110"</f>
        <v>2756202012010813101110</v>
      </c>
      <c r="C812" s="1" t="str">
        <f>"赵晨"</f>
        <v>赵晨</v>
      </c>
      <c r="D812" s="1" t="s">
        <v>67</v>
      </c>
      <c r="E812" s="1"/>
    </row>
    <row r="813" spans="1:5" x14ac:dyDescent="0.25">
      <c r="A813" s="1">
        <v>810</v>
      </c>
      <c r="B813" s="1" t="str">
        <f>"2756202012011009421196"</f>
        <v>2756202012011009421196</v>
      </c>
      <c r="C813" s="1" t="str">
        <f>"刘雪"</f>
        <v>刘雪</v>
      </c>
      <c r="D813" s="1" t="s">
        <v>67</v>
      </c>
      <c r="E813" s="1"/>
    </row>
    <row r="814" spans="1:5" x14ac:dyDescent="0.25">
      <c r="A814" s="1">
        <v>811</v>
      </c>
      <c r="B814" s="1" t="str">
        <f>"2756202012011302101359"</f>
        <v>2756202012011302101359</v>
      </c>
      <c r="C814" s="1" t="str">
        <f>"何凌宇"</f>
        <v>何凌宇</v>
      </c>
      <c r="D814" s="1" t="s">
        <v>67</v>
      </c>
      <c r="E814" s="1"/>
    </row>
    <row r="815" spans="1:5" x14ac:dyDescent="0.25">
      <c r="A815" s="1">
        <v>812</v>
      </c>
      <c r="B815" s="1" t="str">
        <f>"2756202012011558521520"</f>
        <v>2756202012011558521520</v>
      </c>
      <c r="C815" s="1" t="str">
        <f>"刘冬新"</f>
        <v>刘冬新</v>
      </c>
      <c r="D815" s="1" t="s">
        <v>67</v>
      </c>
      <c r="E815" s="1"/>
    </row>
    <row r="816" spans="1:5" x14ac:dyDescent="0.25">
      <c r="A816" s="1">
        <v>813</v>
      </c>
      <c r="B816" s="1" t="str">
        <f>"2756202012021016352006"</f>
        <v>2756202012021016352006</v>
      </c>
      <c r="C816" s="1" t="str">
        <f>"丁婵"</f>
        <v>丁婵</v>
      </c>
      <c r="D816" s="1" t="s">
        <v>67</v>
      </c>
      <c r="E816" s="1"/>
    </row>
    <row r="817" spans="1:5" x14ac:dyDescent="0.25">
      <c r="A817" s="1">
        <v>814</v>
      </c>
      <c r="B817" s="1" t="str">
        <f>"2756202012021230462149"</f>
        <v>2756202012021230462149</v>
      </c>
      <c r="C817" s="1" t="str">
        <f>"曹江琳"</f>
        <v>曹江琳</v>
      </c>
      <c r="D817" s="1" t="s">
        <v>67</v>
      </c>
      <c r="E817" s="1"/>
    </row>
    <row r="818" spans="1:5" x14ac:dyDescent="0.25">
      <c r="A818" s="1">
        <v>815</v>
      </c>
      <c r="B818" s="1" t="str">
        <f>"2756202012021514412392"</f>
        <v>2756202012021514412392</v>
      </c>
      <c r="C818" s="1" t="str">
        <f>"蒋安讯"</f>
        <v>蒋安讯</v>
      </c>
      <c r="D818" s="1" t="s">
        <v>67</v>
      </c>
      <c r="E818" s="1"/>
    </row>
    <row r="819" spans="1:5" x14ac:dyDescent="0.25">
      <c r="A819" s="1">
        <v>816</v>
      </c>
      <c r="B819" s="1" t="str">
        <f>"2756202012021522272407"</f>
        <v>2756202012021522272407</v>
      </c>
      <c r="C819" s="1" t="str">
        <f>"赵勇伸"</f>
        <v>赵勇伸</v>
      </c>
      <c r="D819" s="1" t="s">
        <v>67</v>
      </c>
      <c r="E819" s="1"/>
    </row>
    <row r="820" spans="1:5" x14ac:dyDescent="0.25">
      <c r="A820" s="1">
        <v>817</v>
      </c>
      <c r="B820" s="1" t="str">
        <f>"2756202012021638362525"</f>
        <v>2756202012021638362525</v>
      </c>
      <c r="C820" s="1" t="str">
        <f>"韩欣"</f>
        <v>韩欣</v>
      </c>
      <c r="D820" s="1" t="s">
        <v>67</v>
      </c>
      <c r="E820" s="1"/>
    </row>
    <row r="821" spans="1:5" x14ac:dyDescent="0.25">
      <c r="A821" s="1">
        <v>818</v>
      </c>
      <c r="B821" s="1" t="str">
        <f>"275620201130091501145"</f>
        <v>275620201130091501145</v>
      </c>
      <c r="C821" s="1" t="str">
        <f>"赵梦颖"</f>
        <v>赵梦颖</v>
      </c>
      <c r="D821" s="1" t="s">
        <v>50</v>
      </c>
      <c r="E821" s="1"/>
    </row>
    <row r="822" spans="1:5" x14ac:dyDescent="0.25">
      <c r="A822" s="1">
        <v>819</v>
      </c>
      <c r="B822" s="1" t="str">
        <f>"275620201130091541146"</f>
        <v>275620201130091541146</v>
      </c>
      <c r="C822" s="1" t="str">
        <f>"周科"</f>
        <v>周科</v>
      </c>
      <c r="D822" s="1" t="s">
        <v>50</v>
      </c>
      <c r="E822" s="1"/>
    </row>
    <row r="823" spans="1:5" x14ac:dyDescent="0.25">
      <c r="A823" s="1">
        <v>820</v>
      </c>
      <c r="B823" s="1" t="str">
        <f>"275620201130095525230"</f>
        <v>275620201130095525230</v>
      </c>
      <c r="C823" s="1" t="str">
        <f>"刘辰光"</f>
        <v>刘辰光</v>
      </c>
      <c r="D823" s="1" t="s">
        <v>50</v>
      </c>
      <c r="E823" s="1"/>
    </row>
    <row r="824" spans="1:5" x14ac:dyDescent="0.25">
      <c r="A824" s="1">
        <v>821</v>
      </c>
      <c r="B824" s="1" t="str">
        <f>"275620201130103230337"</f>
        <v>275620201130103230337</v>
      </c>
      <c r="C824" s="1" t="str">
        <f>"杨成行"</f>
        <v>杨成行</v>
      </c>
      <c r="D824" s="1" t="s">
        <v>50</v>
      </c>
      <c r="E824" s="1"/>
    </row>
    <row r="825" spans="1:5" x14ac:dyDescent="0.25">
      <c r="A825" s="1">
        <v>822</v>
      </c>
      <c r="B825" s="1" t="str">
        <f>"275620201130103939357"</f>
        <v>275620201130103939357</v>
      </c>
      <c r="C825" s="1" t="str">
        <f>"王鑫萌"</f>
        <v>王鑫萌</v>
      </c>
      <c r="D825" s="1" t="s">
        <v>50</v>
      </c>
      <c r="E825" s="1"/>
    </row>
    <row r="826" spans="1:5" x14ac:dyDescent="0.25">
      <c r="A826" s="1">
        <v>823</v>
      </c>
      <c r="B826" s="1" t="str">
        <f>"275620201130104746376"</f>
        <v>275620201130104746376</v>
      </c>
      <c r="C826" s="1" t="str">
        <f>"张甜"</f>
        <v>张甜</v>
      </c>
      <c r="D826" s="1" t="s">
        <v>50</v>
      </c>
      <c r="E826" s="1"/>
    </row>
    <row r="827" spans="1:5" x14ac:dyDescent="0.25">
      <c r="A827" s="1">
        <v>824</v>
      </c>
      <c r="B827" s="1" t="str">
        <f>"275620201130105301390"</f>
        <v>275620201130105301390</v>
      </c>
      <c r="C827" s="1" t="str">
        <f>"张铭媛"</f>
        <v>张铭媛</v>
      </c>
      <c r="D827" s="1" t="s">
        <v>50</v>
      </c>
      <c r="E827" s="1"/>
    </row>
    <row r="828" spans="1:5" x14ac:dyDescent="0.25">
      <c r="A828" s="1">
        <v>825</v>
      </c>
      <c r="B828" s="1" t="str">
        <f>"275620201130114149477"</f>
        <v>275620201130114149477</v>
      </c>
      <c r="C828" s="1" t="str">
        <f>"郭辉"</f>
        <v>郭辉</v>
      </c>
      <c r="D828" s="1" t="s">
        <v>50</v>
      </c>
      <c r="E828" s="1"/>
    </row>
    <row r="829" spans="1:5" x14ac:dyDescent="0.25">
      <c r="A829" s="1">
        <v>826</v>
      </c>
      <c r="B829" s="1" t="str">
        <f>"275620201130114239479"</f>
        <v>275620201130114239479</v>
      </c>
      <c r="C829" s="1" t="str">
        <f>"李钱钱"</f>
        <v>李钱钱</v>
      </c>
      <c r="D829" s="1" t="s">
        <v>50</v>
      </c>
      <c r="E829" s="1"/>
    </row>
    <row r="830" spans="1:5" x14ac:dyDescent="0.25">
      <c r="A830" s="1">
        <v>827</v>
      </c>
      <c r="B830" s="1" t="str">
        <f>"275620201130142250678"</f>
        <v>275620201130142250678</v>
      </c>
      <c r="C830" s="1" t="str">
        <f>"张咏荷"</f>
        <v>张咏荷</v>
      </c>
      <c r="D830" s="1" t="s">
        <v>50</v>
      </c>
      <c r="E830" s="1"/>
    </row>
    <row r="831" spans="1:5" x14ac:dyDescent="0.25">
      <c r="A831" s="1">
        <v>828</v>
      </c>
      <c r="B831" s="1" t="str">
        <f>"275620201130143855698"</f>
        <v>275620201130143855698</v>
      </c>
      <c r="C831" s="1" t="str">
        <f>"门辉"</f>
        <v>门辉</v>
      </c>
      <c r="D831" s="1" t="s">
        <v>50</v>
      </c>
      <c r="E831" s="1"/>
    </row>
    <row r="832" spans="1:5" x14ac:dyDescent="0.25">
      <c r="A832" s="1">
        <v>829</v>
      </c>
      <c r="B832" s="1" t="str">
        <f>"275620201130145115712"</f>
        <v>275620201130145115712</v>
      </c>
      <c r="C832" s="1" t="str">
        <f>"赵宏斌"</f>
        <v>赵宏斌</v>
      </c>
      <c r="D832" s="1" t="s">
        <v>50</v>
      </c>
      <c r="E832" s="1"/>
    </row>
    <row r="833" spans="1:5" x14ac:dyDescent="0.25">
      <c r="A833" s="1">
        <v>830</v>
      </c>
      <c r="B833" s="1" t="str">
        <f>"275620201130154056783"</f>
        <v>275620201130154056783</v>
      </c>
      <c r="C833" s="1" t="str">
        <f>"刘宏宣"</f>
        <v>刘宏宣</v>
      </c>
      <c r="D833" s="1" t="s">
        <v>50</v>
      </c>
      <c r="E833" s="1"/>
    </row>
    <row r="834" spans="1:5" x14ac:dyDescent="0.25">
      <c r="A834" s="1">
        <v>831</v>
      </c>
      <c r="B834" s="1" t="str">
        <f>"275620201130175735904"</f>
        <v>275620201130175735904</v>
      </c>
      <c r="C834" s="1" t="str">
        <f>"王充"</f>
        <v>王充</v>
      </c>
      <c r="D834" s="1" t="s">
        <v>50</v>
      </c>
      <c r="E834" s="1"/>
    </row>
    <row r="835" spans="1:5" x14ac:dyDescent="0.25">
      <c r="A835" s="1">
        <v>832</v>
      </c>
      <c r="B835" s="1" t="str">
        <f>"275620201130195412981"</f>
        <v>275620201130195412981</v>
      </c>
      <c r="C835" s="1" t="str">
        <f>"邓亚丽"</f>
        <v>邓亚丽</v>
      </c>
      <c r="D835" s="1" t="s">
        <v>50</v>
      </c>
      <c r="E835" s="1"/>
    </row>
    <row r="836" spans="1:5" x14ac:dyDescent="0.25">
      <c r="A836" s="1">
        <v>833</v>
      </c>
      <c r="B836" s="1" t="str">
        <f>"2756202012020901231925"</f>
        <v>2756202012020901231925</v>
      </c>
      <c r="C836" s="1" t="str">
        <f>"曹浩"</f>
        <v>曹浩</v>
      </c>
      <c r="D836" s="1" t="s">
        <v>50</v>
      </c>
      <c r="E836" s="1"/>
    </row>
    <row r="837" spans="1:5" x14ac:dyDescent="0.25">
      <c r="A837" s="1">
        <v>834</v>
      </c>
      <c r="B837" s="1" t="str">
        <f>"27562020113008141020"</f>
        <v>27562020113008141020</v>
      </c>
      <c r="C837" s="1" t="str">
        <f>"曹韶石"</f>
        <v>曹韶石</v>
      </c>
      <c r="D837" s="1" t="s">
        <v>15</v>
      </c>
      <c r="E837" s="1"/>
    </row>
    <row r="838" spans="1:5" x14ac:dyDescent="0.25">
      <c r="A838" s="1">
        <v>835</v>
      </c>
      <c r="B838" s="1" t="str">
        <f>"27562020113008142321"</f>
        <v>27562020113008142321</v>
      </c>
      <c r="C838" s="1" t="str">
        <f>"谢齐起"</f>
        <v>谢齐起</v>
      </c>
      <c r="D838" s="1" t="s">
        <v>15</v>
      </c>
      <c r="E838" s="1"/>
    </row>
    <row r="839" spans="1:5" x14ac:dyDescent="0.25">
      <c r="A839" s="1">
        <v>836</v>
      </c>
      <c r="B839" s="1" t="str">
        <f>"27562020113008501183"</f>
        <v>27562020113008501183</v>
      </c>
      <c r="C839" s="1" t="str">
        <f>"刘钰"</f>
        <v>刘钰</v>
      </c>
      <c r="D839" s="1" t="s">
        <v>15</v>
      </c>
      <c r="E839" s="1"/>
    </row>
    <row r="840" spans="1:5" x14ac:dyDescent="0.25">
      <c r="A840" s="1">
        <v>837</v>
      </c>
      <c r="B840" s="1" t="str">
        <f>"27562020113008555996"</f>
        <v>27562020113008555996</v>
      </c>
      <c r="C840" s="1" t="str">
        <f>"齐梦颖"</f>
        <v>齐梦颖</v>
      </c>
      <c r="D840" s="1" t="s">
        <v>15</v>
      </c>
      <c r="E840" s="1"/>
    </row>
    <row r="841" spans="1:5" x14ac:dyDescent="0.25">
      <c r="A841" s="1">
        <v>838</v>
      </c>
      <c r="B841" s="1" t="str">
        <f>"27562020113008581199"</f>
        <v>27562020113008581199</v>
      </c>
      <c r="C841" s="1" t="str">
        <f>"徐路"</f>
        <v>徐路</v>
      </c>
      <c r="D841" s="1" t="s">
        <v>15</v>
      </c>
      <c r="E841" s="1"/>
    </row>
    <row r="842" spans="1:5" x14ac:dyDescent="0.25">
      <c r="A842" s="1">
        <v>839</v>
      </c>
      <c r="B842" s="1" t="str">
        <f>"275620201130085852101"</f>
        <v>275620201130085852101</v>
      </c>
      <c r="C842" s="1" t="str">
        <f>"曹京京"</f>
        <v>曹京京</v>
      </c>
      <c r="D842" s="1" t="s">
        <v>15</v>
      </c>
      <c r="E842" s="1"/>
    </row>
    <row r="843" spans="1:5" x14ac:dyDescent="0.25">
      <c r="A843" s="1">
        <v>840</v>
      </c>
      <c r="B843" s="1" t="str">
        <f>"275620201130090048108"</f>
        <v>275620201130090048108</v>
      </c>
      <c r="C843" s="1" t="str">
        <f>"宋帅"</f>
        <v>宋帅</v>
      </c>
      <c r="D843" s="1" t="s">
        <v>15</v>
      </c>
      <c r="E843" s="1"/>
    </row>
    <row r="844" spans="1:5" x14ac:dyDescent="0.25">
      <c r="A844" s="1">
        <v>841</v>
      </c>
      <c r="B844" s="1" t="str">
        <f>"275620201130091813152"</f>
        <v>275620201130091813152</v>
      </c>
      <c r="C844" s="1" t="str">
        <f>"王志"</f>
        <v>王志</v>
      </c>
      <c r="D844" s="1" t="s">
        <v>15</v>
      </c>
      <c r="E844" s="1"/>
    </row>
    <row r="845" spans="1:5" x14ac:dyDescent="0.25">
      <c r="A845" s="1">
        <v>842</v>
      </c>
      <c r="B845" s="1" t="str">
        <f>"275620201130095914239"</f>
        <v>275620201130095914239</v>
      </c>
      <c r="C845" s="1" t="str">
        <f>"谷薇"</f>
        <v>谷薇</v>
      </c>
      <c r="D845" s="1" t="s">
        <v>15</v>
      </c>
      <c r="E845" s="1"/>
    </row>
    <row r="846" spans="1:5" x14ac:dyDescent="0.25">
      <c r="A846" s="1">
        <v>843</v>
      </c>
      <c r="B846" s="1" t="str">
        <f>"275620201130101122274"</f>
        <v>275620201130101122274</v>
      </c>
      <c r="C846" s="1" t="str">
        <f>"童盼"</f>
        <v>童盼</v>
      </c>
      <c r="D846" s="1" t="s">
        <v>15</v>
      </c>
      <c r="E846" s="1"/>
    </row>
    <row r="847" spans="1:5" x14ac:dyDescent="0.25">
      <c r="A847" s="1">
        <v>844</v>
      </c>
      <c r="B847" s="1" t="str">
        <f>"275620201130101441281"</f>
        <v>275620201130101441281</v>
      </c>
      <c r="C847" s="1" t="str">
        <f>"桂钢"</f>
        <v>桂钢</v>
      </c>
      <c r="D847" s="1" t="s">
        <v>15</v>
      </c>
      <c r="E847" s="1"/>
    </row>
    <row r="848" spans="1:5" x14ac:dyDescent="0.25">
      <c r="A848" s="1">
        <v>845</v>
      </c>
      <c r="B848" s="1" t="str">
        <f>"275620201130103305338"</f>
        <v>275620201130103305338</v>
      </c>
      <c r="C848" s="1" t="str">
        <f>"胡斌"</f>
        <v>胡斌</v>
      </c>
      <c r="D848" s="1" t="s">
        <v>15</v>
      </c>
      <c r="E848" s="1"/>
    </row>
    <row r="849" spans="1:5" x14ac:dyDescent="0.25">
      <c r="A849" s="1">
        <v>846</v>
      </c>
      <c r="B849" s="1" t="str">
        <f>"275620201130103448343"</f>
        <v>275620201130103448343</v>
      </c>
      <c r="C849" s="1" t="str">
        <f>"齐海丽"</f>
        <v>齐海丽</v>
      </c>
      <c r="D849" s="1" t="s">
        <v>15</v>
      </c>
      <c r="E849" s="1"/>
    </row>
    <row r="850" spans="1:5" x14ac:dyDescent="0.25">
      <c r="A850" s="1">
        <v>847</v>
      </c>
      <c r="B850" s="1" t="str">
        <f>"275620201130111431427"</f>
        <v>275620201130111431427</v>
      </c>
      <c r="C850" s="1" t="str">
        <f>"刘壮"</f>
        <v>刘壮</v>
      </c>
      <c r="D850" s="1" t="s">
        <v>15</v>
      </c>
      <c r="E850" s="1"/>
    </row>
    <row r="851" spans="1:5" x14ac:dyDescent="0.25">
      <c r="A851" s="1">
        <v>848</v>
      </c>
      <c r="B851" s="1" t="str">
        <f>"275620201130111805432"</f>
        <v>275620201130111805432</v>
      </c>
      <c r="C851" s="1" t="str">
        <f>"习康渊"</f>
        <v>习康渊</v>
      </c>
      <c r="D851" s="1" t="s">
        <v>15</v>
      </c>
      <c r="E851" s="1"/>
    </row>
    <row r="852" spans="1:5" x14ac:dyDescent="0.25">
      <c r="A852" s="1">
        <v>849</v>
      </c>
      <c r="B852" s="1" t="str">
        <f>"275620201130114141476"</f>
        <v>275620201130114141476</v>
      </c>
      <c r="C852" s="1" t="str">
        <f>"赵大路"</f>
        <v>赵大路</v>
      </c>
      <c r="D852" s="1" t="s">
        <v>15</v>
      </c>
      <c r="E852" s="1"/>
    </row>
    <row r="853" spans="1:5" x14ac:dyDescent="0.25">
      <c r="A853" s="1">
        <v>850</v>
      </c>
      <c r="B853" s="1" t="str">
        <f>"275620201130115327499"</f>
        <v>275620201130115327499</v>
      </c>
      <c r="C853" s="1" t="str">
        <f>"李鑫"</f>
        <v>李鑫</v>
      </c>
      <c r="D853" s="1" t="s">
        <v>15</v>
      </c>
      <c r="E853" s="1"/>
    </row>
    <row r="854" spans="1:5" x14ac:dyDescent="0.25">
      <c r="A854" s="1">
        <v>851</v>
      </c>
      <c r="B854" s="1" t="str">
        <f>"275620201130115826504"</f>
        <v>275620201130115826504</v>
      </c>
      <c r="C854" s="1" t="str">
        <f>"史传玉"</f>
        <v>史传玉</v>
      </c>
      <c r="D854" s="1" t="s">
        <v>15</v>
      </c>
      <c r="E854" s="1"/>
    </row>
    <row r="855" spans="1:5" x14ac:dyDescent="0.25">
      <c r="A855" s="1">
        <v>852</v>
      </c>
      <c r="B855" s="1" t="str">
        <f>"275620201130122139531"</f>
        <v>275620201130122139531</v>
      </c>
      <c r="C855" s="1" t="str">
        <f>"毕楚雯"</f>
        <v>毕楚雯</v>
      </c>
      <c r="D855" s="1" t="s">
        <v>15</v>
      </c>
      <c r="E855" s="1"/>
    </row>
    <row r="856" spans="1:5" x14ac:dyDescent="0.25">
      <c r="A856" s="1">
        <v>853</v>
      </c>
      <c r="B856" s="1" t="str">
        <f>"275620201130124505563"</f>
        <v>275620201130124505563</v>
      </c>
      <c r="C856" s="1" t="str">
        <f>"冯林"</f>
        <v>冯林</v>
      </c>
      <c r="D856" s="1" t="s">
        <v>15</v>
      </c>
      <c r="E856" s="1"/>
    </row>
    <row r="857" spans="1:5" x14ac:dyDescent="0.25">
      <c r="A857" s="1">
        <v>854</v>
      </c>
      <c r="B857" s="1" t="str">
        <f>"275620201130125845581"</f>
        <v>275620201130125845581</v>
      </c>
      <c r="C857" s="1" t="str">
        <f>"盛锦晨"</f>
        <v>盛锦晨</v>
      </c>
      <c r="D857" s="1" t="s">
        <v>15</v>
      </c>
      <c r="E857" s="1"/>
    </row>
    <row r="858" spans="1:5" x14ac:dyDescent="0.25">
      <c r="A858" s="1">
        <v>855</v>
      </c>
      <c r="B858" s="1" t="str">
        <f>"275620201130133214622"</f>
        <v>275620201130133214622</v>
      </c>
      <c r="C858" s="1" t="str">
        <f>"刘芳"</f>
        <v>刘芳</v>
      </c>
      <c r="D858" s="1" t="s">
        <v>15</v>
      </c>
      <c r="E858" s="1"/>
    </row>
    <row r="859" spans="1:5" x14ac:dyDescent="0.25">
      <c r="A859" s="1">
        <v>856</v>
      </c>
      <c r="B859" s="1" t="str">
        <f>"275620201130134357638"</f>
        <v>275620201130134357638</v>
      </c>
      <c r="C859" s="1" t="str">
        <f>"董倍昂"</f>
        <v>董倍昂</v>
      </c>
      <c r="D859" s="1" t="s">
        <v>15</v>
      </c>
      <c r="E859" s="1"/>
    </row>
    <row r="860" spans="1:5" x14ac:dyDescent="0.25">
      <c r="A860" s="1">
        <v>857</v>
      </c>
      <c r="B860" s="1" t="str">
        <f>"275620201130134422639"</f>
        <v>275620201130134422639</v>
      </c>
      <c r="C860" s="1" t="str">
        <f>"闫佳"</f>
        <v>闫佳</v>
      </c>
      <c r="D860" s="1" t="s">
        <v>15</v>
      </c>
      <c r="E860" s="1"/>
    </row>
    <row r="861" spans="1:5" x14ac:dyDescent="0.25">
      <c r="A861" s="1">
        <v>858</v>
      </c>
      <c r="B861" s="1" t="str">
        <f>"275620201130145635716"</f>
        <v>275620201130145635716</v>
      </c>
      <c r="C861" s="1" t="str">
        <f>"刘卓"</f>
        <v>刘卓</v>
      </c>
      <c r="D861" s="1" t="s">
        <v>15</v>
      </c>
      <c r="E861" s="1"/>
    </row>
    <row r="862" spans="1:5" x14ac:dyDescent="0.25">
      <c r="A862" s="1">
        <v>859</v>
      </c>
      <c r="B862" s="1" t="str">
        <f>"275620201130150053724"</f>
        <v>275620201130150053724</v>
      </c>
      <c r="C862" s="1" t="str">
        <f>"宋美豫"</f>
        <v>宋美豫</v>
      </c>
      <c r="D862" s="1" t="s">
        <v>15</v>
      </c>
      <c r="E862" s="1"/>
    </row>
    <row r="863" spans="1:5" x14ac:dyDescent="0.25">
      <c r="A863" s="1">
        <v>860</v>
      </c>
      <c r="B863" s="1" t="str">
        <f>"275620201130151336747"</f>
        <v>275620201130151336747</v>
      </c>
      <c r="C863" s="1" t="str">
        <f>"李婷"</f>
        <v>李婷</v>
      </c>
      <c r="D863" s="1" t="s">
        <v>15</v>
      </c>
      <c r="E863" s="1"/>
    </row>
    <row r="864" spans="1:5" x14ac:dyDescent="0.25">
      <c r="A864" s="1">
        <v>861</v>
      </c>
      <c r="B864" s="1" t="str">
        <f>"275620201130152143755"</f>
        <v>275620201130152143755</v>
      </c>
      <c r="C864" s="1" t="str">
        <f>"张芳铭"</f>
        <v>张芳铭</v>
      </c>
      <c r="D864" s="1" t="s">
        <v>15</v>
      </c>
      <c r="E864" s="1"/>
    </row>
    <row r="865" spans="1:5" x14ac:dyDescent="0.25">
      <c r="A865" s="1">
        <v>862</v>
      </c>
      <c r="B865" s="1" t="str">
        <f>"275620201130152454761"</f>
        <v>275620201130152454761</v>
      </c>
      <c r="C865" s="1" t="str">
        <f>"刘安腾"</f>
        <v>刘安腾</v>
      </c>
      <c r="D865" s="1" t="s">
        <v>15</v>
      </c>
      <c r="E865" s="1"/>
    </row>
    <row r="866" spans="1:5" x14ac:dyDescent="0.25">
      <c r="A866" s="1">
        <v>863</v>
      </c>
      <c r="B866" s="1" t="str">
        <f>"275620201130162759834"</f>
        <v>275620201130162759834</v>
      </c>
      <c r="C866" s="1" t="str">
        <f>"李忠义"</f>
        <v>李忠义</v>
      </c>
      <c r="D866" s="1" t="s">
        <v>15</v>
      </c>
      <c r="E866" s="1"/>
    </row>
    <row r="867" spans="1:5" x14ac:dyDescent="0.25">
      <c r="A867" s="1">
        <v>864</v>
      </c>
      <c r="B867" s="1" t="str">
        <f>"275620201130163913852"</f>
        <v>275620201130163913852</v>
      </c>
      <c r="C867" s="1" t="str">
        <f>"张婉贞"</f>
        <v>张婉贞</v>
      </c>
      <c r="D867" s="1" t="s">
        <v>15</v>
      </c>
      <c r="E867" s="1"/>
    </row>
    <row r="868" spans="1:5" x14ac:dyDescent="0.25">
      <c r="A868" s="1">
        <v>865</v>
      </c>
      <c r="B868" s="1" t="str">
        <f>"275620201130175735905"</f>
        <v>275620201130175735905</v>
      </c>
      <c r="C868" s="1" t="str">
        <f>"侯阳光"</f>
        <v>侯阳光</v>
      </c>
      <c r="D868" s="1" t="s">
        <v>15</v>
      </c>
      <c r="E868" s="1"/>
    </row>
    <row r="869" spans="1:5" x14ac:dyDescent="0.25">
      <c r="A869" s="1">
        <v>866</v>
      </c>
      <c r="B869" s="1" t="str">
        <f>"275620201130180654909"</f>
        <v>275620201130180654909</v>
      </c>
      <c r="C869" s="1" t="str">
        <f>"曾浩鑫"</f>
        <v>曾浩鑫</v>
      </c>
      <c r="D869" s="1" t="s">
        <v>15</v>
      </c>
      <c r="E869" s="1"/>
    </row>
    <row r="870" spans="1:5" x14ac:dyDescent="0.25">
      <c r="A870" s="1">
        <v>867</v>
      </c>
      <c r="B870" s="1" t="str">
        <f>"275620201130184452928"</f>
        <v>275620201130184452928</v>
      </c>
      <c r="C870" s="1" t="str">
        <f>"田青"</f>
        <v>田青</v>
      </c>
      <c r="D870" s="1" t="s">
        <v>15</v>
      </c>
      <c r="E870" s="1"/>
    </row>
    <row r="871" spans="1:5" x14ac:dyDescent="0.25">
      <c r="A871" s="1">
        <v>868</v>
      </c>
      <c r="B871" s="1" t="str">
        <f>"275620201130191052947"</f>
        <v>275620201130191052947</v>
      </c>
      <c r="C871" s="1" t="str">
        <f>"刘元通"</f>
        <v>刘元通</v>
      </c>
      <c r="D871" s="1" t="s">
        <v>15</v>
      </c>
      <c r="E871" s="1"/>
    </row>
    <row r="872" spans="1:5" x14ac:dyDescent="0.25">
      <c r="A872" s="1">
        <v>869</v>
      </c>
      <c r="B872" s="1" t="str">
        <f>"275620201130192051960"</f>
        <v>275620201130192051960</v>
      </c>
      <c r="C872" s="1" t="str">
        <f>"张立"</f>
        <v>张立</v>
      </c>
      <c r="D872" s="1" t="s">
        <v>15</v>
      </c>
      <c r="E872" s="1"/>
    </row>
    <row r="873" spans="1:5" x14ac:dyDescent="0.25">
      <c r="A873" s="1">
        <v>870</v>
      </c>
      <c r="B873" s="1" t="str">
        <f>"2756202011302034061005"</f>
        <v>2756202011302034061005</v>
      </c>
      <c r="C873" s="1" t="str">
        <f>"刁承志"</f>
        <v>刁承志</v>
      </c>
      <c r="D873" s="1" t="s">
        <v>15</v>
      </c>
      <c r="E873" s="1"/>
    </row>
    <row r="874" spans="1:5" x14ac:dyDescent="0.25">
      <c r="A874" s="1">
        <v>871</v>
      </c>
      <c r="B874" s="1" t="str">
        <f>"2756202011302146321053"</f>
        <v>2756202011302146321053</v>
      </c>
      <c r="C874" s="1" t="str">
        <f>"王雅娴"</f>
        <v>王雅娴</v>
      </c>
      <c r="D874" s="1" t="s">
        <v>15</v>
      </c>
      <c r="E874" s="1"/>
    </row>
    <row r="875" spans="1:5" x14ac:dyDescent="0.25">
      <c r="A875" s="1">
        <v>872</v>
      </c>
      <c r="B875" s="1" t="str">
        <f>"2756202012010000151095"</f>
        <v>2756202012010000151095</v>
      </c>
      <c r="C875" s="1" t="str">
        <f>"刘帅"</f>
        <v>刘帅</v>
      </c>
      <c r="D875" s="1" t="s">
        <v>15</v>
      </c>
      <c r="E875" s="1"/>
    </row>
    <row r="876" spans="1:5" x14ac:dyDescent="0.25">
      <c r="A876" s="1">
        <v>873</v>
      </c>
      <c r="B876" s="1" t="str">
        <f>"2756202012010855071136"</f>
        <v>2756202012010855071136</v>
      </c>
      <c r="C876" s="1" t="str">
        <f>"冯念"</f>
        <v>冯念</v>
      </c>
      <c r="D876" s="1" t="s">
        <v>15</v>
      </c>
      <c r="E876" s="1"/>
    </row>
    <row r="877" spans="1:5" x14ac:dyDescent="0.25">
      <c r="A877" s="1">
        <v>874</v>
      </c>
      <c r="B877" s="1" t="str">
        <f>"2756202012011003331188"</f>
        <v>2756202012011003331188</v>
      </c>
      <c r="C877" s="1" t="str">
        <f>"彭罡"</f>
        <v>彭罡</v>
      </c>
      <c r="D877" s="1" t="s">
        <v>15</v>
      </c>
      <c r="E877" s="1"/>
    </row>
    <row r="878" spans="1:5" x14ac:dyDescent="0.25">
      <c r="A878" s="1">
        <v>875</v>
      </c>
      <c r="B878" s="1" t="str">
        <f>"2756202012011211241316"</f>
        <v>2756202012011211241316</v>
      </c>
      <c r="C878" s="1" t="str">
        <f>"赵盼"</f>
        <v>赵盼</v>
      </c>
      <c r="D878" s="1" t="s">
        <v>15</v>
      </c>
      <c r="E878" s="1"/>
    </row>
    <row r="879" spans="1:5" x14ac:dyDescent="0.25">
      <c r="A879" s="1">
        <v>876</v>
      </c>
      <c r="B879" s="1" t="str">
        <f>"2756202012011333191382"</f>
        <v>2756202012011333191382</v>
      </c>
      <c r="C879" s="1" t="str">
        <f>"张泰"</f>
        <v>张泰</v>
      </c>
      <c r="D879" s="1" t="s">
        <v>15</v>
      </c>
      <c r="E879" s="1"/>
    </row>
    <row r="880" spans="1:5" x14ac:dyDescent="0.25">
      <c r="A880" s="1">
        <v>877</v>
      </c>
      <c r="B880" s="1" t="str">
        <f>"2756202012011358111402"</f>
        <v>2756202012011358111402</v>
      </c>
      <c r="C880" s="1" t="str">
        <f>"田智奇"</f>
        <v>田智奇</v>
      </c>
      <c r="D880" s="1" t="s">
        <v>15</v>
      </c>
      <c r="E880" s="1"/>
    </row>
    <row r="881" spans="1:5" x14ac:dyDescent="0.25">
      <c r="A881" s="1">
        <v>878</v>
      </c>
      <c r="B881" s="1" t="str">
        <f>"2756202012011358431404"</f>
        <v>2756202012011358431404</v>
      </c>
      <c r="C881" s="1" t="str">
        <f>"茹科霏"</f>
        <v>茹科霏</v>
      </c>
      <c r="D881" s="1" t="s">
        <v>15</v>
      </c>
      <c r="E881" s="1"/>
    </row>
    <row r="882" spans="1:5" x14ac:dyDescent="0.25">
      <c r="A882" s="1">
        <v>879</v>
      </c>
      <c r="B882" s="1" t="str">
        <f>"2756202012011438311429"</f>
        <v>2756202012011438311429</v>
      </c>
      <c r="C882" s="1" t="str">
        <f>"任莹"</f>
        <v>任莹</v>
      </c>
      <c r="D882" s="1" t="s">
        <v>15</v>
      </c>
      <c r="E882" s="1"/>
    </row>
    <row r="883" spans="1:5" x14ac:dyDescent="0.25">
      <c r="A883" s="1">
        <v>880</v>
      </c>
      <c r="B883" s="1" t="str">
        <f>"2756202012011505301459"</f>
        <v>2756202012011505301459</v>
      </c>
      <c r="C883" s="1" t="str">
        <f>"赵保殿"</f>
        <v>赵保殿</v>
      </c>
      <c r="D883" s="1" t="s">
        <v>15</v>
      </c>
      <c r="E883" s="1"/>
    </row>
    <row r="884" spans="1:5" x14ac:dyDescent="0.25">
      <c r="A884" s="1">
        <v>881</v>
      </c>
      <c r="B884" s="1" t="str">
        <f>"2756202012011939421705"</f>
        <v>2756202012011939421705</v>
      </c>
      <c r="C884" s="1" t="str">
        <f>"袁文珂"</f>
        <v>袁文珂</v>
      </c>
      <c r="D884" s="1" t="s">
        <v>15</v>
      </c>
      <c r="E884" s="1"/>
    </row>
    <row r="885" spans="1:5" x14ac:dyDescent="0.25">
      <c r="A885" s="1">
        <v>882</v>
      </c>
      <c r="B885" s="1" t="str">
        <f>"2756202012012148071793"</f>
        <v>2756202012012148071793</v>
      </c>
      <c r="C885" s="1" t="str">
        <f>"晋佳丽"</f>
        <v>晋佳丽</v>
      </c>
      <c r="D885" s="1" t="s">
        <v>15</v>
      </c>
      <c r="E885" s="1"/>
    </row>
    <row r="886" spans="1:5" x14ac:dyDescent="0.25">
      <c r="A886" s="1">
        <v>883</v>
      </c>
      <c r="B886" s="1" t="str">
        <f>"2756202012012148371795"</f>
        <v>2756202012012148371795</v>
      </c>
      <c r="C886" s="1" t="str">
        <f>"王彦丽"</f>
        <v>王彦丽</v>
      </c>
      <c r="D886" s="1" t="s">
        <v>15</v>
      </c>
      <c r="E886" s="1"/>
    </row>
    <row r="887" spans="1:5" x14ac:dyDescent="0.25">
      <c r="A887" s="1">
        <v>884</v>
      </c>
      <c r="B887" s="1" t="str">
        <f>"2756202012020653511884"</f>
        <v>2756202012020653511884</v>
      </c>
      <c r="C887" s="1" t="str">
        <f>"王淇丙"</f>
        <v>王淇丙</v>
      </c>
      <c r="D887" s="1" t="s">
        <v>15</v>
      </c>
      <c r="E887" s="1"/>
    </row>
    <row r="888" spans="1:5" x14ac:dyDescent="0.25">
      <c r="A888" s="1">
        <v>885</v>
      </c>
      <c r="B888" s="1" t="str">
        <f>"2756202012020815311896"</f>
        <v>2756202012020815311896</v>
      </c>
      <c r="C888" s="1" t="str">
        <f>"范帆"</f>
        <v>范帆</v>
      </c>
      <c r="D888" s="1" t="s">
        <v>15</v>
      </c>
      <c r="E888" s="1"/>
    </row>
    <row r="889" spans="1:5" x14ac:dyDescent="0.25">
      <c r="A889" s="1">
        <v>886</v>
      </c>
      <c r="B889" s="1" t="str">
        <f>"2756202012021015052004"</f>
        <v>2756202012021015052004</v>
      </c>
      <c r="C889" s="1" t="str">
        <f>"卢雪"</f>
        <v>卢雪</v>
      </c>
      <c r="D889" s="1" t="s">
        <v>15</v>
      </c>
      <c r="E889" s="1"/>
    </row>
    <row r="890" spans="1:5" x14ac:dyDescent="0.25">
      <c r="A890" s="1">
        <v>887</v>
      </c>
      <c r="B890" s="1" t="str">
        <f>"2756202012021341542257"</f>
        <v>2756202012021341542257</v>
      </c>
      <c r="C890" s="1" t="str">
        <f>"梁娜"</f>
        <v>梁娜</v>
      </c>
      <c r="D890" s="1" t="s">
        <v>15</v>
      </c>
      <c r="E890" s="1"/>
    </row>
    <row r="891" spans="1:5" x14ac:dyDescent="0.25">
      <c r="A891" s="1">
        <v>888</v>
      </c>
      <c r="B891" s="1" t="str">
        <f>"2756202012021406552296"</f>
        <v>2756202012021406552296</v>
      </c>
      <c r="C891" s="1" t="str">
        <f>"冯涛"</f>
        <v>冯涛</v>
      </c>
      <c r="D891" s="1" t="s">
        <v>15</v>
      </c>
      <c r="E891" s="1"/>
    </row>
    <row r="892" spans="1:5" x14ac:dyDescent="0.25">
      <c r="A892" s="1">
        <v>889</v>
      </c>
      <c r="B892" s="1" t="str">
        <f>"2756202012021421122316"</f>
        <v>2756202012021421122316</v>
      </c>
      <c r="C892" s="1" t="str">
        <f>"鲁杨"</f>
        <v>鲁杨</v>
      </c>
      <c r="D892" s="1" t="s">
        <v>15</v>
      </c>
      <c r="E892" s="1"/>
    </row>
    <row r="893" spans="1:5" x14ac:dyDescent="0.25">
      <c r="A893" s="1">
        <v>890</v>
      </c>
      <c r="B893" s="1" t="str">
        <f>"2756202012021440382342"</f>
        <v>2756202012021440382342</v>
      </c>
      <c r="C893" s="1" t="str">
        <f>"苗帅"</f>
        <v>苗帅</v>
      </c>
      <c r="D893" s="1" t="s">
        <v>15</v>
      </c>
      <c r="E893" s="1"/>
    </row>
    <row r="894" spans="1:5" x14ac:dyDescent="0.25">
      <c r="A894" s="1">
        <v>891</v>
      </c>
      <c r="B894" s="1" t="str">
        <f>"2756202012021449122349"</f>
        <v>2756202012021449122349</v>
      </c>
      <c r="C894" s="1" t="str">
        <f>"杨督"</f>
        <v>杨督</v>
      </c>
      <c r="D894" s="1" t="s">
        <v>15</v>
      </c>
      <c r="E894" s="1"/>
    </row>
    <row r="895" spans="1:5" x14ac:dyDescent="0.25">
      <c r="A895" s="1">
        <v>892</v>
      </c>
      <c r="B895" s="1" t="str">
        <f>"2756202012021500052366"</f>
        <v>2756202012021500052366</v>
      </c>
      <c r="C895" s="1" t="str">
        <f>"丁帅"</f>
        <v>丁帅</v>
      </c>
      <c r="D895" s="1" t="s">
        <v>15</v>
      </c>
      <c r="E895" s="1"/>
    </row>
    <row r="896" spans="1:5" x14ac:dyDescent="0.25">
      <c r="A896" s="1">
        <v>893</v>
      </c>
      <c r="B896" s="1" t="str">
        <f>"2756202012021533282420"</f>
        <v>2756202012021533282420</v>
      </c>
      <c r="C896" s="1" t="str">
        <f>"闪烁"</f>
        <v>闪烁</v>
      </c>
      <c r="D896" s="1" t="s">
        <v>15</v>
      </c>
      <c r="E896" s="1"/>
    </row>
    <row r="897" spans="1:5" x14ac:dyDescent="0.25">
      <c r="A897" s="1">
        <v>894</v>
      </c>
      <c r="B897" s="1" t="str">
        <f>"2756202012021603152463"</f>
        <v>2756202012021603152463</v>
      </c>
      <c r="C897" s="1" t="str">
        <f>"高崇"</f>
        <v>高崇</v>
      </c>
      <c r="D897" s="1" t="s">
        <v>15</v>
      </c>
      <c r="E897" s="1"/>
    </row>
    <row r="898" spans="1:5" x14ac:dyDescent="0.25">
      <c r="A898" s="1">
        <v>895</v>
      </c>
      <c r="B898" s="1" t="str">
        <f>"2756202012021624152500"</f>
        <v>2756202012021624152500</v>
      </c>
      <c r="C898" s="1" t="str">
        <f>"赵静怡"</f>
        <v>赵静怡</v>
      </c>
      <c r="D898" s="1" t="s">
        <v>15</v>
      </c>
      <c r="E898" s="1"/>
    </row>
    <row r="899" spans="1:5" x14ac:dyDescent="0.25">
      <c r="A899" s="1">
        <v>896</v>
      </c>
      <c r="B899" s="1" t="str">
        <f>"275620201130101610290"</f>
        <v>275620201130101610290</v>
      </c>
      <c r="C899" s="1" t="str">
        <f>"杨光"</f>
        <v>杨光</v>
      </c>
      <c r="D899" s="1" t="s">
        <v>65</v>
      </c>
      <c r="E899" s="1"/>
    </row>
    <row r="900" spans="1:5" x14ac:dyDescent="0.25">
      <c r="A900" s="1">
        <v>897</v>
      </c>
      <c r="B900" s="1" t="str">
        <f>"275620201130102145312"</f>
        <v>275620201130102145312</v>
      </c>
      <c r="C900" s="1" t="str">
        <f>"何勇"</f>
        <v>何勇</v>
      </c>
      <c r="D900" s="1" t="s">
        <v>65</v>
      </c>
      <c r="E900" s="1"/>
    </row>
    <row r="901" spans="1:5" x14ac:dyDescent="0.25">
      <c r="A901" s="1">
        <v>898</v>
      </c>
      <c r="B901" s="1" t="str">
        <f>"275620201130103652348"</f>
        <v>275620201130103652348</v>
      </c>
      <c r="C901" s="1" t="str">
        <f>"王英爽"</f>
        <v>王英爽</v>
      </c>
      <c r="D901" s="1" t="s">
        <v>65</v>
      </c>
      <c r="E901" s="1"/>
    </row>
    <row r="902" spans="1:5" x14ac:dyDescent="0.25">
      <c r="A902" s="1">
        <v>899</v>
      </c>
      <c r="B902" s="1" t="str">
        <f>"275620201130112126441"</f>
        <v>275620201130112126441</v>
      </c>
      <c r="C902" s="1" t="str">
        <f>"杨飞扬"</f>
        <v>杨飞扬</v>
      </c>
      <c r="D902" s="1" t="s">
        <v>65</v>
      </c>
      <c r="E902" s="1"/>
    </row>
    <row r="903" spans="1:5" x14ac:dyDescent="0.25">
      <c r="A903" s="1">
        <v>900</v>
      </c>
      <c r="B903" s="1" t="str">
        <f>"275620201130142127675"</f>
        <v>275620201130142127675</v>
      </c>
      <c r="C903" s="1" t="str">
        <f>"刘思雨"</f>
        <v>刘思雨</v>
      </c>
      <c r="D903" s="1" t="s">
        <v>65</v>
      </c>
      <c r="E903" s="1"/>
    </row>
    <row r="904" spans="1:5" x14ac:dyDescent="0.25">
      <c r="A904" s="1">
        <v>901</v>
      </c>
      <c r="B904" s="1" t="str">
        <f>"275620201130151139742"</f>
        <v>275620201130151139742</v>
      </c>
      <c r="C904" s="1" t="str">
        <f>"郑亚楠"</f>
        <v>郑亚楠</v>
      </c>
      <c r="D904" s="1" t="s">
        <v>65</v>
      </c>
      <c r="E904" s="1"/>
    </row>
    <row r="905" spans="1:5" x14ac:dyDescent="0.25">
      <c r="A905" s="1">
        <v>902</v>
      </c>
      <c r="B905" s="1" t="str">
        <f>"275620201130163434845"</f>
        <v>275620201130163434845</v>
      </c>
      <c r="C905" s="1" t="str">
        <f>"杨毅"</f>
        <v>杨毅</v>
      </c>
      <c r="D905" s="1" t="s">
        <v>65</v>
      </c>
      <c r="E905" s="1"/>
    </row>
    <row r="906" spans="1:5" x14ac:dyDescent="0.25">
      <c r="A906" s="1">
        <v>903</v>
      </c>
      <c r="B906" s="1" t="str">
        <f>"2756202012010815421111"</f>
        <v>2756202012010815421111</v>
      </c>
      <c r="C906" s="1" t="str">
        <f>"鲁瑶"</f>
        <v>鲁瑶</v>
      </c>
      <c r="D906" s="1" t="s">
        <v>65</v>
      </c>
      <c r="E906" s="1"/>
    </row>
    <row r="907" spans="1:5" x14ac:dyDescent="0.25">
      <c r="A907" s="1">
        <v>904</v>
      </c>
      <c r="B907" s="1" t="str">
        <f>"2756202012011704491589"</f>
        <v>2756202012011704491589</v>
      </c>
      <c r="C907" s="1" t="str">
        <f>"袁洁"</f>
        <v>袁洁</v>
      </c>
      <c r="D907" s="1" t="s">
        <v>65</v>
      </c>
      <c r="E907" s="1"/>
    </row>
    <row r="908" spans="1:5" x14ac:dyDescent="0.25">
      <c r="A908" s="1">
        <v>905</v>
      </c>
      <c r="B908" s="1" t="str">
        <f>"2756202012011745591636"</f>
        <v>2756202012011745591636</v>
      </c>
      <c r="C908" s="1" t="str">
        <f>"徐昊阳"</f>
        <v>徐昊阳</v>
      </c>
      <c r="D908" s="1" t="s">
        <v>65</v>
      </c>
      <c r="E908" s="1"/>
    </row>
    <row r="909" spans="1:5" x14ac:dyDescent="0.25">
      <c r="A909" s="1">
        <v>906</v>
      </c>
      <c r="B909" s="1" t="str">
        <f>"2756202012011822521651"</f>
        <v>2756202012011822521651</v>
      </c>
      <c r="C909" s="1" t="str">
        <f>"周姣"</f>
        <v>周姣</v>
      </c>
      <c r="D909" s="1" t="s">
        <v>65</v>
      </c>
      <c r="E909" s="1"/>
    </row>
    <row r="910" spans="1:5" x14ac:dyDescent="0.25">
      <c r="A910" s="1">
        <v>907</v>
      </c>
      <c r="B910" s="1" t="str">
        <f>"2756202012011901511682"</f>
        <v>2756202012011901511682</v>
      </c>
      <c r="C910" s="1" t="str">
        <f>"王世祯"</f>
        <v>王世祯</v>
      </c>
      <c r="D910" s="1" t="s">
        <v>65</v>
      </c>
      <c r="E910" s="1"/>
    </row>
    <row r="911" spans="1:5" x14ac:dyDescent="0.25">
      <c r="A911" s="1">
        <v>908</v>
      </c>
      <c r="B911" s="1" t="str">
        <f>"2756202012012144551791"</f>
        <v>2756202012012144551791</v>
      </c>
      <c r="C911" s="1" t="str">
        <f>"齐华杨"</f>
        <v>齐华杨</v>
      </c>
      <c r="D911" s="1" t="s">
        <v>65</v>
      </c>
      <c r="E911" s="1"/>
    </row>
    <row r="912" spans="1:5" x14ac:dyDescent="0.25">
      <c r="A912" s="1">
        <v>909</v>
      </c>
      <c r="B912" s="1" t="str">
        <f>"2756202012012207591815"</f>
        <v>2756202012012207591815</v>
      </c>
      <c r="C912" s="1" t="str">
        <f>"柏璐"</f>
        <v>柏璐</v>
      </c>
      <c r="D912" s="1" t="s">
        <v>65</v>
      </c>
      <c r="E912" s="1"/>
    </row>
    <row r="913" spans="1:5" x14ac:dyDescent="0.25">
      <c r="A913" s="1">
        <v>910</v>
      </c>
      <c r="B913" s="1" t="str">
        <f>"2756202012021112022066"</f>
        <v>2756202012021112022066</v>
      </c>
      <c r="C913" s="1" t="str">
        <f>"邓新明"</f>
        <v>邓新明</v>
      </c>
      <c r="D913" s="1" t="s">
        <v>65</v>
      </c>
      <c r="E913" s="1"/>
    </row>
    <row r="914" spans="1:5" x14ac:dyDescent="0.25">
      <c r="A914" s="1">
        <v>911</v>
      </c>
      <c r="B914" s="1" t="str">
        <f>"2756202012021146062109"</f>
        <v>2756202012021146062109</v>
      </c>
      <c r="C914" s="1" t="str">
        <f>"张萌"</f>
        <v>张萌</v>
      </c>
      <c r="D914" s="1" t="s">
        <v>65</v>
      </c>
      <c r="E914" s="1"/>
    </row>
    <row r="915" spans="1:5" x14ac:dyDescent="0.25">
      <c r="A915" s="1">
        <v>912</v>
      </c>
      <c r="B915" s="1" t="str">
        <f>"2756202012021551392446"</f>
        <v>2756202012021551392446</v>
      </c>
      <c r="C915" s="1" t="str">
        <f>"任亚军"</f>
        <v>任亚军</v>
      </c>
      <c r="D915" s="1" t="s">
        <v>65</v>
      </c>
      <c r="E915" s="1"/>
    </row>
    <row r="916" spans="1:5" x14ac:dyDescent="0.25">
      <c r="A916" s="1">
        <v>913</v>
      </c>
      <c r="B916" s="1" t="str">
        <f>"2756202012021624422501"</f>
        <v>2756202012021624422501</v>
      </c>
      <c r="C916" s="1" t="str">
        <f>"丁杏"</f>
        <v>丁杏</v>
      </c>
      <c r="D916" s="1" t="s">
        <v>65</v>
      </c>
      <c r="E916" s="1"/>
    </row>
    <row r="917" spans="1:5" x14ac:dyDescent="0.25">
      <c r="A917" s="1">
        <v>914</v>
      </c>
      <c r="B917" s="1" t="str">
        <f>"2756202012021627312508"</f>
        <v>2756202012021627312508</v>
      </c>
      <c r="C917" s="1" t="str">
        <f>"张相恒"</f>
        <v>张相恒</v>
      </c>
      <c r="D917" s="1" t="s">
        <v>65</v>
      </c>
      <c r="E917" s="1"/>
    </row>
    <row r="918" spans="1:5" x14ac:dyDescent="0.25">
      <c r="A918" s="1">
        <v>915</v>
      </c>
      <c r="B918" s="1" t="str">
        <f>"2756202012021709312572"</f>
        <v>2756202012021709312572</v>
      </c>
      <c r="C918" s="1" t="str">
        <f>"马博"</f>
        <v>马博</v>
      </c>
      <c r="D918" s="1" t="s">
        <v>65</v>
      </c>
      <c r="E918" s="1"/>
    </row>
    <row r="919" spans="1:5" x14ac:dyDescent="0.25">
      <c r="A919" s="1">
        <v>916</v>
      </c>
      <c r="B919" s="1" t="str">
        <f>"27562020113008143022"</f>
        <v>27562020113008143022</v>
      </c>
      <c r="C919" s="1" t="str">
        <f>"武林"</f>
        <v>武林</v>
      </c>
      <c r="D919" s="1" t="s">
        <v>16</v>
      </c>
      <c r="E919" s="1"/>
    </row>
    <row r="920" spans="1:5" x14ac:dyDescent="0.25">
      <c r="A920" s="1">
        <v>917</v>
      </c>
      <c r="B920" s="1" t="str">
        <f>"27562020113008512887"</f>
        <v>27562020113008512887</v>
      </c>
      <c r="C920" s="1" t="str">
        <f>"牛丽"</f>
        <v>牛丽</v>
      </c>
      <c r="D920" s="1" t="s">
        <v>16</v>
      </c>
      <c r="E920" s="1"/>
    </row>
    <row r="921" spans="1:5" x14ac:dyDescent="0.25">
      <c r="A921" s="1">
        <v>918</v>
      </c>
      <c r="B921" s="1" t="str">
        <f>"275620201130103125334"</f>
        <v>275620201130103125334</v>
      </c>
      <c r="C921" s="1" t="str">
        <f>"李艳旭"</f>
        <v>李艳旭</v>
      </c>
      <c r="D921" s="1" t="s">
        <v>16</v>
      </c>
      <c r="E921" s="1"/>
    </row>
    <row r="922" spans="1:5" x14ac:dyDescent="0.25">
      <c r="A922" s="1">
        <v>919</v>
      </c>
      <c r="B922" s="1" t="str">
        <f>"275620201130173807892"</f>
        <v>275620201130173807892</v>
      </c>
      <c r="C922" s="1" t="str">
        <f>"李兆博"</f>
        <v>李兆博</v>
      </c>
      <c r="D922" s="1" t="s">
        <v>16</v>
      </c>
      <c r="E922" s="1"/>
    </row>
    <row r="923" spans="1:5" x14ac:dyDescent="0.25">
      <c r="A923" s="1">
        <v>920</v>
      </c>
      <c r="B923" s="1" t="str">
        <f>"2756202012010852551134"</f>
        <v>2756202012010852551134</v>
      </c>
      <c r="C923" s="1" t="str">
        <f>"秦梦达"</f>
        <v>秦梦达</v>
      </c>
      <c r="D923" s="1" t="s">
        <v>16</v>
      </c>
      <c r="E923" s="1"/>
    </row>
    <row r="924" spans="1:5" x14ac:dyDescent="0.25">
      <c r="A924" s="1">
        <v>921</v>
      </c>
      <c r="B924" s="1" t="str">
        <f>"2756202012010929281157"</f>
        <v>2756202012010929281157</v>
      </c>
      <c r="C924" s="1" t="str">
        <f>"王怡霖"</f>
        <v>王怡霖</v>
      </c>
      <c r="D924" s="1" t="s">
        <v>16</v>
      </c>
      <c r="E924" s="1"/>
    </row>
    <row r="925" spans="1:5" x14ac:dyDescent="0.25">
      <c r="A925" s="1">
        <v>922</v>
      </c>
      <c r="B925" s="1" t="str">
        <f>"2756202012011014401208"</f>
        <v>2756202012011014401208</v>
      </c>
      <c r="C925" s="1" t="str">
        <f>"陶炳仁"</f>
        <v>陶炳仁</v>
      </c>
      <c r="D925" s="1" t="s">
        <v>16</v>
      </c>
      <c r="E925" s="1"/>
    </row>
    <row r="926" spans="1:5" x14ac:dyDescent="0.25">
      <c r="A926" s="1">
        <v>923</v>
      </c>
      <c r="B926" s="1" t="str">
        <f>"2756202012011027191221"</f>
        <v>2756202012011027191221</v>
      </c>
      <c r="C926" s="1" t="str">
        <f>"王小宝"</f>
        <v>王小宝</v>
      </c>
      <c r="D926" s="1" t="s">
        <v>16</v>
      </c>
      <c r="E926" s="1"/>
    </row>
    <row r="927" spans="1:5" x14ac:dyDescent="0.25">
      <c r="A927" s="1">
        <v>924</v>
      </c>
      <c r="B927" s="1" t="str">
        <f>"2756202012011102481265"</f>
        <v>2756202012011102481265</v>
      </c>
      <c r="C927" s="1" t="str">
        <f>"秦海龙"</f>
        <v>秦海龙</v>
      </c>
      <c r="D927" s="1" t="s">
        <v>16</v>
      </c>
      <c r="E927" s="1"/>
    </row>
    <row r="928" spans="1:5" x14ac:dyDescent="0.25">
      <c r="A928" s="1">
        <v>925</v>
      </c>
      <c r="B928" s="1" t="str">
        <f>"2756202012011907541686"</f>
        <v>2756202012011907541686</v>
      </c>
      <c r="C928" s="1" t="str">
        <f>"毕亚锴"</f>
        <v>毕亚锴</v>
      </c>
      <c r="D928" s="1" t="s">
        <v>16</v>
      </c>
      <c r="E928" s="1"/>
    </row>
    <row r="929" spans="1:5" x14ac:dyDescent="0.25">
      <c r="A929" s="1">
        <v>926</v>
      </c>
      <c r="B929" s="1" t="str">
        <f>"2756202012020914431936"</f>
        <v>2756202012020914431936</v>
      </c>
      <c r="C929" s="1" t="str">
        <f>"侯福青"</f>
        <v>侯福青</v>
      </c>
      <c r="D929" s="1" t="s">
        <v>16</v>
      </c>
      <c r="E929" s="1"/>
    </row>
    <row r="930" spans="1:5" x14ac:dyDescent="0.25">
      <c r="A930" s="1">
        <v>927</v>
      </c>
      <c r="B930" s="1" t="str">
        <f>"2756202012021004121983"</f>
        <v>2756202012021004121983</v>
      </c>
      <c r="C930" s="1" t="str">
        <f>"江海洋"</f>
        <v>江海洋</v>
      </c>
      <c r="D930" s="1" t="s">
        <v>16</v>
      </c>
      <c r="E930" s="1"/>
    </row>
    <row r="931" spans="1:5" x14ac:dyDescent="0.25">
      <c r="A931" s="1">
        <v>928</v>
      </c>
      <c r="B931" s="1" t="str">
        <f>"2756202012021041492033"</f>
        <v>2756202012021041492033</v>
      </c>
      <c r="C931" s="1" t="str">
        <f>"郭志欣"</f>
        <v>郭志欣</v>
      </c>
      <c r="D931" s="1" t="s">
        <v>16</v>
      </c>
      <c r="E931" s="1"/>
    </row>
    <row r="932" spans="1:5" x14ac:dyDescent="0.25">
      <c r="A932" s="1">
        <v>929</v>
      </c>
      <c r="B932" s="1" t="str">
        <f>"2756202012021123472080"</f>
        <v>2756202012021123472080</v>
      </c>
      <c r="C932" s="1" t="str">
        <f>"贾明哲"</f>
        <v>贾明哲</v>
      </c>
      <c r="D932" s="1" t="s">
        <v>16</v>
      </c>
      <c r="E932" s="1"/>
    </row>
    <row r="933" spans="1:5" x14ac:dyDescent="0.25">
      <c r="A933" s="1">
        <v>930</v>
      </c>
      <c r="B933" s="1" t="str">
        <f>"2756202012021231402153"</f>
        <v>2756202012021231402153</v>
      </c>
      <c r="C933" s="1" t="str">
        <f>"刘梦东"</f>
        <v>刘梦东</v>
      </c>
      <c r="D933" s="1" t="s">
        <v>16</v>
      </c>
      <c r="E933" s="1"/>
    </row>
    <row r="934" spans="1:5" x14ac:dyDescent="0.25">
      <c r="A934" s="1">
        <v>931</v>
      </c>
      <c r="B934" s="1" t="str">
        <f>"2756202012021347162266"</f>
        <v>2756202012021347162266</v>
      </c>
      <c r="C934" s="1" t="str">
        <f>"谢佳成"</f>
        <v>谢佳成</v>
      </c>
      <c r="D934" s="1" t="s">
        <v>16</v>
      </c>
      <c r="E934" s="1"/>
    </row>
    <row r="935" spans="1:5" x14ac:dyDescent="0.25">
      <c r="A935" s="1">
        <v>932</v>
      </c>
      <c r="B935" s="1" t="str">
        <f>"2756202012021618432487"</f>
        <v>2756202012021618432487</v>
      </c>
      <c r="C935" s="1" t="str">
        <f>"杨梦晗"</f>
        <v>杨梦晗</v>
      </c>
      <c r="D935" s="1" t="s">
        <v>16</v>
      </c>
      <c r="E935" s="1"/>
    </row>
    <row r="936" spans="1:5" x14ac:dyDescent="0.25">
      <c r="A936" s="1">
        <v>933</v>
      </c>
      <c r="B936" s="1" t="str">
        <f>"27562020113008392563"</f>
        <v>27562020113008392563</v>
      </c>
      <c r="C936" s="1" t="str">
        <f>"张泽勋"</f>
        <v>张泽勋</v>
      </c>
      <c r="D936" s="1" t="s">
        <v>34</v>
      </c>
      <c r="E936" s="1"/>
    </row>
    <row r="937" spans="1:5" x14ac:dyDescent="0.25">
      <c r="A937" s="1">
        <v>934</v>
      </c>
      <c r="B937" s="1" t="str">
        <f>"275620201130093318187"</f>
        <v>275620201130093318187</v>
      </c>
      <c r="C937" s="1" t="str">
        <f>"崔腾飞"</f>
        <v>崔腾飞</v>
      </c>
      <c r="D937" s="1" t="s">
        <v>34</v>
      </c>
      <c r="E937" s="1"/>
    </row>
    <row r="938" spans="1:5" x14ac:dyDescent="0.25">
      <c r="A938" s="1">
        <v>935</v>
      </c>
      <c r="B938" s="1" t="str">
        <f>"275620201130093555192"</f>
        <v>275620201130093555192</v>
      </c>
      <c r="C938" s="1" t="str">
        <f>"范筠枫"</f>
        <v>范筠枫</v>
      </c>
      <c r="D938" s="1" t="s">
        <v>34</v>
      </c>
      <c r="E938" s="1"/>
    </row>
    <row r="939" spans="1:5" x14ac:dyDescent="0.25">
      <c r="A939" s="1">
        <v>936</v>
      </c>
      <c r="B939" s="1" t="str">
        <f>"275620201130100615261"</f>
        <v>275620201130100615261</v>
      </c>
      <c r="C939" s="1" t="str">
        <f>"李珊"</f>
        <v>李珊</v>
      </c>
      <c r="D939" s="1" t="s">
        <v>34</v>
      </c>
      <c r="E939" s="1"/>
    </row>
    <row r="940" spans="1:5" x14ac:dyDescent="0.25">
      <c r="A940" s="1">
        <v>937</v>
      </c>
      <c r="B940" s="1" t="str">
        <f>"275620201130111152418"</f>
        <v>275620201130111152418</v>
      </c>
      <c r="C940" s="1" t="str">
        <f>"李梦真"</f>
        <v>李梦真</v>
      </c>
      <c r="D940" s="1" t="s">
        <v>34</v>
      </c>
      <c r="E940" s="1"/>
    </row>
    <row r="941" spans="1:5" x14ac:dyDescent="0.25">
      <c r="A941" s="1">
        <v>938</v>
      </c>
      <c r="B941" s="1" t="str">
        <f>"275620201130145108711"</f>
        <v>275620201130145108711</v>
      </c>
      <c r="C941" s="1" t="str">
        <f>"李星星"</f>
        <v>李星星</v>
      </c>
      <c r="D941" s="1" t="s">
        <v>34</v>
      </c>
      <c r="E941" s="1"/>
    </row>
    <row r="942" spans="1:5" x14ac:dyDescent="0.25">
      <c r="A942" s="1">
        <v>939</v>
      </c>
      <c r="B942" s="1" t="str">
        <f>"2756202012010936391163"</f>
        <v>2756202012010936391163</v>
      </c>
      <c r="C942" s="1" t="str">
        <f>"马雪妮"</f>
        <v>马雪妮</v>
      </c>
      <c r="D942" s="1" t="s">
        <v>34</v>
      </c>
      <c r="E942" s="1"/>
    </row>
    <row r="943" spans="1:5" x14ac:dyDescent="0.25">
      <c r="A943" s="1">
        <v>940</v>
      </c>
      <c r="B943" s="1" t="str">
        <f>"2756202012011125241287"</f>
        <v>2756202012011125241287</v>
      </c>
      <c r="C943" s="1" t="str">
        <f>"段东权"</f>
        <v>段东权</v>
      </c>
      <c r="D943" s="1" t="s">
        <v>34</v>
      </c>
      <c r="E943" s="1"/>
    </row>
    <row r="944" spans="1:5" x14ac:dyDescent="0.25">
      <c r="A944" s="1">
        <v>941</v>
      </c>
      <c r="B944" s="1" t="str">
        <f>"2756202012011802551646"</f>
        <v>2756202012011802551646</v>
      </c>
      <c r="C944" s="1" t="str">
        <f>"郭选"</f>
        <v>郭选</v>
      </c>
      <c r="D944" s="1" t="s">
        <v>34</v>
      </c>
      <c r="E944" s="1"/>
    </row>
    <row r="945" spans="1:5" x14ac:dyDescent="0.25">
      <c r="A945" s="1">
        <v>942</v>
      </c>
      <c r="B945" s="1" t="str">
        <f>"2756202012021151532114"</f>
        <v>2756202012021151532114</v>
      </c>
      <c r="C945" s="1" t="str">
        <f>"刘轩源"</f>
        <v>刘轩源</v>
      </c>
      <c r="D945" s="1" t="s">
        <v>34</v>
      </c>
      <c r="E945" s="1"/>
    </row>
    <row r="946" spans="1:5" x14ac:dyDescent="0.25">
      <c r="A946" s="1">
        <v>943</v>
      </c>
      <c r="B946" s="1" t="str">
        <f>"2756202012021205272124"</f>
        <v>2756202012021205272124</v>
      </c>
      <c r="C946" s="1" t="str">
        <f>"刘永保"</f>
        <v>刘永保</v>
      </c>
      <c r="D946" s="1" t="s">
        <v>34</v>
      </c>
      <c r="E946" s="1"/>
    </row>
    <row r="947" spans="1:5" x14ac:dyDescent="0.25">
      <c r="A947" s="1">
        <v>944</v>
      </c>
      <c r="B947" s="1" t="str">
        <f>"2756202012021231402152"</f>
        <v>2756202012021231402152</v>
      </c>
      <c r="C947" s="1" t="str">
        <f>"吴峥"</f>
        <v>吴峥</v>
      </c>
      <c r="D947" s="1" t="s">
        <v>34</v>
      </c>
      <c r="E947" s="1"/>
    </row>
    <row r="948" spans="1:5" x14ac:dyDescent="0.25">
      <c r="A948" s="1">
        <v>945</v>
      </c>
      <c r="B948" s="1" t="str">
        <f>"27562020113008505486"</f>
        <v>27562020113008505486</v>
      </c>
      <c r="C948" s="1" t="str">
        <f>"王准"</f>
        <v>王准</v>
      </c>
      <c r="D948" s="3" t="s">
        <v>83</v>
      </c>
      <c r="E948" s="1"/>
    </row>
    <row r="949" spans="1:5" x14ac:dyDescent="0.25">
      <c r="A949" s="1">
        <v>946</v>
      </c>
      <c r="B949" s="1" t="str">
        <f>"275620201130192021957"</f>
        <v>275620201130192021957</v>
      </c>
      <c r="C949" s="1" t="str">
        <f>"董婉"</f>
        <v>董婉</v>
      </c>
      <c r="D949" s="1" t="s">
        <v>82</v>
      </c>
      <c r="E949" s="1"/>
    </row>
    <row r="950" spans="1:5" x14ac:dyDescent="0.25">
      <c r="A950" s="1">
        <v>947</v>
      </c>
      <c r="B950" s="1" t="str">
        <f>"275620201130200330983"</f>
        <v>275620201130200330983</v>
      </c>
      <c r="C950" s="1" t="str">
        <f>"赵昕昱"</f>
        <v>赵昕昱</v>
      </c>
      <c r="D950" s="1" t="s">
        <v>82</v>
      </c>
      <c r="E950" s="1"/>
    </row>
    <row r="951" spans="1:5" x14ac:dyDescent="0.25">
      <c r="A951" s="1">
        <v>948</v>
      </c>
      <c r="B951" s="1" t="str">
        <f>"2756202011302113521033"</f>
        <v>2756202011302113521033</v>
      </c>
      <c r="C951" s="1" t="str">
        <f>"赵多奇"</f>
        <v>赵多奇</v>
      </c>
      <c r="D951" s="1" t="s">
        <v>82</v>
      </c>
      <c r="E951" s="1"/>
    </row>
    <row r="952" spans="1:5" x14ac:dyDescent="0.25">
      <c r="A952" s="1">
        <v>949</v>
      </c>
      <c r="B952" s="1" t="str">
        <f>"2756202011302228151075"</f>
        <v>2756202011302228151075</v>
      </c>
      <c r="C952" s="1" t="str">
        <f>"吕涛"</f>
        <v>吕涛</v>
      </c>
      <c r="D952" s="1" t="s">
        <v>82</v>
      </c>
      <c r="E952" s="1"/>
    </row>
    <row r="953" spans="1:5" x14ac:dyDescent="0.25">
      <c r="A953" s="1">
        <v>950</v>
      </c>
      <c r="B953" s="1" t="str">
        <f>"2756202012010957571182"</f>
        <v>2756202012010957571182</v>
      </c>
      <c r="C953" s="1" t="str">
        <f>"赖金星"</f>
        <v>赖金星</v>
      </c>
      <c r="D953" s="1" t="s">
        <v>82</v>
      </c>
      <c r="E953" s="1"/>
    </row>
    <row r="954" spans="1:5" x14ac:dyDescent="0.25">
      <c r="A954" s="1">
        <v>951</v>
      </c>
      <c r="B954" s="1" t="str">
        <f>"2756202012011351431396"</f>
        <v>2756202012011351431396</v>
      </c>
      <c r="C954" s="1" t="str">
        <f>"徐昂"</f>
        <v>徐昂</v>
      </c>
      <c r="D954" s="1" t="s">
        <v>82</v>
      </c>
      <c r="E954" s="1"/>
    </row>
    <row r="955" spans="1:5" x14ac:dyDescent="0.25">
      <c r="A955" s="1">
        <v>952</v>
      </c>
      <c r="B955" s="1" t="str">
        <f>"2756202012011939361704"</f>
        <v>2756202012011939361704</v>
      </c>
      <c r="C955" s="1" t="str">
        <f>"徐宏亚"</f>
        <v>徐宏亚</v>
      </c>
      <c r="D955" s="1" t="s">
        <v>82</v>
      </c>
      <c r="E955" s="1"/>
    </row>
    <row r="956" spans="1:5" x14ac:dyDescent="0.25">
      <c r="A956" s="1">
        <v>953</v>
      </c>
      <c r="B956" s="1" t="str">
        <f>"2756202012021011491997"</f>
        <v>2756202012021011491997</v>
      </c>
      <c r="C956" s="1" t="str">
        <f>"马征"</f>
        <v>马征</v>
      </c>
      <c r="D956" s="1" t="s">
        <v>82</v>
      </c>
      <c r="E956" s="1"/>
    </row>
    <row r="957" spans="1:5" x14ac:dyDescent="0.25">
      <c r="A957" s="1">
        <v>954</v>
      </c>
      <c r="B957" s="1" t="str">
        <f>"2756202012021628482510"</f>
        <v>2756202012021628482510</v>
      </c>
      <c r="C957" s="1" t="str">
        <f>"冶欣"</f>
        <v>冶欣</v>
      </c>
      <c r="D957" s="1" t="s">
        <v>82</v>
      </c>
      <c r="E957" s="1"/>
    </row>
    <row r="958" spans="1:5" x14ac:dyDescent="0.25">
      <c r="A958" s="1">
        <v>955</v>
      </c>
      <c r="B958" s="1" t="str">
        <f>"27562020113008404067"</f>
        <v>27562020113008404067</v>
      </c>
      <c r="C958" s="1" t="str">
        <f>"温煦阳"</f>
        <v>温煦阳</v>
      </c>
      <c r="D958" s="1" t="s">
        <v>35</v>
      </c>
      <c r="E958" s="1"/>
    </row>
    <row r="959" spans="1:5" x14ac:dyDescent="0.25">
      <c r="A959" s="1">
        <v>956</v>
      </c>
      <c r="B959" s="1" t="str">
        <f>"27562020113008475579"</f>
        <v>27562020113008475579</v>
      </c>
      <c r="C959" s="1" t="str">
        <f>"郭克振"</f>
        <v>郭克振</v>
      </c>
      <c r="D959" s="1" t="s">
        <v>35</v>
      </c>
      <c r="E959" s="1"/>
    </row>
    <row r="960" spans="1:5" x14ac:dyDescent="0.25">
      <c r="A960" s="1">
        <v>957</v>
      </c>
      <c r="B960" s="1" t="str">
        <f>"275620201130093642196"</f>
        <v>275620201130093642196</v>
      </c>
      <c r="C960" s="1" t="str">
        <f>"熊亦悦"</f>
        <v>熊亦悦</v>
      </c>
      <c r="D960" s="1" t="s">
        <v>35</v>
      </c>
      <c r="E960" s="1"/>
    </row>
    <row r="961" spans="1:5" x14ac:dyDescent="0.25">
      <c r="A961" s="1">
        <v>958</v>
      </c>
      <c r="B961" s="1" t="str">
        <f>"275620201130100340249"</f>
        <v>275620201130100340249</v>
      </c>
      <c r="C961" s="1" t="str">
        <f>"程宇"</f>
        <v>程宇</v>
      </c>
      <c r="D961" s="1" t="s">
        <v>35</v>
      </c>
      <c r="E961" s="1"/>
    </row>
    <row r="962" spans="1:5" x14ac:dyDescent="0.25">
      <c r="A962" s="1">
        <v>959</v>
      </c>
      <c r="B962" s="1" t="str">
        <f>"275620201130100344250"</f>
        <v>275620201130100344250</v>
      </c>
      <c r="C962" s="1" t="str">
        <f>"陶盼琦"</f>
        <v>陶盼琦</v>
      </c>
      <c r="D962" s="1" t="s">
        <v>35</v>
      </c>
      <c r="E962" s="1"/>
    </row>
    <row r="963" spans="1:5" x14ac:dyDescent="0.25">
      <c r="A963" s="1">
        <v>960</v>
      </c>
      <c r="B963" s="1" t="str">
        <f>"275620201130111512429"</f>
        <v>275620201130111512429</v>
      </c>
      <c r="C963" s="1" t="str">
        <f>"杜雪飞"</f>
        <v>杜雪飞</v>
      </c>
      <c r="D963" s="1" t="s">
        <v>35</v>
      </c>
      <c r="E963" s="1"/>
    </row>
    <row r="964" spans="1:5" x14ac:dyDescent="0.25">
      <c r="A964" s="1">
        <v>961</v>
      </c>
      <c r="B964" s="1" t="str">
        <f>"275620201130113425461"</f>
        <v>275620201130113425461</v>
      </c>
      <c r="C964" s="1" t="str">
        <f>"刘毅"</f>
        <v>刘毅</v>
      </c>
      <c r="D964" s="1" t="s">
        <v>35</v>
      </c>
      <c r="E964" s="1"/>
    </row>
    <row r="965" spans="1:5" x14ac:dyDescent="0.25">
      <c r="A965" s="1">
        <v>962</v>
      </c>
      <c r="B965" s="1" t="str">
        <f>"275620201130152230756"</f>
        <v>275620201130152230756</v>
      </c>
      <c r="C965" s="1" t="str">
        <f>"宋泽峰"</f>
        <v>宋泽峰</v>
      </c>
      <c r="D965" s="1" t="s">
        <v>35</v>
      </c>
      <c r="E965" s="1"/>
    </row>
    <row r="966" spans="1:5" x14ac:dyDescent="0.25">
      <c r="A966" s="1">
        <v>963</v>
      </c>
      <c r="B966" s="1" t="str">
        <f>"275620201130170020867"</f>
        <v>275620201130170020867</v>
      </c>
      <c r="C966" s="1" t="str">
        <f>"马是瞻"</f>
        <v>马是瞻</v>
      </c>
      <c r="D966" s="1" t="s">
        <v>35</v>
      </c>
      <c r="E966" s="1"/>
    </row>
    <row r="967" spans="1:5" x14ac:dyDescent="0.25">
      <c r="A967" s="1">
        <v>964</v>
      </c>
      <c r="B967" s="1" t="str">
        <f>"275620201130184910931"</f>
        <v>275620201130184910931</v>
      </c>
      <c r="C967" s="1" t="str">
        <f>"孙嘉伟"</f>
        <v>孙嘉伟</v>
      </c>
      <c r="D967" s="1" t="s">
        <v>35</v>
      </c>
      <c r="E967" s="1"/>
    </row>
    <row r="968" spans="1:5" x14ac:dyDescent="0.25">
      <c r="A968" s="1">
        <v>965</v>
      </c>
      <c r="B968" s="1" t="str">
        <f>"2756202012011300411355"</f>
        <v>2756202012011300411355</v>
      </c>
      <c r="C968" s="1" t="str">
        <f>"宋迪"</f>
        <v>宋迪</v>
      </c>
      <c r="D968" s="1" t="s">
        <v>35</v>
      </c>
      <c r="E968" s="1"/>
    </row>
    <row r="969" spans="1:5" x14ac:dyDescent="0.25">
      <c r="A969" s="1">
        <v>966</v>
      </c>
      <c r="B969" s="1" t="str">
        <f>"2756202012011304451361"</f>
        <v>2756202012011304451361</v>
      </c>
      <c r="C969" s="1" t="str">
        <f>"刘晓"</f>
        <v>刘晓</v>
      </c>
      <c r="D969" s="1" t="s">
        <v>35</v>
      </c>
      <c r="E969" s="1"/>
    </row>
    <row r="970" spans="1:5" x14ac:dyDescent="0.25">
      <c r="A970" s="1">
        <v>967</v>
      </c>
      <c r="B970" s="1" t="str">
        <f>"2756202012011529341485"</f>
        <v>2756202012011529341485</v>
      </c>
      <c r="C970" s="1" t="str">
        <f>"张培钰"</f>
        <v>张培钰</v>
      </c>
      <c r="D970" s="1" t="s">
        <v>35</v>
      </c>
      <c r="E970" s="1"/>
    </row>
    <row r="971" spans="1:5" x14ac:dyDescent="0.25">
      <c r="A971" s="1">
        <v>968</v>
      </c>
      <c r="B971" s="1" t="str">
        <f>"2756202012011709461593"</f>
        <v>2756202012011709461593</v>
      </c>
      <c r="C971" s="1" t="str">
        <f>"袁懿心"</f>
        <v>袁懿心</v>
      </c>
      <c r="D971" s="1" t="s">
        <v>35</v>
      </c>
      <c r="E971" s="1"/>
    </row>
    <row r="972" spans="1:5" x14ac:dyDescent="0.25">
      <c r="A972" s="1">
        <v>969</v>
      </c>
      <c r="B972" s="1" t="str">
        <f>"2756202012021000061979"</f>
        <v>2756202012021000061979</v>
      </c>
      <c r="C972" s="1" t="str">
        <f>"王甲"</f>
        <v>王甲</v>
      </c>
      <c r="D972" s="1" t="s">
        <v>35</v>
      </c>
      <c r="E972" s="1"/>
    </row>
    <row r="973" spans="1:5" x14ac:dyDescent="0.25">
      <c r="A973" s="1">
        <v>970</v>
      </c>
      <c r="B973" s="1" t="str">
        <f>"2756202012021530582415"</f>
        <v>2756202012021530582415</v>
      </c>
      <c r="C973" s="1" t="str">
        <f>"杨鹏飞"</f>
        <v>杨鹏飞</v>
      </c>
      <c r="D973" s="1" t="s">
        <v>35</v>
      </c>
      <c r="E973" s="1"/>
    </row>
    <row r="974" spans="1:5" x14ac:dyDescent="0.25">
      <c r="A974" s="1">
        <v>971</v>
      </c>
      <c r="B974" s="1" t="str">
        <f>"275620201130125926582"</f>
        <v>275620201130125926582</v>
      </c>
      <c r="C974" s="1" t="str">
        <f>"周学森"</f>
        <v>周学森</v>
      </c>
      <c r="D974" s="1" t="s">
        <v>76</v>
      </c>
      <c r="E974" s="1"/>
    </row>
    <row r="975" spans="1:5" x14ac:dyDescent="0.25">
      <c r="A975" s="1">
        <v>972</v>
      </c>
      <c r="B975" s="1" t="str">
        <f>"2756202012010856071137"</f>
        <v>2756202012010856071137</v>
      </c>
      <c r="C975" s="1" t="str">
        <f>"郭家"</f>
        <v>郭家</v>
      </c>
      <c r="D975" s="1" t="s">
        <v>76</v>
      </c>
      <c r="E975" s="1"/>
    </row>
    <row r="976" spans="1:5" x14ac:dyDescent="0.25">
      <c r="A976" s="1">
        <v>973</v>
      </c>
      <c r="B976" s="1" t="str">
        <f>"2756202012011107541271"</f>
        <v>2756202012011107541271</v>
      </c>
      <c r="C976" s="1" t="str">
        <f>"王林海"</f>
        <v>王林海</v>
      </c>
      <c r="D976" s="1" t="s">
        <v>76</v>
      </c>
      <c r="E976" s="1"/>
    </row>
    <row r="977" spans="1:5" x14ac:dyDescent="0.25">
      <c r="A977" s="1">
        <v>974</v>
      </c>
      <c r="B977" s="1" t="str">
        <f>"2756202012011509511468"</f>
        <v>2756202012011509511468</v>
      </c>
      <c r="C977" s="1" t="str">
        <f>"韩清丹"</f>
        <v>韩清丹</v>
      </c>
      <c r="D977" s="1" t="s">
        <v>76</v>
      </c>
      <c r="E977" s="1"/>
    </row>
    <row r="978" spans="1:5" x14ac:dyDescent="0.25">
      <c r="A978" s="1">
        <v>975</v>
      </c>
      <c r="B978" s="1" t="str">
        <f>"2756202012011548221508"</f>
        <v>2756202012011548221508</v>
      </c>
      <c r="C978" s="1" t="str">
        <f>"张潇洒"</f>
        <v>张潇洒</v>
      </c>
      <c r="D978" s="1" t="s">
        <v>76</v>
      </c>
      <c r="E978" s="1"/>
    </row>
    <row r="979" spans="1:5" x14ac:dyDescent="0.25">
      <c r="A979" s="1">
        <v>976</v>
      </c>
      <c r="B979" s="1" t="str">
        <f>"2756202012011600371521"</f>
        <v>2756202012011600371521</v>
      </c>
      <c r="C979" s="1" t="str">
        <f>"孙森"</f>
        <v>孙森</v>
      </c>
      <c r="D979" s="1" t="s">
        <v>76</v>
      </c>
      <c r="E979" s="1"/>
    </row>
    <row r="980" spans="1:5" x14ac:dyDescent="0.25">
      <c r="A980" s="1">
        <v>977</v>
      </c>
      <c r="B980" s="1" t="str">
        <f>"2756202012012150491798"</f>
        <v>2756202012012150491798</v>
      </c>
      <c r="C980" s="1" t="str">
        <f>"高琳"</f>
        <v>高琳</v>
      </c>
      <c r="D980" s="1" t="s">
        <v>76</v>
      </c>
      <c r="E980" s="1"/>
    </row>
    <row r="981" spans="1:5" x14ac:dyDescent="0.25">
      <c r="A981" s="1">
        <v>978</v>
      </c>
      <c r="B981" s="1" t="str">
        <f>"2756202012012334101860"</f>
        <v>2756202012012334101860</v>
      </c>
      <c r="C981" s="1" t="str">
        <f>"陈超"</f>
        <v>陈超</v>
      </c>
      <c r="D981" s="1" t="s">
        <v>76</v>
      </c>
      <c r="E981" s="1"/>
    </row>
    <row r="982" spans="1:5" x14ac:dyDescent="0.25">
      <c r="A982" s="1">
        <v>979</v>
      </c>
      <c r="B982" s="1" t="str">
        <f>"2756202012020649271883"</f>
        <v>2756202012020649271883</v>
      </c>
      <c r="C982" s="1" t="str">
        <f>"张晋宜"</f>
        <v>张晋宜</v>
      </c>
      <c r="D982" s="1" t="s">
        <v>76</v>
      </c>
      <c r="E982" s="1"/>
    </row>
    <row r="983" spans="1:5" x14ac:dyDescent="0.25">
      <c r="A983" s="1">
        <v>980</v>
      </c>
      <c r="B983" s="1" t="str">
        <f>"2756202012020816221897"</f>
        <v>2756202012020816221897</v>
      </c>
      <c r="C983" s="1" t="str">
        <f>"张良"</f>
        <v>张良</v>
      </c>
      <c r="D983" s="1" t="s">
        <v>76</v>
      </c>
      <c r="E983" s="1"/>
    </row>
    <row r="984" spans="1:5" x14ac:dyDescent="0.25">
      <c r="A984" s="1">
        <v>981</v>
      </c>
      <c r="B984" s="1" t="str">
        <f>"2756202012021251202180"</f>
        <v>2756202012021251202180</v>
      </c>
      <c r="C984" s="1" t="str">
        <f>"吴桐"</f>
        <v>吴桐</v>
      </c>
      <c r="D984" s="1" t="s">
        <v>76</v>
      </c>
      <c r="E984" s="1"/>
    </row>
    <row r="985" spans="1:5" x14ac:dyDescent="0.25">
      <c r="A985" s="1">
        <v>982</v>
      </c>
      <c r="B985" s="1" t="str">
        <f>"2756202012021313182213"</f>
        <v>2756202012021313182213</v>
      </c>
      <c r="C985" s="1" t="str">
        <f>"李磊"</f>
        <v>李磊</v>
      </c>
      <c r="D985" s="1" t="s">
        <v>76</v>
      </c>
      <c r="E985" s="1"/>
    </row>
    <row r="986" spans="1:5" x14ac:dyDescent="0.25">
      <c r="A986" s="1">
        <v>983</v>
      </c>
      <c r="B986" s="1" t="str">
        <f>"2756202012021326492234"</f>
        <v>2756202012021326492234</v>
      </c>
      <c r="C986" s="1" t="str">
        <f>"李冰"</f>
        <v>李冰</v>
      </c>
      <c r="D986" s="1" t="s">
        <v>76</v>
      </c>
      <c r="E986" s="1"/>
    </row>
    <row r="987" spans="1:5" x14ac:dyDescent="0.25">
      <c r="A987" s="1">
        <v>984</v>
      </c>
      <c r="B987" s="1" t="str">
        <f>"2756202012021452242354"</f>
        <v>2756202012021452242354</v>
      </c>
      <c r="C987" s="1" t="str">
        <f>"李大江"</f>
        <v>李大江</v>
      </c>
      <c r="D987" s="1" t="s">
        <v>76</v>
      </c>
      <c r="E987" s="1"/>
    </row>
    <row r="988" spans="1:5" x14ac:dyDescent="0.25">
      <c r="A988" s="1">
        <v>985</v>
      </c>
      <c r="B988" s="1" t="str">
        <f>"2756202012021625592504"</f>
        <v>2756202012021625592504</v>
      </c>
      <c r="C988" s="1" t="str">
        <f>"王业涛"</f>
        <v>王业涛</v>
      </c>
      <c r="D988" s="1" t="s">
        <v>76</v>
      </c>
      <c r="E988" s="1"/>
    </row>
    <row r="989" spans="1:5" x14ac:dyDescent="0.25">
      <c r="A989" s="1">
        <v>986</v>
      </c>
      <c r="B989" s="1" t="str">
        <f>"2756202012021718572585"</f>
        <v>2756202012021718572585</v>
      </c>
      <c r="C989" s="1" t="str">
        <f>"李鹏赟"</f>
        <v>李鹏赟</v>
      </c>
      <c r="D989" s="1" t="s">
        <v>76</v>
      </c>
      <c r="E989" s="1"/>
    </row>
    <row r="990" spans="1:5" x14ac:dyDescent="0.25">
      <c r="A990" s="1">
        <v>987</v>
      </c>
      <c r="B990" s="1" t="str">
        <f>"275620201130101741298"</f>
        <v>275620201130101741298</v>
      </c>
      <c r="C990" s="1" t="str">
        <f>"赵宁"</f>
        <v>赵宁</v>
      </c>
      <c r="D990" s="1" t="s">
        <v>66</v>
      </c>
      <c r="E990" s="1"/>
    </row>
    <row r="991" spans="1:5" x14ac:dyDescent="0.25">
      <c r="A991" s="1">
        <v>988</v>
      </c>
      <c r="B991" s="1" t="str">
        <f>"275620201130103545345"</f>
        <v>275620201130103545345</v>
      </c>
      <c r="C991" s="1" t="str">
        <f>"王阳"</f>
        <v>王阳</v>
      </c>
      <c r="D991" s="1" t="s">
        <v>66</v>
      </c>
      <c r="E991" s="1"/>
    </row>
    <row r="992" spans="1:5" x14ac:dyDescent="0.25">
      <c r="A992" s="1">
        <v>989</v>
      </c>
      <c r="B992" s="1" t="str">
        <f>"275620201130130700593"</f>
        <v>275620201130130700593</v>
      </c>
      <c r="C992" s="1" t="str">
        <f>"杜可尧"</f>
        <v>杜可尧</v>
      </c>
      <c r="D992" s="1" t="s">
        <v>66</v>
      </c>
      <c r="E992" s="1"/>
    </row>
    <row r="993" spans="1:5" x14ac:dyDescent="0.25">
      <c r="A993" s="1">
        <v>990</v>
      </c>
      <c r="B993" s="1" t="str">
        <f>"275620201130144301704"</f>
        <v>275620201130144301704</v>
      </c>
      <c r="C993" s="1" t="str">
        <f>"裴盈"</f>
        <v>裴盈</v>
      </c>
      <c r="D993" s="1" t="s">
        <v>66</v>
      </c>
      <c r="E993" s="1"/>
    </row>
    <row r="994" spans="1:5" x14ac:dyDescent="0.25">
      <c r="A994" s="1">
        <v>991</v>
      </c>
      <c r="B994" s="1" t="str">
        <f>"275620201130145137714"</f>
        <v>275620201130145137714</v>
      </c>
      <c r="C994" s="1" t="str">
        <f>"王嘉丛"</f>
        <v>王嘉丛</v>
      </c>
      <c r="D994" s="1" t="s">
        <v>66</v>
      </c>
      <c r="E994" s="1"/>
    </row>
    <row r="995" spans="1:5" x14ac:dyDescent="0.25">
      <c r="A995" s="1">
        <v>992</v>
      </c>
      <c r="B995" s="1" t="str">
        <f>"275620201130152052754"</f>
        <v>275620201130152052754</v>
      </c>
      <c r="C995" s="1" t="str">
        <f>"程七星"</f>
        <v>程七星</v>
      </c>
      <c r="D995" s="1" t="s">
        <v>66</v>
      </c>
      <c r="E995" s="1"/>
    </row>
    <row r="996" spans="1:5" x14ac:dyDescent="0.25">
      <c r="A996" s="1">
        <v>993</v>
      </c>
      <c r="B996" s="1" t="str">
        <f>"275620201130171821876"</f>
        <v>275620201130171821876</v>
      </c>
      <c r="C996" s="1" t="str">
        <f>"余果"</f>
        <v>余果</v>
      </c>
      <c r="D996" s="1" t="s">
        <v>66</v>
      </c>
      <c r="E996" s="1"/>
    </row>
    <row r="997" spans="1:5" x14ac:dyDescent="0.25">
      <c r="A997" s="1">
        <v>994</v>
      </c>
      <c r="B997" s="1" t="str">
        <f>"2756202011302152591059"</f>
        <v>2756202011302152591059</v>
      </c>
      <c r="C997" s="1" t="str">
        <f>"周榟"</f>
        <v>周榟</v>
      </c>
      <c r="D997" s="1" t="s">
        <v>66</v>
      </c>
      <c r="E997" s="1"/>
    </row>
    <row r="998" spans="1:5" x14ac:dyDescent="0.25">
      <c r="A998" s="1">
        <v>995</v>
      </c>
      <c r="B998" s="1" t="str">
        <f>"2756202012011144271297"</f>
        <v>2756202012011144271297</v>
      </c>
      <c r="C998" s="1" t="str">
        <f>"刘硕"</f>
        <v>刘硕</v>
      </c>
      <c r="D998" s="1" t="s">
        <v>66</v>
      </c>
      <c r="E998" s="1"/>
    </row>
    <row r="999" spans="1:5" x14ac:dyDescent="0.25">
      <c r="A999" s="1">
        <v>996</v>
      </c>
      <c r="B999" s="1" t="str">
        <f>"2756202012011259251353"</f>
        <v>2756202012011259251353</v>
      </c>
      <c r="C999" s="1" t="str">
        <f>"孟倩"</f>
        <v>孟倩</v>
      </c>
      <c r="D999" s="1" t="s">
        <v>66</v>
      </c>
      <c r="E999" s="1"/>
    </row>
    <row r="1000" spans="1:5" x14ac:dyDescent="0.25">
      <c r="A1000" s="1">
        <v>997</v>
      </c>
      <c r="B1000" s="1" t="str">
        <f>"2756202012011726491615"</f>
        <v>2756202012011726491615</v>
      </c>
      <c r="C1000" s="1" t="str">
        <f>"胡程平"</f>
        <v>胡程平</v>
      </c>
      <c r="D1000" s="1" t="s">
        <v>66</v>
      </c>
      <c r="E1000" s="1"/>
    </row>
    <row r="1001" spans="1:5" x14ac:dyDescent="0.25">
      <c r="A1001" s="1">
        <v>998</v>
      </c>
      <c r="B1001" s="1" t="str">
        <f>"2756202012021028042020"</f>
        <v>2756202012021028042020</v>
      </c>
      <c r="C1001" s="1" t="str">
        <f>"庄德钦"</f>
        <v>庄德钦</v>
      </c>
      <c r="D1001" s="1" t="s">
        <v>66</v>
      </c>
      <c r="E1001" s="1"/>
    </row>
    <row r="1002" spans="1:5" x14ac:dyDescent="0.25">
      <c r="A1002" s="1">
        <v>999</v>
      </c>
      <c r="B1002" s="1" t="str">
        <f>"2756202012021420402315"</f>
        <v>2756202012021420402315</v>
      </c>
      <c r="C1002" s="1" t="str">
        <f>"李贝贝"</f>
        <v>李贝贝</v>
      </c>
      <c r="D1002" s="1" t="s">
        <v>66</v>
      </c>
      <c r="E1002" s="1"/>
    </row>
    <row r="1003" spans="1:5" x14ac:dyDescent="0.25">
      <c r="A1003" s="1">
        <v>1000</v>
      </c>
      <c r="B1003" s="1" t="str">
        <f>"27562020113008125219"</f>
        <v>27562020113008125219</v>
      </c>
      <c r="C1003" s="1" t="str">
        <f>"熊彦杰"</f>
        <v>熊彦杰</v>
      </c>
      <c r="D1003" s="1" t="s">
        <v>14</v>
      </c>
      <c r="E1003" s="1"/>
    </row>
    <row r="1004" spans="1:5" x14ac:dyDescent="0.25">
      <c r="A1004" s="1">
        <v>1001</v>
      </c>
      <c r="B1004" s="1" t="str">
        <f>"275620201130140543661"</f>
        <v>275620201130140543661</v>
      </c>
      <c r="C1004" s="1" t="str">
        <f>"郑丽莉"</f>
        <v>郑丽莉</v>
      </c>
      <c r="D1004" s="1" t="s">
        <v>14</v>
      </c>
      <c r="E1004" s="1"/>
    </row>
    <row r="1005" spans="1:5" x14ac:dyDescent="0.25">
      <c r="A1005" s="1">
        <v>1002</v>
      </c>
      <c r="B1005" s="1" t="str">
        <f>"275620201130161939824"</f>
        <v>275620201130161939824</v>
      </c>
      <c r="C1005" s="1" t="str">
        <f>"李博"</f>
        <v>李博</v>
      </c>
      <c r="D1005" s="1" t="s">
        <v>14</v>
      </c>
      <c r="E1005" s="1"/>
    </row>
    <row r="1006" spans="1:5" x14ac:dyDescent="0.25">
      <c r="A1006" s="1">
        <v>1003</v>
      </c>
      <c r="B1006" s="1" t="str">
        <f>"275620201130184356925"</f>
        <v>275620201130184356925</v>
      </c>
      <c r="C1006" s="1" t="str">
        <f>"唐志宏"</f>
        <v>唐志宏</v>
      </c>
      <c r="D1006" s="1" t="s">
        <v>14</v>
      </c>
      <c r="E1006" s="1"/>
    </row>
    <row r="1007" spans="1:5" x14ac:dyDescent="0.25">
      <c r="A1007" s="1">
        <v>1004</v>
      </c>
      <c r="B1007" s="1" t="str">
        <f>"2756202012010031441099"</f>
        <v>2756202012010031441099</v>
      </c>
      <c r="C1007" s="1" t="str">
        <f>"刘新雅"</f>
        <v>刘新雅</v>
      </c>
      <c r="D1007" s="1" t="s">
        <v>14</v>
      </c>
      <c r="E1007" s="1"/>
    </row>
    <row r="1008" spans="1:5" x14ac:dyDescent="0.25">
      <c r="A1008" s="1">
        <v>1005</v>
      </c>
      <c r="B1008" s="1" t="str">
        <f>"2756202012010841451126"</f>
        <v>2756202012010841451126</v>
      </c>
      <c r="C1008" s="1" t="str">
        <f>"李金珂"</f>
        <v>李金珂</v>
      </c>
      <c r="D1008" s="1" t="s">
        <v>14</v>
      </c>
      <c r="E1008" s="1"/>
    </row>
    <row r="1009" spans="1:5" x14ac:dyDescent="0.25">
      <c r="A1009" s="1">
        <v>1006</v>
      </c>
      <c r="B1009" s="1" t="str">
        <f>"2756202012012236121833"</f>
        <v>2756202012012236121833</v>
      </c>
      <c r="C1009" s="1" t="str">
        <f>"汤佩凡"</f>
        <v>汤佩凡</v>
      </c>
      <c r="D1009" s="1" t="s">
        <v>14</v>
      </c>
      <c r="E1009" s="1"/>
    </row>
    <row r="1010" spans="1:5" x14ac:dyDescent="0.25">
      <c r="A1010" s="1">
        <v>1007</v>
      </c>
      <c r="B1010" s="1" t="str">
        <f>"2756202012012304001848"</f>
        <v>2756202012012304001848</v>
      </c>
      <c r="C1010" s="1" t="str">
        <f>"李正娟"</f>
        <v>李正娟</v>
      </c>
      <c r="D1010" s="1" t="s">
        <v>14</v>
      </c>
      <c r="E1010" s="1"/>
    </row>
    <row r="1011" spans="1:5" x14ac:dyDescent="0.25">
      <c r="A1011" s="1">
        <v>1008</v>
      </c>
      <c r="B1011" s="1" t="str">
        <f>"2756202012020940101960"</f>
        <v>2756202012020940101960</v>
      </c>
      <c r="C1011" s="1" t="str">
        <f>"陈卓"</f>
        <v>陈卓</v>
      </c>
      <c r="D1011" s="1" t="s">
        <v>14</v>
      </c>
      <c r="E1011" s="1"/>
    </row>
    <row r="1012" spans="1:5" x14ac:dyDescent="0.25">
      <c r="A1012" s="1">
        <v>1009</v>
      </c>
      <c r="B1012" s="1" t="str">
        <f>"2756202012021010411996"</f>
        <v>2756202012021010411996</v>
      </c>
      <c r="C1012" s="1" t="str">
        <f>"牛子君"</f>
        <v>牛子君</v>
      </c>
      <c r="D1012" s="1" t="s">
        <v>14</v>
      </c>
      <c r="E1012" s="1"/>
    </row>
    <row r="1013" spans="1:5" x14ac:dyDescent="0.25">
      <c r="A1013" s="1">
        <v>1010</v>
      </c>
      <c r="B1013" s="1" t="str">
        <f>"2756202012021021032014"</f>
        <v>2756202012021021032014</v>
      </c>
      <c r="C1013" s="1" t="str">
        <f>"闫悦"</f>
        <v>闫悦</v>
      </c>
      <c r="D1013" s="1" t="s">
        <v>14</v>
      </c>
      <c r="E1013" s="1"/>
    </row>
    <row r="1014" spans="1:5" x14ac:dyDescent="0.25">
      <c r="A1014" s="1">
        <v>1011</v>
      </c>
      <c r="B1014" s="1" t="str">
        <f>"2756202012021308412206"</f>
        <v>2756202012021308412206</v>
      </c>
      <c r="C1014" s="1" t="str">
        <f>"张甜甜"</f>
        <v>张甜甜</v>
      </c>
      <c r="D1014" s="1" t="s">
        <v>14</v>
      </c>
      <c r="E1014" s="1"/>
    </row>
    <row r="1015" spans="1:5" x14ac:dyDescent="0.25">
      <c r="A1015" s="1">
        <v>1012</v>
      </c>
      <c r="B1015" s="1" t="str">
        <f>"275620201130092543172"</f>
        <v>275620201130092543172</v>
      </c>
      <c r="C1015" s="1" t="str">
        <f>"杨红红"</f>
        <v>杨红红</v>
      </c>
      <c r="D1015" s="1" t="s">
        <v>56</v>
      </c>
      <c r="E1015" s="1"/>
    </row>
    <row r="1016" spans="1:5" x14ac:dyDescent="0.25">
      <c r="A1016" s="1">
        <v>1013</v>
      </c>
      <c r="B1016" s="1" t="str">
        <f>"275620201130093417188"</f>
        <v>275620201130093417188</v>
      </c>
      <c r="C1016" s="1" t="str">
        <f>"范志功"</f>
        <v>范志功</v>
      </c>
      <c r="D1016" s="1" t="s">
        <v>56</v>
      </c>
      <c r="E1016" s="1"/>
    </row>
    <row r="1017" spans="1:5" x14ac:dyDescent="0.25">
      <c r="A1017" s="1">
        <v>1014</v>
      </c>
      <c r="B1017" s="1" t="str">
        <f>"275620201130095852237"</f>
        <v>275620201130095852237</v>
      </c>
      <c r="C1017" s="1" t="str">
        <f>"孙珊珊"</f>
        <v>孙珊珊</v>
      </c>
      <c r="D1017" s="1" t="s">
        <v>56</v>
      </c>
      <c r="E1017" s="1"/>
    </row>
    <row r="1018" spans="1:5" x14ac:dyDescent="0.25">
      <c r="A1018" s="1">
        <v>1015</v>
      </c>
      <c r="B1018" s="1" t="str">
        <f>"275620201130100953268"</f>
        <v>275620201130100953268</v>
      </c>
      <c r="C1018" s="1" t="str">
        <f>"孙阳晓"</f>
        <v>孙阳晓</v>
      </c>
      <c r="D1018" s="1" t="s">
        <v>56</v>
      </c>
      <c r="E1018" s="1"/>
    </row>
    <row r="1019" spans="1:5" x14ac:dyDescent="0.25">
      <c r="A1019" s="1">
        <v>1016</v>
      </c>
      <c r="B1019" s="1" t="str">
        <f>"275620201130103955360"</f>
        <v>275620201130103955360</v>
      </c>
      <c r="C1019" s="1" t="str">
        <f>"李淅璞"</f>
        <v>李淅璞</v>
      </c>
      <c r="D1019" s="1" t="s">
        <v>56</v>
      </c>
      <c r="E1019" s="1"/>
    </row>
    <row r="1020" spans="1:5" x14ac:dyDescent="0.25">
      <c r="A1020" s="1">
        <v>1017</v>
      </c>
      <c r="B1020" s="1" t="str">
        <f>"275620201130105752399"</f>
        <v>275620201130105752399</v>
      </c>
      <c r="C1020" s="1" t="str">
        <f>"薛懿"</f>
        <v>薛懿</v>
      </c>
      <c r="D1020" s="1" t="s">
        <v>56</v>
      </c>
      <c r="E1020" s="1"/>
    </row>
    <row r="1021" spans="1:5" x14ac:dyDescent="0.25">
      <c r="A1021" s="1">
        <v>1018</v>
      </c>
      <c r="B1021" s="1" t="str">
        <f>"275620201130105944404"</f>
        <v>275620201130105944404</v>
      </c>
      <c r="C1021" s="1" t="str">
        <f>"文显雷"</f>
        <v>文显雷</v>
      </c>
      <c r="D1021" s="1" t="s">
        <v>56</v>
      </c>
      <c r="E1021" s="1"/>
    </row>
    <row r="1022" spans="1:5" x14ac:dyDescent="0.25">
      <c r="A1022" s="1">
        <v>1019</v>
      </c>
      <c r="B1022" s="1" t="str">
        <f>"275620201130120355513"</f>
        <v>275620201130120355513</v>
      </c>
      <c r="C1022" s="1" t="str">
        <f>"徐哲"</f>
        <v>徐哲</v>
      </c>
      <c r="D1022" s="1" t="s">
        <v>56</v>
      </c>
      <c r="E1022" s="1"/>
    </row>
    <row r="1023" spans="1:5" x14ac:dyDescent="0.25">
      <c r="A1023" s="1">
        <v>1020</v>
      </c>
      <c r="B1023" s="1" t="str">
        <f>"275620201130120614514"</f>
        <v>275620201130120614514</v>
      </c>
      <c r="C1023" s="1" t="str">
        <f>"戴阳"</f>
        <v>戴阳</v>
      </c>
      <c r="D1023" s="1" t="s">
        <v>56</v>
      </c>
      <c r="E1023" s="1"/>
    </row>
    <row r="1024" spans="1:5" x14ac:dyDescent="0.25">
      <c r="A1024" s="1">
        <v>1021</v>
      </c>
      <c r="B1024" s="1" t="str">
        <f>"275620201130124458562"</f>
        <v>275620201130124458562</v>
      </c>
      <c r="C1024" s="1" t="str">
        <f>"时领雁"</f>
        <v>时领雁</v>
      </c>
      <c r="D1024" s="1" t="s">
        <v>56</v>
      </c>
      <c r="E1024" s="1"/>
    </row>
    <row r="1025" spans="1:5" x14ac:dyDescent="0.25">
      <c r="A1025" s="1">
        <v>1022</v>
      </c>
      <c r="B1025" s="1" t="str">
        <f>"275620201130192024958"</f>
        <v>275620201130192024958</v>
      </c>
      <c r="C1025" s="1" t="str">
        <f>"杜莉莉"</f>
        <v>杜莉莉</v>
      </c>
      <c r="D1025" s="1" t="s">
        <v>56</v>
      </c>
      <c r="E1025" s="1"/>
    </row>
    <row r="1026" spans="1:5" x14ac:dyDescent="0.25">
      <c r="A1026" s="1">
        <v>1023</v>
      </c>
      <c r="B1026" s="1" t="str">
        <f>"2756202012011000441184"</f>
        <v>2756202012011000441184</v>
      </c>
      <c r="C1026" s="1" t="str">
        <f>"李晨"</f>
        <v>李晨</v>
      </c>
      <c r="D1026" s="1" t="s">
        <v>56</v>
      </c>
      <c r="E1026" s="1"/>
    </row>
    <row r="1027" spans="1:5" x14ac:dyDescent="0.25">
      <c r="A1027" s="1">
        <v>1024</v>
      </c>
      <c r="B1027" s="1" t="str">
        <f>"2756202012011009401195"</f>
        <v>2756202012011009401195</v>
      </c>
      <c r="C1027" s="1" t="str">
        <f>"吴凯"</f>
        <v>吴凯</v>
      </c>
      <c r="D1027" s="1" t="s">
        <v>56</v>
      </c>
      <c r="E1027" s="1"/>
    </row>
    <row r="1028" spans="1:5" x14ac:dyDescent="0.25">
      <c r="A1028" s="1">
        <v>1025</v>
      </c>
      <c r="B1028" s="1" t="str">
        <f>"2756202012011031231225"</f>
        <v>2756202012011031231225</v>
      </c>
      <c r="C1028" s="1" t="str">
        <f>"刘策"</f>
        <v>刘策</v>
      </c>
      <c r="D1028" s="1" t="s">
        <v>56</v>
      </c>
      <c r="E1028" s="1"/>
    </row>
    <row r="1029" spans="1:5" x14ac:dyDescent="0.25">
      <c r="A1029" s="1">
        <v>1026</v>
      </c>
      <c r="B1029" s="1" t="str">
        <f>"2756202012011058171258"</f>
        <v>2756202012011058171258</v>
      </c>
      <c r="C1029" s="1" t="str">
        <f>"郭阳阳"</f>
        <v>郭阳阳</v>
      </c>
      <c r="D1029" s="1" t="s">
        <v>56</v>
      </c>
      <c r="E1029" s="1"/>
    </row>
    <row r="1030" spans="1:5" x14ac:dyDescent="0.25">
      <c r="A1030" s="1">
        <v>1027</v>
      </c>
      <c r="B1030" s="1" t="str">
        <f>"2756202012011139181295"</f>
        <v>2756202012011139181295</v>
      </c>
      <c r="C1030" s="1" t="str">
        <f>"刘洋"</f>
        <v>刘洋</v>
      </c>
      <c r="D1030" s="1" t="s">
        <v>56</v>
      </c>
      <c r="E1030" s="1"/>
    </row>
    <row r="1031" spans="1:5" x14ac:dyDescent="0.25">
      <c r="A1031" s="1">
        <v>1028</v>
      </c>
      <c r="B1031" s="1" t="str">
        <f>"2756202012011309291365"</f>
        <v>2756202012011309291365</v>
      </c>
      <c r="C1031" s="1" t="str">
        <f>"张飞"</f>
        <v>张飞</v>
      </c>
      <c r="D1031" s="1" t="s">
        <v>56</v>
      </c>
      <c r="E1031" s="1"/>
    </row>
    <row r="1032" spans="1:5" x14ac:dyDescent="0.25">
      <c r="A1032" s="1">
        <v>1029</v>
      </c>
      <c r="B1032" s="1" t="str">
        <f>"2756202012011635011554"</f>
        <v>2756202012011635011554</v>
      </c>
      <c r="C1032" s="1" t="str">
        <f>"王姝"</f>
        <v>王姝</v>
      </c>
      <c r="D1032" s="1" t="s">
        <v>56</v>
      </c>
      <c r="E1032" s="1"/>
    </row>
    <row r="1033" spans="1:5" x14ac:dyDescent="0.25">
      <c r="A1033" s="1">
        <v>1030</v>
      </c>
      <c r="B1033" s="1" t="str">
        <f>"2756202012012106021763"</f>
        <v>2756202012012106021763</v>
      </c>
      <c r="C1033" s="1" t="str">
        <f>"梁可臻"</f>
        <v>梁可臻</v>
      </c>
      <c r="D1033" s="1" t="s">
        <v>56</v>
      </c>
      <c r="E1033" s="1"/>
    </row>
    <row r="1034" spans="1:5" x14ac:dyDescent="0.25">
      <c r="A1034" s="1">
        <v>1031</v>
      </c>
      <c r="B1034" s="1" t="str">
        <f>"2756202012012231531829"</f>
        <v>2756202012012231531829</v>
      </c>
      <c r="C1034" s="1" t="str">
        <f>"周亚平"</f>
        <v>周亚平</v>
      </c>
      <c r="D1034" s="1" t="s">
        <v>56</v>
      </c>
      <c r="E1034" s="1"/>
    </row>
    <row r="1035" spans="1:5" x14ac:dyDescent="0.25">
      <c r="A1035" s="1">
        <v>1032</v>
      </c>
      <c r="B1035" s="1" t="str">
        <f>"2756202012020814061895"</f>
        <v>2756202012020814061895</v>
      </c>
      <c r="C1035" s="1" t="str">
        <f>"魏晓兵"</f>
        <v>魏晓兵</v>
      </c>
      <c r="D1035" s="1" t="s">
        <v>56</v>
      </c>
      <c r="E1035" s="1"/>
    </row>
    <row r="1036" spans="1:5" x14ac:dyDescent="0.25">
      <c r="A1036" s="1">
        <v>1033</v>
      </c>
      <c r="B1036" s="1" t="str">
        <f>"2756202012021102372058"</f>
        <v>2756202012021102372058</v>
      </c>
      <c r="C1036" s="1" t="str">
        <f>"华威"</f>
        <v>华威</v>
      </c>
      <c r="D1036" s="1" t="s">
        <v>56</v>
      </c>
      <c r="E1036" s="1"/>
    </row>
    <row r="1037" spans="1:5" x14ac:dyDescent="0.25">
      <c r="A1037" s="1">
        <v>1034</v>
      </c>
      <c r="B1037" s="1" t="str">
        <f>"2756202012021248132175"</f>
        <v>2756202012021248132175</v>
      </c>
      <c r="C1037" s="1" t="str">
        <f>"熊鑫"</f>
        <v>熊鑫</v>
      </c>
      <c r="D1037" s="1" t="s">
        <v>56</v>
      </c>
      <c r="E1037" s="1"/>
    </row>
    <row r="1038" spans="1:5" x14ac:dyDescent="0.25">
      <c r="A1038" s="1">
        <v>1035</v>
      </c>
      <c r="B1038" s="1" t="str">
        <f>"2756202012021503322368"</f>
        <v>2756202012021503322368</v>
      </c>
      <c r="C1038" s="1" t="str">
        <f>"庞亚军"</f>
        <v>庞亚军</v>
      </c>
      <c r="D1038" s="1" t="s">
        <v>56</v>
      </c>
      <c r="E1038" s="1"/>
    </row>
    <row r="1039" spans="1:5" x14ac:dyDescent="0.25">
      <c r="A1039" s="1">
        <v>1036</v>
      </c>
      <c r="B1039" s="1" t="str">
        <f>"2756202012021532312419"</f>
        <v>2756202012021532312419</v>
      </c>
      <c r="C1039" s="1" t="str">
        <f>"张双双"</f>
        <v>张双双</v>
      </c>
      <c r="D1039" s="1" t="s">
        <v>56</v>
      </c>
      <c r="E1039" s="1"/>
    </row>
    <row r="1040" spans="1:5" x14ac:dyDescent="0.25">
      <c r="A1040" s="1">
        <v>1037</v>
      </c>
      <c r="B1040" s="1" t="str">
        <f>"2756202012021651112540"</f>
        <v>2756202012021651112540</v>
      </c>
      <c r="C1040" s="1" t="str">
        <f>"张佳栋"</f>
        <v>张佳栋</v>
      </c>
      <c r="D1040" s="1" t="s">
        <v>56</v>
      </c>
      <c r="E1040" s="1"/>
    </row>
    <row r="1041" spans="1:5" x14ac:dyDescent="0.25">
      <c r="A1041" s="1">
        <v>1038</v>
      </c>
      <c r="B1041" s="1" t="str">
        <f>"27562020113008354655"</f>
        <v>27562020113008354655</v>
      </c>
      <c r="C1041" s="1" t="str">
        <f>"郭忠颖"</f>
        <v>郭忠颖</v>
      </c>
      <c r="D1041" s="1" t="s">
        <v>29</v>
      </c>
      <c r="E1041" s="1"/>
    </row>
    <row r="1042" spans="1:5" x14ac:dyDescent="0.25">
      <c r="A1042" s="1">
        <v>1039</v>
      </c>
      <c r="B1042" s="1" t="str">
        <f>"275620201130140803665"</f>
        <v>275620201130140803665</v>
      </c>
      <c r="C1042" s="1" t="str">
        <f>"陈鑫"</f>
        <v>陈鑫</v>
      </c>
      <c r="D1042" s="1" t="s">
        <v>29</v>
      </c>
      <c r="E1042" s="1"/>
    </row>
    <row r="1043" spans="1:5" x14ac:dyDescent="0.25">
      <c r="A1043" s="1">
        <v>1040</v>
      </c>
      <c r="B1043" s="1" t="str">
        <f>"2756202012011343161391"</f>
        <v>2756202012011343161391</v>
      </c>
      <c r="C1043" s="1" t="str">
        <f>"刘红花"</f>
        <v>刘红花</v>
      </c>
      <c r="D1043" s="1" t="s">
        <v>29</v>
      </c>
      <c r="E1043" s="1"/>
    </row>
    <row r="1044" spans="1:5" x14ac:dyDescent="0.25">
      <c r="A1044" s="1">
        <v>1041</v>
      </c>
      <c r="B1044" s="1" t="str">
        <f>"2756202012011436171426"</f>
        <v>2756202012011436171426</v>
      </c>
      <c r="C1044" s="1" t="str">
        <f>"杨勇"</f>
        <v>杨勇</v>
      </c>
      <c r="D1044" s="1" t="s">
        <v>29</v>
      </c>
      <c r="E1044" s="1"/>
    </row>
    <row r="1045" spans="1:5" x14ac:dyDescent="0.25">
      <c r="A1045" s="1">
        <v>1042</v>
      </c>
      <c r="B1045" s="1" t="str">
        <f>"2756202012011623541538"</f>
        <v>2756202012011623541538</v>
      </c>
      <c r="C1045" s="1" t="str">
        <f>"王春会"</f>
        <v>王春会</v>
      </c>
      <c r="D1045" s="1" t="s">
        <v>29</v>
      </c>
      <c r="E1045" s="1"/>
    </row>
    <row r="1046" spans="1:5" x14ac:dyDescent="0.25">
      <c r="A1046" s="1">
        <v>1043</v>
      </c>
      <c r="B1046" s="1" t="str">
        <f>"2756202012011655081582"</f>
        <v>2756202012011655081582</v>
      </c>
      <c r="C1046" s="1" t="str">
        <f>"胡晨欣"</f>
        <v>胡晨欣</v>
      </c>
      <c r="D1046" s="1" t="s">
        <v>29</v>
      </c>
      <c r="E1046" s="1"/>
    </row>
    <row r="1047" spans="1:5" x14ac:dyDescent="0.25">
      <c r="A1047" s="1">
        <v>1044</v>
      </c>
      <c r="B1047" s="1" t="str">
        <f>"2756202012011831311656"</f>
        <v>2756202012011831311656</v>
      </c>
      <c r="C1047" s="1" t="str">
        <f>"匡帅"</f>
        <v>匡帅</v>
      </c>
      <c r="D1047" s="1" t="s">
        <v>29</v>
      </c>
      <c r="E1047" s="1"/>
    </row>
    <row r="1048" spans="1:5" x14ac:dyDescent="0.25">
      <c r="A1048" s="1">
        <v>1045</v>
      </c>
      <c r="B1048" s="1" t="str">
        <f>"2756202012011937031699"</f>
        <v>2756202012011937031699</v>
      </c>
      <c r="C1048" s="1" t="str">
        <f>"李锋"</f>
        <v>李锋</v>
      </c>
      <c r="D1048" s="1" t="s">
        <v>29</v>
      </c>
      <c r="E1048" s="1"/>
    </row>
    <row r="1049" spans="1:5" x14ac:dyDescent="0.25">
      <c r="A1049" s="1">
        <v>1046</v>
      </c>
      <c r="B1049" s="1" t="str">
        <f>"2756202012012235261832"</f>
        <v>2756202012012235261832</v>
      </c>
      <c r="C1049" s="1" t="str">
        <f>"郭攀"</f>
        <v>郭攀</v>
      </c>
      <c r="D1049" s="1" t="s">
        <v>29</v>
      </c>
      <c r="E1049" s="1"/>
    </row>
    <row r="1050" spans="1:5" x14ac:dyDescent="0.25">
      <c r="A1050" s="1">
        <v>1047</v>
      </c>
      <c r="B1050" s="1" t="str">
        <f>"2756202012021539192425"</f>
        <v>2756202012021539192425</v>
      </c>
      <c r="C1050" s="1" t="str">
        <f>"江平"</f>
        <v>江平</v>
      </c>
      <c r="D1050" s="1" t="s">
        <v>29</v>
      </c>
      <c r="E1050" s="1"/>
    </row>
    <row r="1051" spans="1:5" x14ac:dyDescent="0.25">
      <c r="A1051" s="1">
        <v>1048</v>
      </c>
      <c r="B1051" s="1" t="str">
        <f>"27562020113008345452"</f>
        <v>27562020113008345452</v>
      </c>
      <c r="C1051" s="1" t="str">
        <f>"刘幸宪"</f>
        <v>刘幸宪</v>
      </c>
      <c r="D1051" s="1" t="s">
        <v>28</v>
      </c>
      <c r="E1051" s="1"/>
    </row>
    <row r="1052" spans="1:5" x14ac:dyDescent="0.25">
      <c r="A1052" s="1">
        <v>1049</v>
      </c>
      <c r="B1052" s="1" t="str">
        <f>"275620201130092117161"</f>
        <v>275620201130092117161</v>
      </c>
      <c r="C1052" s="1" t="str">
        <f>"刘昱"</f>
        <v>刘昱</v>
      </c>
      <c r="D1052" s="1" t="s">
        <v>28</v>
      </c>
      <c r="E1052" s="1"/>
    </row>
    <row r="1053" spans="1:5" x14ac:dyDescent="0.25">
      <c r="A1053" s="1">
        <v>1050</v>
      </c>
      <c r="B1053" s="1" t="str">
        <f>"275620201130102534318"</f>
        <v>275620201130102534318</v>
      </c>
      <c r="C1053" s="1" t="str">
        <f>"袁方"</f>
        <v>袁方</v>
      </c>
      <c r="D1053" s="1" t="s">
        <v>28</v>
      </c>
      <c r="E1053" s="1"/>
    </row>
    <row r="1054" spans="1:5" x14ac:dyDescent="0.25">
      <c r="A1054" s="1">
        <v>1051</v>
      </c>
      <c r="B1054" s="1" t="str">
        <f>"275620201130105512394"</f>
        <v>275620201130105512394</v>
      </c>
      <c r="C1054" s="1" t="str">
        <f>"鲍婉晴"</f>
        <v>鲍婉晴</v>
      </c>
      <c r="D1054" s="1" t="s">
        <v>28</v>
      </c>
      <c r="E1054" s="1"/>
    </row>
    <row r="1055" spans="1:5" x14ac:dyDescent="0.25">
      <c r="A1055" s="1">
        <v>1052</v>
      </c>
      <c r="B1055" s="1" t="str">
        <f>"275620201130111910434"</f>
        <v>275620201130111910434</v>
      </c>
      <c r="C1055" s="1" t="str">
        <f>"邓田"</f>
        <v>邓田</v>
      </c>
      <c r="D1055" s="1" t="s">
        <v>28</v>
      </c>
      <c r="E1055" s="1"/>
    </row>
    <row r="1056" spans="1:5" x14ac:dyDescent="0.25">
      <c r="A1056" s="1">
        <v>1053</v>
      </c>
      <c r="B1056" s="1" t="str">
        <f>"275620201130115323498"</f>
        <v>275620201130115323498</v>
      </c>
      <c r="C1056" s="1" t="str">
        <f>"鲁坦"</f>
        <v>鲁坦</v>
      </c>
      <c r="D1056" s="1" t="s">
        <v>28</v>
      </c>
      <c r="E1056" s="1"/>
    </row>
    <row r="1057" spans="1:5" x14ac:dyDescent="0.25">
      <c r="A1057" s="1">
        <v>1054</v>
      </c>
      <c r="B1057" s="1" t="str">
        <f>"275620201130140302659"</f>
        <v>275620201130140302659</v>
      </c>
      <c r="C1057" s="1" t="str">
        <f>"王迪"</f>
        <v>王迪</v>
      </c>
      <c r="D1057" s="1" t="s">
        <v>28</v>
      </c>
      <c r="E1057" s="1"/>
    </row>
    <row r="1058" spans="1:5" x14ac:dyDescent="0.25">
      <c r="A1058" s="1">
        <v>1055</v>
      </c>
      <c r="B1058" s="1" t="str">
        <f>"275620201130152607764"</f>
        <v>275620201130152607764</v>
      </c>
      <c r="C1058" s="1" t="str">
        <f>"张越"</f>
        <v>张越</v>
      </c>
      <c r="D1058" s="1" t="s">
        <v>28</v>
      </c>
      <c r="E1058" s="1"/>
    </row>
    <row r="1059" spans="1:5" x14ac:dyDescent="0.25">
      <c r="A1059" s="1">
        <v>1056</v>
      </c>
      <c r="B1059" s="1" t="str">
        <f>"275620201130192047959"</f>
        <v>275620201130192047959</v>
      </c>
      <c r="C1059" s="1" t="str">
        <f>"张瑶"</f>
        <v>张瑶</v>
      </c>
      <c r="D1059" s="1" t="s">
        <v>28</v>
      </c>
      <c r="E1059" s="1"/>
    </row>
    <row r="1060" spans="1:5" x14ac:dyDescent="0.25">
      <c r="A1060" s="1">
        <v>1057</v>
      </c>
      <c r="B1060" s="1" t="str">
        <f>"2756202011302047561016"</f>
        <v>2756202011302047561016</v>
      </c>
      <c r="C1060" s="1" t="str">
        <f>"杨亚奇"</f>
        <v>杨亚奇</v>
      </c>
      <c r="D1060" s="1" t="s">
        <v>28</v>
      </c>
      <c r="E1060" s="1"/>
    </row>
    <row r="1061" spans="1:5" x14ac:dyDescent="0.25">
      <c r="A1061" s="1">
        <v>1058</v>
      </c>
      <c r="B1061" s="1" t="str">
        <f>"2756202012011004511190"</f>
        <v>2756202012011004511190</v>
      </c>
      <c r="C1061" s="1" t="str">
        <f>"方佳"</f>
        <v>方佳</v>
      </c>
      <c r="D1061" s="1" t="s">
        <v>28</v>
      </c>
      <c r="E1061" s="1"/>
    </row>
    <row r="1062" spans="1:5" x14ac:dyDescent="0.25">
      <c r="A1062" s="1">
        <v>1059</v>
      </c>
      <c r="B1062" s="1" t="str">
        <f>"2756202012011352181398"</f>
        <v>2756202012011352181398</v>
      </c>
      <c r="C1062" s="1" t="str">
        <f>"赵韩"</f>
        <v>赵韩</v>
      </c>
      <c r="D1062" s="1" t="s">
        <v>28</v>
      </c>
      <c r="E1062" s="1"/>
    </row>
    <row r="1063" spans="1:5" x14ac:dyDescent="0.25">
      <c r="A1063" s="1">
        <v>1060</v>
      </c>
      <c r="B1063" s="1" t="str">
        <f>"2756202012012232271830"</f>
        <v>2756202012012232271830</v>
      </c>
      <c r="C1063" s="1" t="str">
        <f>"郑欣"</f>
        <v>郑欣</v>
      </c>
      <c r="D1063" s="1" t="s">
        <v>28</v>
      </c>
      <c r="E1063" s="1"/>
    </row>
    <row r="1064" spans="1:5" x14ac:dyDescent="0.25">
      <c r="A1064" s="1">
        <v>1061</v>
      </c>
      <c r="B1064" s="1" t="str">
        <f>"2756202012021610102476"</f>
        <v>2756202012021610102476</v>
      </c>
      <c r="C1064" s="1" t="str">
        <f>"苏捷"</f>
        <v>苏捷</v>
      </c>
      <c r="D1064" s="1" t="s">
        <v>28</v>
      </c>
      <c r="E1064" s="1"/>
    </row>
    <row r="1065" spans="1:5" x14ac:dyDescent="0.25">
      <c r="A1065" s="1">
        <v>1062</v>
      </c>
      <c r="B1065" s="1" t="str">
        <f>"275620201130144327705"</f>
        <v>275620201130144327705</v>
      </c>
      <c r="C1065" s="1" t="str">
        <f>"杨健"</f>
        <v>杨健</v>
      </c>
      <c r="D1065" s="1" t="s">
        <v>80</v>
      </c>
      <c r="E1065" s="1"/>
    </row>
    <row r="1066" spans="1:5" x14ac:dyDescent="0.25">
      <c r="A1066" s="1">
        <v>1063</v>
      </c>
      <c r="B1066" s="1" t="str">
        <f>"2756202012010918581149"</f>
        <v>2756202012010918581149</v>
      </c>
      <c r="C1066" s="1" t="str">
        <f>"王韵涵"</f>
        <v>王韵涵</v>
      </c>
      <c r="D1066" s="1" t="s">
        <v>80</v>
      </c>
      <c r="E1066" s="1"/>
    </row>
    <row r="1067" spans="1:5" x14ac:dyDescent="0.25">
      <c r="A1067" s="1">
        <v>1064</v>
      </c>
      <c r="B1067" s="1" t="str">
        <f>"2756202012012106541765"</f>
        <v>2756202012012106541765</v>
      </c>
      <c r="C1067" s="1" t="str">
        <f>"石超"</f>
        <v>石超</v>
      </c>
      <c r="D1067" s="1" t="s">
        <v>80</v>
      </c>
      <c r="E1067" s="1"/>
    </row>
    <row r="1068" spans="1:5" x14ac:dyDescent="0.25">
      <c r="A1068" s="1">
        <v>1065</v>
      </c>
      <c r="B1068" s="1" t="str">
        <f>"2756202012021335132249"</f>
        <v>2756202012021335132249</v>
      </c>
      <c r="C1068" s="1" t="str">
        <f>"左方园"</f>
        <v>左方园</v>
      </c>
      <c r="D1068" s="1" t="s">
        <v>80</v>
      </c>
      <c r="E1068" s="1"/>
    </row>
    <row r="1069" spans="1:5" x14ac:dyDescent="0.25">
      <c r="A1069" s="1">
        <v>1066</v>
      </c>
      <c r="B1069" s="1" t="str">
        <f>"27562020113008285642"</f>
        <v>27562020113008285642</v>
      </c>
      <c r="C1069" s="1" t="str">
        <f>"胡家瑞"</f>
        <v>胡家瑞</v>
      </c>
      <c r="D1069" s="1" t="s">
        <v>25</v>
      </c>
      <c r="E1069" s="1"/>
    </row>
    <row r="1070" spans="1:5" x14ac:dyDescent="0.25">
      <c r="A1070" s="1">
        <v>1067</v>
      </c>
      <c r="B1070" s="1" t="str">
        <f>"275620201130103148336"</f>
        <v>275620201130103148336</v>
      </c>
      <c r="C1070" s="1" t="str">
        <f>"张启锋"</f>
        <v>张启锋</v>
      </c>
      <c r="D1070" s="1" t="s">
        <v>25</v>
      </c>
      <c r="E1070" s="1"/>
    </row>
    <row r="1071" spans="1:5" x14ac:dyDescent="0.25">
      <c r="A1071" s="1">
        <v>1068</v>
      </c>
      <c r="B1071" s="1" t="str">
        <f>"275620201130132346611"</f>
        <v>275620201130132346611</v>
      </c>
      <c r="C1071" s="1" t="str">
        <f>"熊倩倩"</f>
        <v>熊倩倩</v>
      </c>
      <c r="D1071" s="1" t="s">
        <v>25</v>
      </c>
      <c r="E1071" s="1"/>
    </row>
    <row r="1072" spans="1:5" x14ac:dyDescent="0.25">
      <c r="A1072" s="1">
        <v>1069</v>
      </c>
      <c r="B1072" s="1" t="str">
        <f>"275620201130134349637"</f>
        <v>275620201130134349637</v>
      </c>
      <c r="C1072" s="1" t="str">
        <f>"樊亚龙"</f>
        <v>樊亚龙</v>
      </c>
      <c r="D1072" s="1" t="s">
        <v>25</v>
      </c>
      <c r="E1072" s="1"/>
    </row>
    <row r="1073" spans="1:5" x14ac:dyDescent="0.25">
      <c r="A1073" s="1">
        <v>1070</v>
      </c>
      <c r="B1073" s="1" t="str">
        <f>"275620201130163004838"</f>
        <v>275620201130163004838</v>
      </c>
      <c r="C1073" s="1" t="str">
        <f>"王卓"</f>
        <v>王卓</v>
      </c>
      <c r="D1073" s="1" t="s">
        <v>25</v>
      </c>
      <c r="E1073" s="1"/>
    </row>
    <row r="1074" spans="1:5" x14ac:dyDescent="0.25">
      <c r="A1074" s="1">
        <v>1071</v>
      </c>
      <c r="B1074" s="1" t="str">
        <f>"275620201130175308902"</f>
        <v>275620201130175308902</v>
      </c>
      <c r="C1074" s="1" t="str">
        <f>"王茹"</f>
        <v>王茹</v>
      </c>
      <c r="D1074" s="1" t="s">
        <v>25</v>
      </c>
      <c r="E1074" s="1"/>
    </row>
    <row r="1075" spans="1:5" x14ac:dyDescent="0.25">
      <c r="A1075" s="1">
        <v>1072</v>
      </c>
      <c r="B1075" s="1" t="str">
        <f>"2756202012012247111840"</f>
        <v>2756202012012247111840</v>
      </c>
      <c r="C1075" s="1" t="str">
        <f>"马如骏"</f>
        <v>马如骏</v>
      </c>
      <c r="D1075" s="1" t="s">
        <v>25</v>
      </c>
      <c r="E1075" s="1"/>
    </row>
    <row r="1076" spans="1:5" x14ac:dyDescent="0.25">
      <c r="A1076" s="1">
        <v>1073</v>
      </c>
      <c r="B1076" s="1" t="str">
        <f>"2756202012020923131943"</f>
        <v>2756202012020923131943</v>
      </c>
      <c r="C1076" s="1" t="str">
        <f>"马晓琳"</f>
        <v>马晓琳</v>
      </c>
      <c r="D1076" s="1" t="s">
        <v>25</v>
      </c>
      <c r="E1076" s="1"/>
    </row>
    <row r="1077" spans="1:5" x14ac:dyDescent="0.25">
      <c r="A1077" s="1">
        <v>1074</v>
      </c>
      <c r="B1077" s="1" t="str">
        <f>"2756202012021422142320"</f>
        <v>2756202012021422142320</v>
      </c>
      <c r="C1077" s="1" t="str">
        <f>"朱冰洋"</f>
        <v>朱冰洋</v>
      </c>
      <c r="D1077" s="1" t="s">
        <v>25</v>
      </c>
      <c r="E1077" s="1"/>
    </row>
    <row r="1078" spans="1:5" x14ac:dyDescent="0.25">
      <c r="A1078" s="1">
        <v>1075</v>
      </c>
      <c r="B1078" s="1" t="str">
        <f>"27562020113008241335"</f>
        <v>27562020113008241335</v>
      </c>
      <c r="C1078" s="1" t="str">
        <f>"齐一霏"</f>
        <v>齐一霏</v>
      </c>
      <c r="D1078" s="1" t="s">
        <v>23</v>
      </c>
      <c r="E1078" s="1"/>
    </row>
    <row r="1079" spans="1:5" x14ac:dyDescent="0.25">
      <c r="A1079" s="1">
        <v>1076</v>
      </c>
      <c r="B1079" s="1" t="str">
        <f>"27562020113008295347"</f>
        <v>27562020113008295347</v>
      </c>
      <c r="C1079" s="1" t="str">
        <f>"秦文"</f>
        <v>秦文</v>
      </c>
      <c r="D1079" s="1" t="s">
        <v>23</v>
      </c>
      <c r="E1079" s="1"/>
    </row>
    <row r="1080" spans="1:5" x14ac:dyDescent="0.25">
      <c r="A1080" s="1">
        <v>1077</v>
      </c>
      <c r="B1080" s="1" t="str">
        <f>"275620201130090918131"</f>
        <v>275620201130090918131</v>
      </c>
      <c r="C1080" s="1" t="str">
        <f>"尹孟"</f>
        <v>尹孟</v>
      </c>
      <c r="D1080" s="1" t="s">
        <v>23</v>
      </c>
      <c r="E1080" s="1"/>
    </row>
    <row r="1081" spans="1:5" x14ac:dyDescent="0.25">
      <c r="A1081" s="1">
        <v>1078</v>
      </c>
      <c r="B1081" s="1" t="str">
        <f>"275620201130095322226"</f>
        <v>275620201130095322226</v>
      </c>
      <c r="C1081" s="1" t="str">
        <f>"薛含笑"</f>
        <v>薛含笑</v>
      </c>
      <c r="D1081" s="1" t="s">
        <v>23</v>
      </c>
      <c r="E1081" s="1"/>
    </row>
    <row r="1082" spans="1:5" x14ac:dyDescent="0.25">
      <c r="A1082" s="1">
        <v>1079</v>
      </c>
      <c r="B1082" s="1" t="str">
        <f>"275620201130100129245"</f>
        <v>275620201130100129245</v>
      </c>
      <c r="C1082" s="1" t="str">
        <f>"陈艳"</f>
        <v>陈艳</v>
      </c>
      <c r="D1082" s="1" t="s">
        <v>23</v>
      </c>
      <c r="E1082" s="1"/>
    </row>
    <row r="1083" spans="1:5" x14ac:dyDescent="0.25">
      <c r="A1083" s="1">
        <v>1080</v>
      </c>
      <c r="B1083" s="1" t="str">
        <f>"275620201130101741297"</f>
        <v>275620201130101741297</v>
      </c>
      <c r="C1083" s="1" t="str">
        <f>"高袁明"</f>
        <v>高袁明</v>
      </c>
      <c r="D1083" s="1" t="s">
        <v>23</v>
      </c>
      <c r="E1083" s="1"/>
    </row>
    <row r="1084" spans="1:5" x14ac:dyDescent="0.25">
      <c r="A1084" s="1">
        <v>1081</v>
      </c>
      <c r="B1084" s="1" t="str">
        <f>"275620201130103841355"</f>
        <v>275620201130103841355</v>
      </c>
      <c r="C1084" s="1" t="str">
        <f>"石永祎"</f>
        <v>石永祎</v>
      </c>
      <c r="D1084" s="1" t="s">
        <v>23</v>
      </c>
      <c r="E1084" s="1"/>
    </row>
    <row r="1085" spans="1:5" x14ac:dyDescent="0.25">
      <c r="A1085" s="1">
        <v>1082</v>
      </c>
      <c r="B1085" s="1" t="str">
        <f>"275620201130160300804"</f>
        <v>275620201130160300804</v>
      </c>
      <c r="C1085" s="1" t="str">
        <f>"李卓芳"</f>
        <v>李卓芳</v>
      </c>
      <c r="D1085" s="1" t="s">
        <v>23</v>
      </c>
      <c r="E1085" s="1"/>
    </row>
    <row r="1086" spans="1:5" x14ac:dyDescent="0.25">
      <c r="A1086" s="1">
        <v>1083</v>
      </c>
      <c r="B1086" s="1" t="str">
        <f>"2756202012010845531129"</f>
        <v>2756202012010845531129</v>
      </c>
      <c r="C1086" s="1" t="str">
        <f>"尚震"</f>
        <v>尚震</v>
      </c>
      <c r="D1086" s="1" t="s">
        <v>23</v>
      </c>
      <c r="E1086" s="1"/>
    </row>
    <row r="1087" spans="1:5" x14ac:dyDescent="0.25">
      <c r="A1087" s="1">
        <v>1084</v>
      </c>
      <c r="B1087" s="1" t="str">
        <f>"2756202012011008291193"</f>
        <v>2756202012011008291193</v>
      </c>
      <c r="C1087" s="1" t="str">
        <f>"李硕"</f>
        <v>李硕</v>
      </c>
      <c r="D1087" s="1" t="s">
        <v>23</v>
      </c>
      <c r="E1087" s="1"/>
    </row>
    <row r="1088" spans="1:5" x14ac:dyDescent="0.25">
      <c r="A1088" s="1">
        <v>1085</v>
      </c>
      <c r="B1088" s="1" t="str">
        <f>"2756202012011141461296"</f>
        <v>2756202012011141461296</v>
      </c>
      <c r="C1088" s="1" t="str">
        <f>"曾西西"</f>
        <v>曾西西</v>
      </c>
      <c r="D1088" s="1" t="s">
        <v>23</v>
      </c>
      <c r="E1088" s="1"/>
    </row>
    <row r="1089" spans="1:5" x14ac:dyDescent="0.25">
      <c r="A1089" s="1">
        <v>1086</v>
      </c>
      <c r="B1089" s="1" t="str">
        <f>"2756202012012014591727"</f>
        <v>2756202012012014591727</v>
      </c>
      <c r="C1089" s="1" t="str">
        <f>"刘宇"</f>
        <v>刘宇</v>
      </c>
      <c r="D1089" s="1" t="s">
        <v>23</v>
      </c>
      <c r="E1089" s="1"/>
    </row>
    <row r="1090" spans="1:5" x14ac:dyDescent="0.25">
      <c r="A1090" s="1">
        <v>1087</v>
      </c>
      <c r="B1090" s="1" t="str">
        <f>"2756202012012217151822"</f>
        <v>2756202012012217151822</v>
      </c>
      <c r="C1090" s="1" t="str">
        <f>"赵静静"</f>
        <v>赵静静</v>
      </c>
      <c r="D1090" s="1" t="s">
        <v>23</v>
      </c>
      <c r="E1090" s="1"/>
    </row>
    <row r="1091" spans="1:5" x14ac:dyDescent="0.25">
      <c r="A1091" s="1">
        <v>1088</v>
      </c>
      <c r="B1091" s="1" t="str">
        <f>"2756202012020725501886"</f>
        <v>2756202012020725501886</v>
      </c>
      <c r="C1091" s="1" t="str">
        <f>"马皓月"</f>
        <v>马皓月</v>
      </c>
      <c r="D1091" s="1" t="s">
        <v>23</v>
      </c>
      <c r="E1091" s="1"/>
    </row>
    <row r="1092" spans="1:5" x14ac:dyDescent="0.25">
      <c r="A1092" s="1">
        <v>1089</v>
      </c>
      <c r="B1092" s="1" t="str">
        <f>"2756202012021254312185"</f>
        <v>2756202012021254312185</v>
      </c>
      <c r="C1092" s="1" t="str">
        <f>"李博文"</f>
        <v>李博文</v>
      </c>
      <c r="D1092" s="1" t="s">
        <v>23</v>
      </c>
      <c r="E1092" s="1"/>
    </row>
    <row r="1093" spans="1:5" x14ac:dyDescent="0.25">
      <c r="A1093" s="1">
        <v>1090</v>
      </c>
      <c r="B1093" s="1" t="str">
        <f>"275620201130100604259"</f>
        <v>275620201130100604259</v>
      </c>
      <c r="C1093" s="1" t="str">
        <f>"周怡"</f>
        <v>周怡</v>
      </c>
      <c r="D1093" s="1" t="s">
        <v>63</v>
      </c>
      <c r="E1093" s="1"/>
    </row>
    <row r="1094" spans="1:5" x14ac:dyDescent="0.25">
      <c r="A1094" s="1">
        <v>1091</v>
      </c>
      <c r="B1094" s="1" t="str">
        <f>"275620201130103740351"</f>
        <v>275620201130103740351</v>
      </c>
      <c r="C1094" s="1" t="str">
        <f>"李鹏"</f>
        <v>李鹏</v>
      </c>
      <c r="D1094" s="1" t="s">
        <v>63</v>
      </c>
      <c r="E1094" s="1"/>
    </row>
    <row r="1095" spans="1:5" x14ac:dyDescent="0.25">
      <c r="A1095" s="1">
        <v>1092</v>
      </c>
      <c r="B1095" s="1" t="str">
        <f>"275620201130143006687"</f>
        <v>275620201130143006687</v>
      </c>
      <c r="C1095" s="1" t="str">
        <f>"秦理想"</f>
        <v>秦理想</v>
      </c>
      <c r="D1095" s="1" t="s">
        <v>63</v>
      </c>
      <c r="E1095" s="1"/>
    </row>
    <row r="1096" spans="1:5" x14ac:dyDescent="0.25">
      <c r="A1096" s="1">
        <v>1093</v>
      </c>
      <c r="B1096" s="1" t="str">
        <f>"275620201130192245963"</f>
        <v>275620201130192245963</v>
      </c>
      <c r="C1096" s="1" t="str">
        <f>"陈磊"</f>
        <v>陈磊</v>
      </c>
      <c r="D1096" s="1" t="s">
        <v>63</v>
      </c>
      <c r="E1096" s="1"/>
    </row>
    <row r="1097" spans="1:5" x14ac:dyDescent="0.25">
      <c r="A1097" s="1">
        <v>1094</v>
      </c>
      <c r="B1097" s="1" t="str">
        <f>"2756202012011026421220"</f>
        <v>2756202012011026421220</v>
      </c>
      <c r="C1097" s="1" t="str">
        <f>"陈晨"</f>
        <v>陈晨</v>
      </c>
      <c r="D1097" s="1" t="s">
        <v>63</v>
      </c>
      <c r="E1097" s="1"/>
    </row>
    <row r="1098" spans="1:5" x14ac:dyDescent="0.25">
      <c r="A1098" s="1">
        <v>1095</v>
      </c>
      <c r="B1098" s="1" t="str">
        <f>"2756202012011348461395"</f>
        <v>2756202012011348461395</v>
      </c>
      <c r="C1098" s="1" t="str">
        <f>"廖博"</f>
        <v>廖博</v>
      </c>
      <c r="D1098" s="1" t="s">
        <v>63</v>
      </c>
      <c r="E1098" s="1"/>
    </row>
    <row r="1099" spans="1:5" x14ac:dyDescent="0.25">
      <c r="A1099" s="1">
        <v>1096</v>
      </c>
      <c r="B1099" s="1" t="str">
        <f>"2756202012011842321667"</f>
        <v>2756202012011842321667</v>
      </c>
      <c r="C1099" s="1" t="str">
        <f>"齐真"</f>
        <v>齐真</v>
      </c>
      <c r="D1099" s="1" t="s">
        <v>63</v>
      </c>
      <c r="E1099" s="1"/>
    </row>
    <row r="1100" spans="1:5" x14ac:dyDescent="0.25">
      <c r="A1100" s="1">
        <v>1097</v>
      </c>
      <c r="B1100" s="1" t="str">
        <f>"2756202012021111032065"</f>
        <v>2756202012021111032065</v>
      </c>
      <c r="C1100" s="1" t="str">
        <f>"杨真真"</f>
        <v>杨真真</v>
      </c>
      <c r="D1100" s="1" t="s">
        <v>63</v>
      </c>
      <c r="E1100" s="1"/>
    </row>
    <row r="1101" spans="1:5" x14ac:dyDescent="0.25">
      <c r="A1101" s="1">
        <v>1098</v>
      </c>
      <c r="B1101" s="1" t="str">
        <f>"2756202012021341182256"</f>
        <v>2756202012021341182256</v>
      </c>
      <c r="C1101" s="1" t="str">
        <f>"张译文"</f>
        <v>张译文</v>
      </c>
      <c r="D1101" s="1" t="s">
        <v>63</v>
      </c>
      <c r="E1101" s="1"/>
    </row>
    <row r="1102" spans="1:5" x14ac:dyDescent="0.25">
      <c r="A1102" s="1">
        <v>1099</v>
      </c>
      <c r="B1102" s="1" t="str">
        <f>"2756202012021515362394"</f>
        <v>2756202012021515362394</v>
      </c>
      <c r="C1102" s="1" t="str">
        <f>"吴浩"</f>
        <v>吴浩</v>
      </c>
      <c r="D1102" s="1" t="s">
        <v>63</v>
      </c>
      <c r="E1102" s="1"/>
    </row>
    <row r="1103" spans="1:5" x14ac:dyDescent="0.25">
      <c r="A1103" s="1">
        <v>1100</v>
      </c>
      <c r="B1103" s="1" t="str">
        <f>"2756202012021543442433"</f>
        <v>2756202012021543442433</v>
      </c>
      <c r="C1103" s="1" t="str">
        <f>"符程鹏"</f>
        <v>符程鹏</v>
      </c>
      <c r="D1103" s="1" t="s">
        <v>63</v>
      </c>
      <c r="E1103" s="1"/>
    </row>
    <row r="1104" spans="1:5" x14ac:dyDescent="0.25">
      <c r="A1104" s="1">
        <v>1101</v>
      </c>
      <c r="B1104" s="1" t="str">
        <f>"275620201130090831129"</f>
        <v>275620201130090831129</v>
      </c>
      <c r="C1104" s="1" t="str">
        <f>"陈旋"</f>
        <v>陈旋</v>
      </c>
      <c r="D1104" s="1" t="s">
        <v>48</v>
      </c>
      <c r="E1104" s="1"/>
    </row>
    <row r="1105" spans="1:5" x14ac:dyDescent="0.25">
      <c r="A1105" s="1">
        <v>1102</v>
      </c>
      <c r="B1105" s="1" t="str">
        <f>"275620201130100810265"</f>
        <v>275620201130100810265</v>
      </c>
      <c r="C1105" s="1" t="str">
        <f>"葛倩倩"</f>
        <v>葛倩倩</v>
      </c>
      <c r="D1105" s="1" t="s">
        <v>48</v>
      </c>
      <c r="E1105" s="1"/>
    </row>
    <row r="1106" spans="1:5" x14ac:dyDescent="0.25">
      <c r="A1106" s="1">
        <v>1103</v>
      </c>
      <c r="B1106" s="1" t="str">
        <f>"275620201130102108310"</f>
        <v>275620201130102108310</v>
      </c>
      <c r="C1106" s="1" t="str">
        <f>"李亭亭"</f>
        <v>李亭亭</v>
      </c>
      <c r="D1106" s="1" t="s">
        <v>48</v>
      </c>
      <c r="E1106" s="1"/>
    </row>
    <row r="1107" spans="1:5" x14ac:dyDescent="0.25">
      <c r="A1107" s="1">
        <v>1104</v>
      </c>
      <c r="B1107" s="1" t="str">
        <f>"275620201130132154610"</f>
        <v>275620201130132154610</v>
      </c>
      <c r="C1107" s="1" t="str">
        <f>"刘梦楠"</f>
        <v>刘梦楠</v>
      </c>
      <c r="D1107" s="1" t="s">
        <v>48</v>
      </c>
      <c r="E1107" s="1"/>
    </row>
    <row r="1108" spans="1:5" x14ac:dyDescent="0.25">
      <c r="A1108" s="1">
        <v>1105</v>
      </c>
      <c r="B1108" s="1" t="str">
        <f>"275620201130150543728"</f>
        <v>275620201130150543728</v>
      </c>
      <c r="C1108" s="1" t="str">
        <f>"吴典"</f>
        <v>吴典</v>
      </c>
      <c r="D1108" s="1" t="s">
        <v>48</v>
      </c>
      <c r="E1108" s="1"/>
    </row>
    <row r="1109" spans="1:5" x14ac:dyDescent="0.25">
      <c r="A1109" s="1">
        <v>1106</v>
      </c>
      <c r="B1109" s="1" t="str">
        <f>"2756202012011600551522"</f>
        <v>2756202012011600551522</v>
      </c>
      <c r="C1109" s="1" t="str">
        <f>"余田"</f>
        <v>余田</v>
      </c>
      <c r="D1109" s="1" t="s">
        <v>48</v>
      </c>
      <c r="E1109" s="1"/>
    </row>
    <row r="1110" spans="1:5" x14ac:dyDescent="0.25">
      <c r="A1110" s="1">
        <v>1107</v>
      </c>
      <c r="B1110" s="1" t="str">
        <f>"2756202012011645591568"</f>
        <v>2756202012011645591568</v>
      </c>
      <c r="C1110" s="1" t="str">
        <f>"刘征"</f>
        <v>刘征</v>
      </c>
      <c r="D1110" s="1" t="s">
        <v>48</v>
      </c>
      <c r="E1110" s="1"/>
    </row>
    <row r="1111" spans="1:5" x14ac:dyDescent="0.25">
      <c r="A1111" s="1">
        <v>1108</v>
      </c>
      <c r="B1111" s="1" t="str">
        <f>"2756202012021301392195"</f>
        <v>2756202012021301392195</v>
      </c>
      <c r="C1111" s="1" t="str">
        <f>"吕宁"</f>
        <v>吕宁</v>
      </c>
      <c r="D1111" s="1" t="s">
        <v>48</v>
      </c>
      <c r="E1111" s="1"/>
    </row>
    <row r="1112" spans="1:5" x14ac:dyDescent="0.25">
      <c r="A1112" s="1">
        <v>1109</v>
      </c>
      <c r="B1112" s="1" t="str">
        <f>"2756202012021312032211"</f>
        <v>2756202012021312032211</v>
      </c>
      <c r="C1112" s="1" t="str">
        <f>"杨腾"</f>
        <v>杨腾</v>
      </c>
      <c r="D1112" s="1" t="s">
        <v>48</v>
      </c>
      <c r="E1112" s="1"/>
    </row>
    <row r="1113" spans="1:5" x14ac:dyDescent="0.25">
      <c r="A1113" s="1">
        <v>1110</v>
      </c>
      <c r="B1113" s="1" t="str">
        <f>"2756202012021335352250"</f>
        <v>2756202012021335352250</v>
      </c>
      <c r="C1113" s="1" t="str">
        <f>"马月月"</f>
        <v>马月月</v>
      </c>
      <c r="D1113" s="1" t="s">
        <v>48</v>
      </c>
      <c r="E1113" s="1"/>
    </row>
    <row r="1114" spans="1:5" x14ac:dyDescent="0.25">
      <c r="A1114" s="1">
        <v>1111</v>
      </c>
      <c r="B1114" s="1" t="str">
        <f>"2756202012021445322344"</f>
        <v>2756202012021445322344</v>
      </c>
      <c r="C1114" s="1" t="str">
        <f>"唐冰"</f>
        <v>唐冰</v>
      </c>
      <c r="D1114" s="1" t="s">
        <v>48</v>
      </c>
      <c r="E1114" s="1"/>
    </row>
    <row r="1115" spans="1:5" x14ac:dyDescent="0.25">
      <c r="A1115" s="1">
        <v>1112</v>
      </c>
      <c r="B1115" s="1" t="str">
        <f>"2756202012021529032412"</f>
        <v>2756202012021529032412</v>
      </c>
      <c r="C1115" s="1" t="str">
        <f>"张剑秋"</f>
        <v>张剑秋</v>
      </c>
      <c r="D1115" s="1" t="s">
        <v>48</v>
      </c>
      <c r="E1115" s="1"/>
    </row>
    <row r="1116" spans="1:5" x14ac:dyDescent="0.25">
      <c r="A1116" s="1">
        <v>1113</v>
      </c>
      <c r="B1116" s="1" t="str">
        <f>"275620201130132641615"</f>
        <v>275620201130132641615</v>
      </c>
      <c r="C1116" s="1" t="str">
        <f>"刘涛"</f>
        <v>刘涛</v>
      </c>
      <c r="D1116" s="1" t="s">
        <v>77</v>
      </c>
      <c r="E1116" s="1"/>
    </row>
    <row r="1117" spans="1:5" x14ac:dyDescent="0.25">
      <c r="A1117" s="1">
        <v>1114</v>
      </c>
      <c r="B1117" s="1" t="str">
        <f>"275620201130164822856"</f>
        <v>275620201130164822856</v>
      </c>
      <c r="C1117" s="1" t="str">
        <f>"张瑞诤"</f>
        <v>张瑞诤</v>
      </c>
      <c r="D1117" s="1" t="s">
        <v>77</v>
      </c>
      <c r="E1117" s="1"/>
    </row>
    <row r="1118" spans="1:5" x14ac:dyDescent="0.25">
      <c r="A1118" s="1">
        <v>1115</v>
      </c>
      <c r="B1118" s="1" t="str">
        <f>"275620201130182646917"</f>
        <v>275620201130182646917</v>
      </c>
      <c r="C1118" s="1" t="str">
        <f>"丁宁"</f>
        <v>丁宁</v>
      </c>
      <c r="D1118" s="1" t="s">
        <v>77</v>
      </c>
      <c r="E1118" s="1"/>
    </row>
    <row r="1119" spans="1:5" x14ac:dyDescent="0.25">
      <c r="A1119" s="1">
        <v>1116</v>
      </c>
      <c r="B1119" s="1" t="str">
        <f>"2756202012010819461113"</f>
        <v>2756202012010819461113</v>
      </c>
      <c r="C1119" s="1" t="str">
        <f>"苏杭"</f>
        <v>苏杭</v>
      </c>
      <c r="D1119" s="1" t="s">
        <v>77</v>
      </c>
      <c r="E1119" s="1"/>
    </row>
    <row r="1120" spans="1:5" x14ac:dyDescent="0.25">
      <c r="A1120" s="1">
        <v>1117</v>
      </c>
      <c r="B1120" s="1" t="str">
        <f>"2756202012011445581438"</f>
        <v>2756202012011445581438</v>
      </c>
      <c r="C1120" s="1" t="str">
        <f>"吴航"</f>
        <v>吴航</v>
      </c>
      <c r="D1120" s="1" t="s">
        <v>77</v>
      </c>
      <c r="E1120" s="1"/>
    </row>
    <row r="1121" spans="1:5" x14ac:dyDescent="0.25">
      <c r="A1121" s="1">
        <v>1118</v>
      </c>
      <c r="B1121" s="1" t="str">
        <f>"2756202012011457531451"</f>
        <v>2756202012011457531451</v>
      </c>
      <c r="C1121" s="1" t="str">
        <f>"王倩贤"</f>
        <v>王倩贤</v>
      </c>
      <c r="D1121" s="1" t="s">
        <v>77</v>
      </c>
      <c r="E1121" s="1"/>
    </row>
    <row r="1122" spans="1:5" x14ac:dyDescent="0.25">
      <c r="A1122" s="1">
        <v>1119</v>
      </c>
      <c r="B1122" s="1" t="str">
        <f>"2756202012011517101476"</f>
        <v>2756202012011517101476</v>
      </c>
      <c r="C1122" s="1" t="str">
        <f>"张洪亮"</f>
        <v>张洪亮</v>
      </c>
      <c r="D1122" s="1" t="s">
        <v>77</v>
      </c>
      <c r="E1122" s="1"/>
    </row>
    <row r="1123" spans="1:5" x14ac:dyDescent="0.25">
      <c r="A1123" s="1">
        <v>1120</v>
      </c>
      <c r="B1123" s="1" t="str">
        <f>"2756202012011530291488"</f>
        <v>2756202012011530291488</v>
      </c>
      <c r="C1123" s="1" t="str">
        <f>"王政兴"</f>
        <v>王政兴</v>
      </c>
      <c r="D1123" s="1" t="s">
        <v>77</v>
      </c>
      <c r="E1123" s="1"/>
    </row>
    <row r="1124" spans="1:5" x14ac:dyDescent="0.25">
      <c r="A1124" s="1">
        <v>1121</v>
      </c>
      <c r="B1124" s="1" t="str">
        <f>"2756202012021006591989"</f>
        <v>2756202012021006591989</v>
      </c>
      <c r="C1124" s="1" t="str">
        <f>"张星辰"</f>
        <v>张星辰</v>
      </c>
      <c r="D1124" s="1" t="s">
        <v>77</v>
      </c>
      <c r="E1124" s="1"/>
    </row>
    <row r="1125" spans="1:5" x14ac:dyDescent="0.25">
      <c r="A1125" s="1">
        <v>1122</v>
      </c>
      <c r="B1125" s="1" t="str">
        <f>"2756202012021212562131"</f>
        <v>2756202012021212562131</v>
      </c>
      <c r="C1125" s="1" t="str">
        <f>"李敏"</f>
        <v>李敏</v>
      </c>
      <c r="D1125" s="1" t="s">
        <v>77</v>
      </c>
      <c r="E1125" s="1"/>
    </row>
    <row r="1126" spans="1:5" x14ac:dyDescent="0.25">
      <c r="A1126" s="1">
        <v>1123</v>
      </c>
      <c r="B1126" s="1" t="str">
        <f>"2756202012021236212157"</f>
        <v>2756202012021236212157</v>
      </c>
      <c r="C1126" s="1" t="str">
        <f>"周浩源"</f>
        <v>周浩源</v>
      </c>
      <c r="D1126" s="1" t="s">
        <v>77</v>
      </c>
      <c r="E1126" s="1"/>
    </row>
    <row r="1127" spans="1:5" x14ac:dyDescent="0.25">
      <c r="A1127" s="1">
        <v>1124</v>
      </c>
      <c r="B1127" s="1" t="str">
        <f>"275620201130090447118"</f>
        <v>275620201130090447118</v>
      </c>
      <c r="C1127" s="1" t="str">
        <f>"张路"</f>
        <v>张路</v>
      </c>
      <c r="D1127" s="1" t="s">
        <v>45</v>
      </c>
      <c r="E1127" s="1"/>
    </row>
    <row r="1128" spans="1:5" x14ac:dyDescent="0.25">
      <c r="A1128" s="1">
        <v>1125</v>
      </c>
      <c r="B1128" s="1" t="str">
        <f>"275620201130094253208"</f>
        <v>275620201130094253208</v>
      </c>
      <c r="C1128" s="1" t="str">
        <f>"刘佳璇"</f>
        <v>刘佳璇</v>
      </c>
      <c r="D1128" s="1" t="s">
        <v>45</v>
      </c>
      <c r="E1128" s="1"/>
    </row>
    <row r="1129" spans="1:5" x14ac:dyDescent="0.25">
      <c r="A1129" s="1">
        <v>1126</v>
      </c>
      <c r="B1129" s="1" t="str">
        <f>"275620201130101714293"</f>
        <v>275620201130101714293</v>
      </c>
      <c r="C1129" s="1" t="str">
        <f>"黄岩"</f>
        <v>黄岩</v>
      </c>
      <c r="D1129" s="1" t="s">
        <v>45</v>
      </c>
      <c r="E1129" s="1"/>
    </row>
    <row r="1130" spans="1:5" x14ac:dyDescent="0.25">
      <c r="A1130" s="1">
        <v>1127</v>
      </c>
      <c r="B1130" s="1" t="str">
        <f>"275620201130114614487"</f>
        <v>275620201130114614487</v>
      </c>
      <c r="C1130" s="1" t="str">
        <f>"李梦"</f>
        <v>李梦</v>
      </c>
      <c r="D1130" s="1" t="s">
        <v>45</v>
      </c>
      <c r="E1130" s="1"/>
    </row>
    <row r="1131" spans="1:5" x14ac:dyDescent="0.25">
      <c r="A1131" s="1">
        <v>1128</v>
      </c>
      <c r="B1131" s="1" t="str">
        <f>"2756202012011132351292"</f>
        <v>2756202012011132351292</v>
      </c>
      <c r="C1131" s="1" t="str">
        <f>"郝坤坤"</f>
        <v>郝坤坤</v>
      </c>
      <c r="D1131" s="1" t="s">
        <v>45</v>
      </c>
      <c r="E1131" s="1"/>
    </row>
    <row r="1132" spans="1:5" x14ac:dyDescent="0.25">
      <c r="A1132" s="1">
        <v>1129</v>
      </c>
      <c r="B1132" s="1" t="str">
        <f>"2756202012011505231458"</f>
        <v>2756202012011505231458</v>
      </c>
      <c r="C1132" s="1" t="str">
        <f>"吴永强"</f>
        <v>吴永强</v>
      </c>
      <c r="D1132" s="1" t="s">
        <v>45</v>
      </c>
      <c r="E1132" s="1"/>
    </row>
    <row r="1133" spans="1:5" x14ac:dyDescent="0.25">
      <c r="A1133" s="1">
        <v>1130</v>
      </c>
      <c r="B1133" s="1" t="str">
        <f>"2756202012011617561532"</f>
        <v>2756202012011617561532</v>
      </c>
      <c r="C1133" s="1" t="str">
        <f>"朱晗辉"</f>
        <v>朱晗辉</v>
      </c>
      <c r="D1133" s="1" t="s">
        <v>45</v>
      </c>
      <c r="E1133" s="1"/>
    </row>
    <row r="1134" spans="1:5" x14ac:dyDescent="0.25">
      <c r="A1134" s="1">
        <v>1131</v>
      </c>
      <c r="B1134" s="1" t="str">
        <f>"2756202012011650301576"</f>
        <v>2756202012011650301576</v>
      </c>
      <c r="C1134" s="1" t="str">
        <f>"鲍恒"</f>
        <v>鲍恒</v>
      </c>
      <c r="D1134" s="1" t="s">
        <v>45</v>
      </c>
      <c r="E1134" s="1"/>
    </row>
    <row r="1135" spans="1:5" x14ac:dyDescent="0.25">
      <c r="A1135" s="1">
        <v>1132</v>
      </c>
      <c r="B1135" s="1" t="str">
        <f>"2756202012020834071908"</f>
        <v>2756202012020834071908</v>
      </c>
      <c r="C1135" s="1" t="str">
        <f>"王贺"</f>
        <v>王贺</v>
      </c>
      <c r="D1135" s="1" t="s">
        <v>45</v>
      </c>
      <c r="E1135" s="1"/>
    </row>
    <row r="1136" spans="1:5" x14ac:dyDescent="0.25">
      <c r="A1136" s="1">
        <v>1133</v>
      </c>
      <c r="B1136" s="1" t="str">
        <f>"2756202012020909531933"</f>
        <v>2756202012020909531933</v>
      </c>
      <c r="C1136" s="1" t="str">
        <f>"杨阳"</f>
        <v>杨阳</v>
      </c>
      <c r="D1136" s="1" t="s">
        <v>45</v>
      </c>
      <c r="E1136" s="1"/>
    </row>
    <row r="1137" spans="1:5" x14ac:dyDescent="0.25">
      <c r="A1137" s="1">
        <v>1134</v>
      </c>
      <c r="B1137" s="1" t="str">
        <f>"2756202012021007511991"</f>
        <v>2756202012021007511991</v>
      </c>
      <c r="C1137" s="1" t="str">
        <f>"王露玺"</f>
        <v>王露玺</v>
      </c>
      <c r="D1137" s="1" t="s">
        <v>45</v>
      </c>
      <c r="E1137" s="1"/>
    </row>
    <row r="1138" spans="1:5" x14ac:dyDescent="0.25">
      <c r="A1138" s="1">
        <v>1135</v>
      </c>
      <c r="B1138" s="1" t="str">
        <f>"2756202012021606192467"</f>
        <v>2756202012021606192467</v>
      </c>
      <c r="C1138" s="1" t="str">
        <f>"李树青"</f>
        <v>李树青</v>
      </c>
      <c r="D1138" s="1" t="s">
        <v>45</v>
      </c>
      <c r="E1138" s="1"/>
    </row>
    <row r="1139" spans="1:5" x14ac:dyDescent="0.25">
      <c r="A1139" s="1">
        <v>1136</v>
      </c>
      <c r="B1139" s="1" t="str">
        <f>"27562020113008390962"</f>
        <v>27562020113008390962</v>
      </c>
      <c r="C1139" s="1" t="str">
        <f>"张培"</f>
        <v>张培</v>
      </c>
      <c r="D1139" s="1" t="s">
        <v>33</v>
      </c>
      <c r="E1139" s="1"/>
    </row>
    <row r="1140" spans="1:5" x14ac:dyDescent="0.25">
      <c r="A1140" s="1">
        <v>1137</v>
      </c>
      <c r="B1140" s="1" t="str">
        <f>"275620201130090243114"</f>
        <v>275620201130090243114</v>
      </c>
      <c r="C1140" s="1" t="str">
        <f>"王珑"</f>
        <v>王珑</v>
      </c>
      <c r="D1140" s="1" t="s">
        <v>33</v>
      </c>
      <c r="E1140" s="1"/>
    </row>
    <row r="1141" spans="1:5" x14ac:dyDescent="0.25">
      <c r="A1141" s="1">
        <v>1138</v>
      </c>
      <c r="B1141" s="1" t="str">
        <f>"275620201130162010825"</f>
        <v>275620201130162010825</v>
      </c>
      <c r="C1141" s="1" t="str">
        <f>"耿玮婉"</f>
        <v>耿玮婉</v>
      </c>
      <c r="D1141" s="1" t="s">
        <v>33</v>
      </c>
      <c r="E1141" s="1"/>
    </row>
    <row r="1142" spans="1:5" x14ac:dyDescent="0.25">
      <c r="A1142" s="1">
        <v>1139</v>
      </c>
      <c r="B1142" s="1" t="str">
        <f>"2756202012010916411147"</f>
        <v>2756202012010916411147</v>
      </c>
      <c r="C1142" s="1" t="str">
        <f>"汤亚博"</f>
        <v>汤亚博</v>
      </c>
      <c r="D1142" s="1" t="s">
        <v>33</v>
      </c>
      <c r="E1142" s="1"/>
    </row>
    <row r="1143" spans="1:5" x14ac:dyDescent="0.25">
      <c r="A1143" s="1">
        <v>1140</v>
      </c>
      <c r="B1143" s="1" t="str">
        <f>"2756202012011454161446"</f>
        <v>2756202012011454161446</v>
      </c>
      <c r="C1143" s="1" t="str">
        <f>"丁伟峻"</f>
        <v>丁伟峻</v>
      </c>
      <c r="D1143" s="1" t="s">
        <v>33</v>
      </c>
      <c r="E1143" s="1"/>
    </row>
    <row r="1144" spans="1:5" x14ac:dyDescent="0.25">
      <c r="A1144" s="1">
        <v>1141</v>
      </c>
      <c r="B1144" s="1" t="str">
        <f>"2756202012011722041608"</f>
        <v>2756202012011722041608</v>
      </c>
      <c r="C1144" s="1" t="str">
        <f>"支朋雨"</f>
        <v>支朋雨</v>
      </c>
      <c r="D1144" s="1" t="s">
        <v>33</v>
      </c>
      <c r="E1144" s="1"/>
    </row>
    <row r="1145" spans="1:5" x14ac:dyDescent="0.25">
      <c r="A1145" s="1">
        <v>1142</v>
      </c>
      <c r="B1145" s="1" t="str">
        <f>"2756202012020235391878"</f>
        <v>2756202012020235391878</v>
      </c>
      <c r="C1145" s="1" t="str">
        <f>"李丛"</f>
        <v>李丛</v>
      </c>
      <c r="D1145" s="1" t="s">
        <v>33</v>
      </c>
      <c r="E1145" s="1"/>
    </row>
    <row r="1146" spans="1:5" x14ac:dyDescent="0.25">
      <c r="A1146" s="1">
        <v>1143</v>
      </c>
      <c r="B1146" s="1" t="str">
        <f>"2756202012021133572090"</f>
        <v>2756202012021133572090</v>
      </c>
      <c r="C1146" s="1" t="str">
        <f>"王森"</f>
        <v>王森</v>
      </c>
      <c r="D1146" s="1" t="s">
        <v>33</v>
      </c>
      <c r="E1146" s="1"/>
    </row>
    <row r="1147" spans="1:5" x14ac:dyDescent="0.25">
      <c r="A1147" s="1">
        <v>1144</v>
      </c>
      <c r="B1147" s="1" t="str">
        <f>"2756202012021155482117"</f>
        <v>2756202012021155482117</v>
      </c>
      <c r="C1147" s="1" t="str">
        <f>"郭斌"</f>
        <v>郭斌</v>
      </c>
      <c r="D1147" s="1" t="s">
        <v>33</v>
      </c>
      <c r="E1147" s="1"/>
    </row>
    <row r="1148" spans="1:5" x14ac:dyDescent="0.25">
      <c r="A1148" s="1">
        <v>1145</v>
      </c>
      <c r="B1148" s="1" t="str">
        <f>"2756202012021322522230"</f>
        <v>2756202012021322522230</v>
      </c>
      <c r="C1148" s="1" t="str">
        <f>"戴乐"</f>
        <v>戴乐</v>
      </c>
      <c r="D1148" s="1" t="s">
        <v>33</v>
      </c>
      <c r="E1148" s="1"/>
    </row>
    <row r="1149" spans="1:5" x14ac:dyDescent="0.25">
      <c r="A1149" s="1">
        <v>1146</v>
      </c>
      <c r="B1149" s="1" t="str">
        <f>"2756202012021634252516"</f>
        <v>2756202012021634252516</v>
      </c>
      <c r="C1149" s="1" t="str">
        <f>"苗春媛"</f>
        <v>苗春媛</v>
      </c>
      <c r="D1149" s="1" t="s">
        <v>33</v>
      </c>
      <c r="E1149" s="1"/>
    </row>
    <row r="1150" spans="1:5" x14ac:dyDescent="0.25">
      <c r="A1150" s="1">
        <v>1147</v>
      </c>
      <c r="B1150" s="1" t="str">
        <f>"2756202012021648012536"</f>
        <v>2756202012021648012536</v>
      </c>
      <c r="C1150" s="1" t="str">
        <f>"肜鹏杰"</f>
        <v>肜鹏杰</v>
      </c>
      <c r="D1150" s="1" t="s">
        <v>33</v>
      </c>
      <c r="E1150" s="1"/>
    </row>
    <row r="1151" spans="1:5" x14ac:dyDescent="0.25">
      <c r="A1151" s="1">
        <v>1148</v>
      </c>
      <c r="B1151" s="1" t="str">
        <f>"275620201130160734811"</f>
        <v>275620201130160734811</v>
      </c>
      <c r="C1151" s="1" t="str">
        <f>"范孟良"</f>
        <v>范孟良</v>
      </c>
      <c r="D1151" s="1" t="s">
        <v>81</v>
      </c>
      <c r="E1151" s="1"/>
    </row>
    <row r="1152" spans="1:5" x14ac:dyDescent="0.25">
      <c r="A1152" s="1">
        <v>1149</v>
      </c>
      <c r="B1152" s="1" t="str">
        <f>"2756202011302046411015"</f>
        <v>2756202011302046411015</v>
      </c>
      <c r="C1152" s="1" t="str">
        <f>"黄雪银"</f>
        <v>黄雪银</v>
      </c>
      <c r="D1152" s="1" t="s">
        <v>81</v>
      </c>
      <c r="E1152" s="1"/>
    </row>
    <row r="1153" spans="1:5" x14ac:dyDescent="0.25">
      <c r="A1153" s="1">
        <v>1150</v>
      </c>
      <c r="B1153" s="1" t="str">
        <f>"2756202012011118361282"</f>
        <v>2756202012011118361282</v>
      </c>
      <c r="C1153" s="1" t="str">
        <f>"邓麟"</f>
        <v>邓麟</v>
      </c>
      <c r="D1153" s="1" t="s">
        <v>81</v>
      </c>
      <c r="E1153" s="1"/>
    </row>
    <row r="1154" spans="1:5" x14ac:dyDescent="0.25">
      <c r="A1154" s="1">
        <v>1151</v>
      </c>
      <c r="B1154" s="1" t="str">
        <f>"2756202012011206471311"</f>
        <v>2756202012011206471311</v>
      </c>
      <c r="C1154" s="1" t="str">
        <f>"柳波"</f>
        <v>柳波</v>
      </c>
      <c r="D1154" s="1" t="s">
        <v>81</v>
      </c>
      <c r="E1154" s="1"/>
    </row>
    <row r="1155" spans="1:5" x14ac:dyDescent="0.25">
      <c r="A1155" s="1">
        <v>1152</v>
      </c>
      <c r="B1155" s="1" t="str">
        <f>"2756202012012342101862"</f>
        <v>2756202012012342101862</v>
      </c>
      <c r="C1155" s="1" t="str">
        <f>"陈旺"</f>
        <v>陈旺</v>
      </c>
      <c r="D1155" s="1" t="s">
        <v>81</v>
      </c>
      <c r="E1155" s="1"/>
    </row>
    <row r="1156" spans="1:5" x14ac:dyDescent="0.25">
      <c r="A1156" s="1">
        <v>1153</v>
      </c>
      <c r="B1156" s="1" t="str">
        <f>"2756202012012356011866"</f>
        <v>2756202012012356011866</v>
      </c>
      <c r="C1156" s="1" t="str">
        <f>"刘菲菲"</f>
        <v>刘菲菲</v>
      </c>
      <c r="D1156" s="1" t="s">
        <v>81</v>
      </c>
      <c r="E1156" s="1"/>
    </row>
    <row r="1157" spans="1:5" x14ac:dyDescent="0.25">
      <c r="A1157" s="1">
        <v>1154</v>
      </c>
      <c r="B1157" s="1" t="str">
        <f>"2756202012020843481918"</f>
        <v>2756202012020843481918</v>
      </c>
      <c r="C1157" s="1" t="str">
        <f>"丁艳阳"</f>
        <v>丁艳阳</v>
      </c>
      <c r="D1157" s="1" t="s">
        <v>81</v>
      </c>
      <c r="E1157" s="1"/>
    </row>
    <row r="1158" spans="1:5" x14ac:dyDescent="0.25">
      <c r="A1158" s="1">
        <v>1155</v>
      </c>
      <c r="B1158" s="1" t="str">
        <f>"2756202012020917081939"</f>
        <v>2756202012020917081939</v>
      </c>
      <c r="C1158" s="1" t="str">
        <f>"彭楠"</f>
        <v>彭楠</v>
      </c>
      <c r="D1158" s="1" t="s">
        <v>81</v>
      </c>
      <c r="E1158" s="1"/>
    </row>
    <row r="1159" spans="1:5" x14ac:dyDescent="0.25">
      <c r="A1159" s="1">
        <v>1156</v>
      </c>
      <c r="B1159" s="1" t="str">
        <f>"2756202012021005031986"</f>
        <v>2756202012021005031986</v>
      </c>
      <c r="C1159" s="1" t="str">
        <f>"尹大中"</f>
        <v>尹大中</v>
      </c>
      <c r="D1159" s="1" t="s">
        <v>81</v>
      </c>
      <c r="E1159" s="1"/>
    </row>
    <row r="1160" spans="1:5" x14ac:dyDescent="0.25">
      <c r="A1160" s="1">
        <v>1157</v>
      </c>
      <c r="B1160" s="1" t="str">
        <f>"2756202012021103262061"</f>
        <v>2756202012021103262061</v>
      </c>
      <c r="C1160" s="1" t="str">
        <f>"杨玉康"</f>
        <v>杨玉康</v>
      </c>
      <c r="D1160" s="1" t="s">
        <v>81</v>
      </c>
      <c r="E1160" s="1"/>
    </row>
    <row r="1161" spans="1:5" x14ac:dyDescent="0.25">
      <c r="A1161" s="1">
        <v>1158</v>
      </c>
      <c r="B1161" s="1" t="str">
        <f>"2756202012021153222115"</f>
        <v>2756202012021153222115</v>
      </c>
      <c r="C1161" s="1" t="str">
        <f>"薛雅楠"</f>
        <v>薛雅楠</v>
      </c>
      <c r="D1161" s="1" t="s">
        <v>81</v>
      </c>
      <c r="E1161" s="1"/>
    </row>
    <row r="1162" spans="1:5" x14ac:dyDescent="0.25">
      <c r="A1162" s="1">
        <v>1159</v>
      </c>
      <c r="B1162" s="1" t="str">
        <f>"2756202012021455582358"</f>
        <v>2756202012021455582358</v>
      </c>
      <c r="C1162" s="1" t="str">
        <f>"刘宾"</f>
        <v>刘宾</v>
      </c>
      <c r="D1162" s="1" t="s">
        <v>81</v>
      </c>
      <c r="E1162" s="1"/>
    </row>
    <row r="1163" spans="1:5" x14ac:dyDescent="0.25">
      <c r="A1163" s="1">
        <v>1160</v>
      </c>
      <c r="B1163" s="1" t="str">
        <f>"275620201130133511627"</f>
        <v>275620201130133511627</v>
      </c>
      <c r="C1163" s="1" t="str">
        <f>"田帝"</f>
        <v>田帝</v>
      </c>
      <c r="D1163" s="1" t="s">
        <v>78</v>
      </c>
      <c r="E1163" s="1"/>
    </row>
    <row r="1164" spans="1:5" x14ac:dyDescent="0.25">
      <c r="A1164" s="1">
        <v>1161</v>
      </c>
      <c r="B1164" s="1" t="str">
        <f>"275620201130190923943"</f>
        <v>275620201130190923943</v>
      </c>
      <c r="C1164" s="1" t="str">
        <f>"王哲"</f>
        <v>王哲</v>
      </c>
      <c r="D1164" s="1" t="s">
        <v>78</v>
      </c>
      <c r="E1164" s="1"/>
    </row>
    <row r="1165" spans="1:5" x14ac:dyDescent="0.25">
      <c r="A1165" s="1">
        <v>1162</v>
      </c>
      <c r="B1165" s="1" t="str">
        <f>"2756202012010936391162"</f>
        <v>2756202012010936391162</v>
      </c>
      <c r="C1165" s="1" t="str">
        <f>"张明聪"</f>
        <v>张明聪</v>
      </c>
      <c r="D1165" s="1" t="s">
        <v>78</v>
      </c>
      <c r="E1165" s="1"/>
    </row>
    <row r="1166" spans="1:5" x14ac:dyDescent="0.25">
      <c r="A1166" s="1">
        <v>1163</v>
      </c>
      <c r="B1166" s="1" t="str">
        <f>"2756202012011337391387"</f>
        <v>2756202012011337391387</v>
      </c>
      <c r="C1166" s="1" t="str">
        <f>"刘邦"</f>
        <v>刘邦</v>
      </c>
      <c r="D1166" s="1" t="s">
        <v>78</v>
      </c>
      <c r="E1166" s="1"/>
    </row>
    <row r="1167" spans="1:5" x14ac:dyDescent="0.25">
      <c r="A1167" s="1">
        <v>1164</v>
      </c>
      <c r="B1167" s="1" t="str">
        <f>"2756202012011538361496"</f>
        <v>2756202012011538361496</v>
      </c>
      <c r="C1167" s="1" t="str">
        <f>"王凯"</f>
        <v>王凯</v>
      </c>
      <c r="D1167" s="1" t="s">
        <v>78</v>
      </c>
      <c r="E1167" s="1"/>
    </row>
    <row r="1168" spans="1:5" x14ac:dyDescent="0.25">
      <c r="A1168" s="1">
        <v>1165</v>
      </c>
      <c r="B1168" s="1" t="str">
        <f>"2756202012011842011665"</f>
        <v>2756202012011842011665</v>
      </c>
      <c r="C1168" s="1" t="str">
        <f>"张丽丽"</f>
        <v>张丽丽</v>
      </c>
      <c r="D1168" s="1" t="s">
        <v>78</v>
      </c>
      <c r="E1168" s="1"/>
    </row>
    <row r="1169" spans="1:5" x14ac:dyDescent="0.25">
      <c r="A1169" s="1">
        <v>1166</v>
      </c>
      <c r="B1169" s="1" t="str">
        <f>"2756202012021320062224"</f>
        <v>2756202012021320062224</v>
      </c>
      <c r="C1169" s="1" t="str">
        <f>"魏晓菲"</f>
        <v>魏晓菲</v>
      </c>
      <c r="D1169" s="1" t="s">
        <v>78</v>
      </c>
      <c r="E1169" s="1"/>
    </row>
    <row r="1170" spans="1:5" x14ac:dyDescent="0.25">
      <c r="A1170" s="1">
        <v>1167</v>
      </c>
      <c r="B1170" s="1" t="str">
        <f>"2756202012021412102302"</f>
        <v>2756202012021412102302</v>
      </c>
      <c r="C1170" s="1" t="str">
        <f>"齐冬生"</f>
        <v>齐冬生</v>
      </c>
      <c r="D1170" s="1" t="s">
        <v>78</v>
      </c>
      <c r="E1170" s="1"/>
    </row>
    <row r="1171" spans="1:5" x14ac:dyDescent="0.25">
      <c r="A1171" s="1">
        <v>1168</v>
      </c>
      <c r="B1171" s="1" t="str">
        <f>"2756202012021547262439"</f>
        <v>2756202012021547262439</v>
      </c>
      <c r="C1171" s="1" t="str">
        <f>"李杨"</f>
        <v>李杨</v>
      </c>
      <c r="D1171" s="1" t="s">
        <v>78</v>
      </c>
      <c r="E1171" s="1"/>
    </row>
    <row r="1172" spans="1:5" x14ac:dyDescent="0.25">
      <c r="A1172" s="1">
        <v>1169</v>
      </c>
      <c r="B1172" s="1" t="str">
        <f>"27562020113008384461"</f>
        <v>27562020113008384461</v>
      </c>
      <c r="C1172" s="1" t="str">
        <f>"李培"</f>
        <v>李培</v>
      </c>
      <c r="D1172" s="1" t="s">
        <v>32</v>
      </c>
      <c r="E1172" s="1"/>
    </row>
    <row r="1173" spans="1:5" x14ac:dyDescent="0.25">
      <c r="A1173" s="1">
        <v>1170</v>
      </c>
      <c r="B1173" s="1" t="str">
        <f>"275620201130092323168"</f>
        <v>275620201130092323168</v>
      </c>
      <c r="C1173" s="1" t="str">
        <f>"刘栋"</f>
        <v>刘栋</v>
      </c>
      <c r="D1173" s="1" t="s">
        <v>32</v>
      </c>
      <c r="E1173" s="1"/>
    </row>
    <row r="1174" spans="1:5" x14ac:dyDescent="0.25">
      <c r="A1174" s="1">
        <v>1171</v>
      </c>
      <c r="B1174" s="1" t="str">
        <f>"275620201130092349169"</f>
        <v>275620201130092349169</v>
      </c>
      <c r="C1174" s="1" t="str">
        <f>"陈梦云"</f>
        <v>陈梦云</v>
      </c>
      <c r="D1174" s="1" t="s">
        <v>32</v>
      </c>
      <c r="E1174" s="1"/>
    </row>
    <row r="1175" spans="1:5" x14ac:dyDescent="0.25">
      <c r="A1175" s="1">
        <v>1172</v>
      </c>
      <c r="B1175" s="1" t="str">
        <f>"275620201130104443371"</f>
        <v>275620201130104443371</v>
      </c>
      <c r="C1175" s="1" t="str">
        <f>"党霈琳"</f>
        <v>党霈琳</v>
      </c>
      <c r="D1175" s="1" t="s">
        <v>32</v>
      </c>
      <c r="E1175" s="1"/>
    </row>
    <row r="1176" spans="1:5" x14ac:dyDescent="0.25">
      <c r="A1176" s="1">
        <v>1173</v>
      </c>
      <c r="B1176" s="1" t="str">
        <f>"275620201130114343482"</f>
        <v>275620201130114343482</v>
      </c>
      <c r="C1176" s="1" t="str">
        <f>"聂振国"</f>
        <v>聂振国</v>
      </c>
      <c r="D1176" s="1" t="s">
        <v>32</v>
      </c>
      <c r="E1176" s="1"/>
    </row>
    <row r="1177" spans="1:5" x14ac:dyDescent="0.25">
      <c r="A1177" s="1">
        <v>1174</v>
      </c>
      <c r="B1177" s="1" t="str">
        <f>"2756202012021522292408"</f>
        <v>2756202012021522292408</v>
      </c>
      <c r="C1177" s="1" t="str">
        <f>"王颖"</f>
        <v>王颖</v>
      </c>
      <c r="D1177" s="1" t="s">
        <v>32</v>
      </c>
      <c r="E1177" s="1"/>
    </row>
    <row r="1178" spans="1:5" x14ac:dyDescent="0.25">
      <c r="A1178" s="1">
        <v>1175</v>
      </c>
      <c r="B1178" s="1" t="str">
        <f>"275620201130111901433"</f>
        <v>275620201130111901433</v>
      </c>
      <c r="C1178" s="1" t="str">
        <f>"丁重阳"</f>
        <v>丁重阳</v>
      </c>
      <c r="D1178" s="1" t="s">
        <v>74</v>
      </c>
      <c r="E1178" s="1"/>
    </row>
    <row r="1179" spans="1:5" x14ac:dyDescent="0.25">
      <c r="A1179" s="1">
        <v>1176</v>
      </c>
      <c r="B1179" s="1" t="str">
        <f>"275620201130143410693"</f>
        <v>275620201130143410693</v>
      </c>
      <c r="C1179" s="1" t="str">
        <f>"吴元星"</f>
        <v>吴元星</v>
      </c>
      <c r="D1179" s="1" t="s">
        <v>74</v>
      </c>
      <c r="E1179" s="1"/>
    </row>
    <row r="1180" spans="1:5" x14ac:dyDescent="0.25">
      <c r="A1180" s="1">
        <v>1177</v>
      </c>
      <c r="B1180" s="1" t="str">
        <f>"2756202011302109021029"</f>
        <v>2756202011302109021029</v>
      </c>
      <c r="C1180" s="1" t="str">
        <f>"张光耀"</f>
        <v>张光耀</v>
      </c>
      <c r="D1180" s="1" t="s">
        <v>74</v>
      </c>
      <c r="E1180" s="1"/>
    </row>
    <row r="1181" spans="1:5" x14ac:dyDescent="0.25">
      <c r="A1181" s="1">
        <v>1178</v>
      </c>
      <c r="B1181" s="1" t="str">
        <f>"2756202011302323501091"</f>
        <v>2756202011302323501091</v>
      </c>
      <c r="C1181" s="1" t="str">
        <f>"郑辰"</f>
        <v>郑辰</v>
      </c>
      <c r="D1181" s="1" t="s">
        <v>74</v>
      </c>
      <c r="E1181" s="1"/>
    </row>
    <row r="1182" spans="1:5" x14ac:dyDescent="0.25">
      <c r="A1182" s="1">
        <v>1179</v>
      </c>
      <c r="B1182" s="1" t="str">
        <f>"2756202012011012211202"</f>
        <v>2756202012011012211202</v>
      </c>
      <c r="C1182" s="1" t="str">
        <f>"宋金洋"</f>
        <v>宋金洋</v>
      </c>
      <c r="D1182" s="1" t="s">
        <v>74</v>
      </c>
      <c r="E1182" s="1"/>
    </row>
    <row r="1183" spans="1:5" x14ac:dyDescent="0.25">
      <c r="A1183" s="1">
        <v>1180</v>
      </c>
      <c r="B1183" s="1" t="str">
        <f>"2756202012011049581250"</f>
        <v>2756202012011049581250</v>
      </c>
      <c r="C1183" s="1" t="str">
        <f>"贾颜华"</f>
        <v>贾颜华</v>
      </c>
      <c r="D1183" s="1" t="s">
        <v>74</v>
      </c>
      <c r="E1183" s="1"/>
    </row>
    <row r="1184" spans="1:5" x14ac:dyDescent="0.25">
      <c r="A1184" s="1">
        <v>1181</v>
      </c>
      <c r="B1184" s="1" t="str">
        <f>"2756202012011627371542"</f>
        <v>2756202012011627371542</v>
      </c>
      <c r="C1184" s="1" t="str">
        <f>"张爽"</f>
        <v>张爽</v>
      </c>
      <c r="D1184" s="1" t="s">
        <v>74</v>
      </c>
      <c r="E1184" s="1"/>
    </row>
    <row r="1185" spans="1:5" x14ac:dyDescent="0.25">
      <c r="A1185" s="1">
        <v>1182</v>
      </c>
      <c r="B1185" s="1" t="str">
        <f>"2756202012011631131548"</f>
        <v>2756202012011631131548</v>
      </c>
      <c r="C1185" s="1" t="str">
        <f>"卢匡昊"</f>
        <v>卢匡昊</v>
      </c>
      <c r="D1185" s="1" t="s">
        <v>74</v>
      </c>
      <c r="E1185" s="1"/>
    </row>
    <row r="1186" spans="1:5" x14ac:dyDescent="0.25">
      <c r="A1186" s="1">
        <v>1183</v>
      </c>
      <c r="B1186" s="1" t="str">
        <f>"2756202012012348251864"</f>
        <v>2756202012012348251864</v>
      </c>
      <c r="C1186" s="1" t="str">
        <f>"曲艺"</f>
        <v>曲艺</v>
      </c>
      <c r="D1186" s="1" t="s">
        <v>74</v>
      </c>
      <c r="E1186" s="1"/>
    </row>
    <row r="1187" spans="1:5" x14ac:dyDescent="0.25">
      <c r="A1187" s="1">
        <v>1184</v>
      </c>
      <c r="B1187" s="1" t="str">
        <f>"2756202012020751021892"</f>
        <v>2756202012020751021892</v>
      </c>
      <c r="C1187" s="1" t="str">
        <f>"孙耀宗"</f>
        <v>孙耀宗</v>
      </c>
      <c r="D1187" s="1" t="s">
        <v>74</v>
      </c>
      <c r="E1187" s="1"/>
    </row>
    <row r="1188" spans="1:5" x14ac:dyDescent="0.25">
      <c r="A1188" s="1">
        <v>1185</v>
      </c>
      <c r="B1188" s="1" t="str">
        <f>"2756202012021216062137"</f>
        <v>2756202012021216062137</v>
      </c>
      <c r="C1188" s="1" t="str">
        <f>"许翼林"</f>
        <v>许翼林</v>
      </c>
      <c r="D1188" s="1" t="s">
        <v>74</v>
      </c>
      <c r="E1188" s="1"/>
    </row>
    <row r="1189" spans="1:5" x14ac:dyDescent="0.25">
      <c r="A1189" s="1">
        <v>1186</v>
      </c>
      <c r="B1189" s="1" t="str">
        <f>"2756202012021248082174"</f>
        <v>2756202012021248082174</v>
      </c>
      <c r="C1189" s="1" t="str">
        <f>"王鹏"</f>
        <v>王鹏</v>
      </c>
      <c r="D1189" s="1" t="s">
        <v>74</v>
      </c>
      <c r="E1189" s="1"/>
    </row>
    <row r="1190" spans="1:5" x14ac:dyDescent="0.25">
      <c r="A1190" s="1">
        <v>1187</v>
      </c>
      <c r="B1190" s="1" t="str">
        <f>"2756202012021429082327"</f>
        <v>2756202012021429082327</v>
      </c>
      <c r="C1190" s="1" t="str">
        <f>"滕要辉"</f>
        <v>滕要辉</v>
      </c>
      <c r="D1190" s="1" t="s">
        <v>74</v>
      </c>
      <c r="E1190" s="1"/>
    </row>
    <row r="1191" spans="1:5" x14ac:dyDescent="0.25">
      <c r="A1191" s="1">
        <v>1188</v>
      </c>
      <c r="B1191" s="1" t="str">
        <f>"2756202012021555542452"</f>
        <v>2756202012021555542452</v>
      </c>
      <c r="C1191" s="1" t="str">
        <f>"王庚"</f>
        <v>王庚</v>
      </c>
      <c r="D1191" s="1" t="s">
        <v>74</v>
      </c>
      <c r="E1191" s="1"/>
    </row>
    <row r="1192" spans="1:5" x14ac:dyDescent="0.25">
      <c r="A1192" s="1">
        <v>1189</v>
      </c>
      <c r="B1192" s="1" t="str">
        <f>"275620201130110620409"</f>
        <v>275620201130110620409</v>
      </c>
      <c r="C1192" s="1" t="str">
        <f>"黄苗苗"</f>
        <v>黄苗苗</v>
      </c>
      <c r="D1192" s="1" t="s">
        <v>73</v>
      </c>
      <c r="E1192" s="1"/>
    </row>
    <row r="1193" spans="1:5" x14ac:dyDescent="0.25">
      <c r="A1193" s="1">
        <v>1190</v>
      </c>
      <c r="B1193" s="1" t="str">
        <f>"275620201130110912412"</f>
        <v>275620201130110912412</v>
      </c>
      <c r="C1193" s="1" t="str">
        <f>"张雨"</f>
        <v>张雨</v>
      </c>
      <c r="D1193" s="1" t="s">
        <v>73</v>
      </c>
      <c r="E1193" s="1"/>
    </row>
    <row r="1194" spans="1:5" x14ac:dyDescent="0.25">
      <c r="A1194" s="1">
        <v>1191</v>
      </c>
      <c r="B1194" s="1" t="str">
        <f>"275620201130122213532"</f>
        <v>275620201130122213532</v>
      </c>
      <c r="C1194" s="1" t="str">
        <f>"陈韶彧"</f>
        <v>陈韶彧</v>
      </c>
      <c r="D1194" s="1" t="s">
        <v>73</v>
      </c>
      <c r="E1194" s="1"/>
    </row>
    <row r="1195" spans="1:5" x14ac:dyDescent="0.25">
      <c r="A1195" s="1">
        <v>1192</v>
      </c>
      <c r="B1195" s="1" t="str">
        <f>"275620201130150653731"</f>
        <v>275620201130150653731</v>
      </c>
      <c r="C1195" s="1" t="str">
        <f>"李柯心"</f>
        <v>李柯心</v>
      </c>
      <c r="D1195" s="1" t="s">
        <v>73</v>
      </c>
      <c r="E1195" s="1"/>
    </row>
    <row r="1196" spans="1:5" x14ac:dyDescent="0.25">
      <c r="A1196" s="1">
        <v>1193</v>
      </c>
      <c r="B1196" s="1" t="str">
        <f>"275620201130152002753"</f>
        <v>275620201130152002753</v>
      </c>
      <c r="C1196" s="1" t="str">
        <f>"庄淞"</f>
        <v>庄淞</v>
      </c>
      <c r="D1196" s="1" t="s">
        <v>73</v>
      </c>
      <c r="E1196" s="1"/>
    </row>
    <row r="1197" spans="1:5" x14ac:dyDescent="0.25">
      <c r="A1197" s="1">
        <v>1194</v>
      </c>
      <c r="B1197" s="1" t="str">
        <f>"275620201130163903851"</f>
        <v>275620201130163903851</v>
      </c>
      <c r="C1197" s="1" t="str">
        <f>"岳秀林"</f>
        <v>岳秀林</v>
      </c>
      <c r="D1197" s="1" t="s">
        <v>73</v>
      </c>
      <c r="E1197" s="1"/>
    </row>
    <row r="1198" spans="1:5" x14ac:dyDescent="0.25">
      <c r="A1198" s="1">
        <v>1195</v>
      </c>
      <c r="B1198" s="1" t="str">
        <f>"275620201130191257952"</f>
        <v>275620201130191257952</v>
      </c>
      <c r="C1198" s="1" t="str">
        <f>"张根"</f>
        <v>张根</v>
      </c>
      <c r="D1198" s="1" t="s">
        <v>73</v>
      </c>
      <c r="E1198" s="1"/>
    </row>
    <row r="1199" spans="1:5" x14ac:dyDescent="0.25">
      <c r="A1199" s="1">
        <v>1196</v>
      </c>
      <c r="B1199" s="1" t="str">
        <f>"2756202012010845491128"</f>
        <v>2756202012010845491128</v>
      </c>
      <c r="C1199" s="1" t="str">
        <f>"周源"</f>
        <v>周源</v>
      </c>
      <c r="D1199" s="1" t="s">
        <v>73</v>
      </c>
      <c r="E1199" s="1"/>
    </row>
    <row r="1200" spans="1:5" x14ac:dyDescent="0.25">
      <c r="A1200" s="1">
        <v>1197</v>
      </c>
      <c r="B1200" s="1" t="str">
        <f>"2756202012010913011145"</f>
        <v>2756202012010913011145</v>
      </c>
      <c r="C1200" s="1" t="str">
        <f>"吴晨"</f>
        <v>吴晨</v>
      </c>
      <c r="D1200" s="1" t="s">
        <v>73</v>
      </c>
      <c r="E1200" s="1"/>
    </row>
    <row r="1201" spans="1:5" x14ac:dyDescent="0.25">
      <c r="A1201" s="1">
        <v>1198</v>
      </c>
      <c r="B1201" s="1" t="str">
        <f>"2756202012011006471191"</f>
        <v>2756202012011006471191</v>
      </c>
      <c r="C1201" s="1" t="str">
        <f>"赵彦磊"</f>
        <v>赵彦磊</v>
      </c>
      <c r="D1201" s="1" t="s">
        <v>73</v>
      </c>
      <c r="E1201" s="1"/>
    </row>
    <row r="1202" spans="1:5" x14ac:dyDescent="0.25">
      <c r="A1202" s="1">
        <v>1199</v>
      </c>
      <c r="B1202" s="1" t="str">
        <f>"2756202012011638251559"</f>
        <v>2756202012011638251559</v>
      </c>
      <c r="C1202" s="1" t="str">
        <f>"宋一鸣"</f>
        <v>宋一鸣</v>
      </c>
      <c r="D1202" s="1" t="s">
        <v>73</v>
      </c>
      <c r="E1202" s="1"/>
    </row>
    <row r="1203" spans="1:5" x14ac:dyDescent="0.25">
      <c r="A1203" s="1">
        <v>1200</v>
      </c>
      <c r="B1203" s="1" t="str">
        <f>"2756202012020840401913"</f>
        <v>2756202012020840401913</v>
      </c>
      <c r="C1203" s="1" t="str">
        <f>"屈伸"</f>
        <v>屈伸</v>
      </c>
      <c r="D1203" s="1" t="s">
        <v>73</v>
      </c>
      <c r="E1203" s="1"/>
    </row>
    <row r="1204" spans="1:5" x14ac:dyDescent="0.25">
      <c r="A1204" s="1">
        <v>1201</v>
      </c>
      <c r="B1204" s="1" t="str">
        <f>"2756202012021245032168"</f>
        <v>2756202012021245032168</v>
      </c>
      <c r="C1204" s="1" t="str">
        <f>"王星月"</f>
        <v>王星月</v>
      </c>
      <c r="D1204" s="1" t="s">
        <v>73</v>
      </c>
      <c r="E1204" s="1"/>
    </row>
    <row r="1205" spans="1:5" x14ac:dyDescent="0.25">
      <c r="A1205" s="1">
        <v>1202</v>
      </c>
      <c r="B1205" s="1" t="str">
        <f>"2756202012021314492218"</f>
        <v>2756202012021314492218</v>
      </c>
      <c r="C1205" s="1" t="str">
        <f>"陈道森"</f>
        <v>陈道森</v>
      </c>
      <c r="D1205" s="1" t="s">
        <v>73</v>
      </c>
      <c r="E1205" s="1"/>
    </row>
    <row r="1206" spans="1:5" x14ac:dyDescent="0.25">
      <c r="A1206" s="1">
        <v>1203</v>
      </c>
      <c r="B1206" s="1" t="str">
        <f>"2756202012021332162243"</f>
        <v>2756202012021332162243</v>
      </c>
      <c r="C1206" s="1" t="str">
        <f>"王和音"</f>
        <v>王和音</v>
      </c>
      <c r="D1206" s="1" t="s">
        <v>73</v>
      </c>
      <c r="E1206" s="1"/>
    </row>
    <row r="1207" spans="1:5" x14ac:dyDescent="0.25">
      <c r="A1207" s="1">
        <v>1204</v>
      </c>
      <c r="B1207" s="1" t="str">
        <f>"2756202012021344222263"</f>
        <v>2756202012021344222263</v>
      </c>
      <c r="C1207" s="1" t="str">
        <f>"张子文"</f>
        <v>张子文</v>
      </c>
      <c r="D1207" s="1" t="s">
        <v>73</v>
      </c>
      <c r="E1207" s="1"/>
    </row>
    <row r="1208" spans="1:5" x14ac:dyDescent="0.25">
      <c r="A1208" s="1">
        <v>1205</v>
      </c>
      <c r="B1208" s="1" t="str">
        <f>"2756202012021533592421"</f>
        <v>2756202012021533592421</v>
      </c>
      <c r="C1208" s="1" t="str">
        <f>"王曼"</f>
        <v>王曼</v>
      </c>
      <c r="D1208" s="1" t="s">
        <v>73</v>
      </c>
      <c r="E1208" s="1"/>
    </row>
    <row r="1209" spans="1:5" x14ac:dyDescent="0.25">
      <c r="A1209" s="1">
        <v>1206</v>
      </c>
      <c r="B1209" s="1" t="str">
        <f>"275620201130103810354"</f>
        <v>275620201130103810354</v>
      </c>
      <c r="C1209" s="1" t="str">
        <f>"于剑"</f>
        <v>于剑</v>
      </c>
      <c r="D1209" s="1" t="s">
        <v>70</v>
      </c>
      <c r="E1209" s="1"/>
    </row>
    <row r="1210" spans="1:5" x14ac:dyDescent="0.25">
      <c r="A1210" s="1">
        <v>1207</v>
      </c>
      <c r="B1210" s="1" t="str">
        <f>"275620201130170814873"</f>
        <v>275620201130170814873</v>
      </c>
      <c r="C1210" s="1" t="str">
        <f>"樊鑫"</f>
        <v>樊鑫</v>
      </c>
      <c r="D1210" s="1" t="s">
        <v>70</v>
      </c>
      <c r="E1210" s="1"/>
    </row>
    <row r="1211" spans="1:5" x14ac:dyDescent="0.25">
      <c r="A1211" s="1">
        <v>1208</v>
      </c>
      <c r="B1211" s="1" t="str">
        <f>"275620201130174716900"</f>
        <v>275620201130174716900</v>
      </c>
      <c r="C1211" s="1" t="str">
        <f>"齐涛"</f>
        <v>齐涛</v>
      </c>
      <c r="D1211" s="1" t="s">
        <v>70</v>
      </c>
      <c r="E1211" s="1"/>
    </row>
    <row r="1212" spans="1:5" x14ac:dyDescent="0.25">
      <c r="A1212" s="1">
        <v>1209</v>
      </c>
      <c r="B1212" s="1" t="str">
        <f>"2756202011302150191056"</f>
        <v>2756202011302150191056</v>
      </c>
      <c r="C1212" s="1" t="str">
        <f>"汤博"</f>
        <v>汤博</v>
      </c>
      <c r="D1212" s="1" t="s">
        <v>70</v>
      </c>
      <c r="E1212" s="1"/>
    </row>
    <row r="1213" spans="1:5" x14ac:dyDescent="0.25">
      <c r="A1213" s="1">
        <v>1210</v>
      </c>
      <c r="B1213" s="1" t="str">
        <f>"2756202012011314331368"</f>
        <v>2756202012011314331368</v>
      </c>
      <c r="C1213" s="1" t="str">
        <f>"马露露"</f>
        <v>马露露</v>
      </c>
      <c r="D1213" s="1" t="s">
        <v>70</v>
      </c>
      <c r="E1213" s="1"/>
    </row>
    <row r="1214" spans="1:5" x14ac:dyDescent="0.25">
      <c r="A1214" s="1">
        <v>1211</v>
      </c>
      <c r="B1214" s="1" t="str">
        <f>"2756202012011713151599"</f>
        <v>2756202012011713151599</v>
      </c>
      <c r="C1214" s="1" t="str">
        <f>"齐宏宇"</f>
        <v>齐宏宇</v>
      </c>
      <c r="D1214" s="1" t="s">
        <v>70</v>
      </c>
      <c r="E1214" s="1"/>
    </row>
    <row r="1215" spans="1:5" x14ac:dyDescent="0.25">
      <c r="A1215" s="1">
        <v>1212</v>
      </c>
      <c r="B1215" s="1" t="str">
        <f>"2756202012011713281600"</f>
        <v>2756202012011713281600</v>
      </c>
      <c r="C1215" s="1" t="str">
        <f>"梁瑞莹"</f>
        <v>梁瑞莹</v>
      </c>
      <c r="D1215" s="1" t="s">
        <v>70</v>
      </c>
      <c r="E1215" s="1"/>
    </row>
    <row r="1216" spans="1:5" x14ac:dyDescent="0.25">
      <c r="A1216" s="1">
        <v>1213</v>
      </c>
      <c r="B1216" s="1" t="str">
        <f>"2756202012011854291675"</f>
        <v>2756202012011854291675</v>
      </c>
      <c r="C1216" s="1" t="str">
        <f>"乔江宇"</f>
        <v>乔江宇</v>
      </c>
      <c r="D1216" s="1" t="s">
        <v>70</v>
      </c>
      <c r="E1216" s="1"/>
    </row>
    <row r="1217" spans="1:5" x14ac:dyDescent="0.25">
      <c r="A1217" s="1">
        <v>1214</v>
      </c>
      <c r="B1217" s="1" t="str">
        <f>"2756202012020957111977"</f>
        <v>2756202012020957111977</v>
      </c>
      <c r="C1217" s="1" t="str">
        <f>"吴品"</f>
        <v>吴品</v>
      </c>
      <c r="D1217" s="1" t="s">
        <v>70</v>
      </c>
      <c r="E1217" s="1"/>
    </row>
    <row r="1218" spans="1:5" x14ac:dyDescent="0.25">
      <c r="A1218" s="1">
        <v>1215</v>
      </c>
      <c r="B1218" s="1" t="str">
        <f>"2756202012021147062111"</f>
        <v>2756202012021147062111</v>
      </c>
      <c r="C1218" s="1" t="str">
        <f>"唐聪"</f>
        <v>唐聪</v>
      </c>
      <c r="D1218" s="1" t="s">
        <v>70</v>
      </c>
      <c r="E1218" s="1"/>
    </row>
    <row r="1219" spans="1:5" x14ac:dyDescent="0.25">
      <c r="A1219" s="1">
        <v>1216</v>
      </c>
      <c r="B1219" s="1" t="str">
        <f>"2756202012021213302132"</f>
        <v>2756202012021213302132</v>
      </c>
      <c r="C1219" s="1" t="str">
        <f>"张一烁"</f>
        <v>张一烁</v>
      </c>
      <c r="D1219" s="1" t="s">
        <v>70</v>
      </c>
      <c r="E1219" s="1"/>
    </row>
    <row r="1220" spans="1:5" x14ac:dyDescent="0.25">
      <c r="A1220" s="1">
        <v>1217</v>
      </c>
      <c r="B1220" s="1" t="str">
        <f>"2756202012021319212222"</f>
        <v>2756202012021319212222</v>
      </c>
      <c r="C1220" s="1" t="str">
        <f>"牛坤"</f>
        <v>牛坤</v>
      </c>
      <c r="D1220" s="1" t="s">
        <v>70</v>
      </c>
      <c r="E1220" s="1"/>
    </row>
    <row r="1221" spans="1:5" x14ac:dyDescent="0.25">
      <c r="A1221" s="1">
        <v>1218</v>
      </c>
      <c r="B1221" s="1" t="str">
        <f>"2756202012021638412526"</f>
        <v>2756202012021638412526</v>
      </c>
      <c r="C1221" s="1" t="str">
        <f>"孟涛"</f>
        <v>孟涛</v>
      </c>
      <c r="D1221" s="1" t="s">
        <v>70</v>
      </c>
      <c r="E1221" s="1"/>
    </row>
    <row r="1222" spans="1:5" x14ac:dyDescent="0.25">
      <c r="A1222" s="1">
        <v>1219</v>
      </c>
      <c r="B1222" s="1" t="str">
        <f>"275620201130092117160"</f>
        <v>275620201130092117160</v>
      </c>
      <c r="C1222" s="1" t="str">
        <f>"王琳"</f>
        <v>王琳</v>
      </c>
      <c r="D1222" s="1" t="s">
        <v>53</v>
      </c>
      <c r="E1222" s="1"/>
    </row>
    <row r="1223" spans="1:5" x14ac:dyDescent="0.25">
      <c r="A1223" s="1">
        <v>1220</v>
      </c>
      <c r="B1223" s="1" t="str">
        <f>"275620201130141515671"</f>
        <v>275620201130141515671</v>
      </c>
      <c r="C1223" s="1" t="str">
        <f>"吕晓明"</f>
        <v>吕晓明</v>
      </c>
      <c r="D1223" s="1" t="s">
        <v>53</v>
      </c>
      <c r="E1223" s="1"/>
    </row>
    <row r="1224" spans="1:5" x14ac:dyDescent="0.25">
      <c r="A1224" s="1">
        <v>1221</v>
      </c>
      <c r="B1224" s="1" t="str">
        <f>"275620201130145946722"</f>
        <v>275620201130145946722</v>
      </c>
      <c r="C1224" s="1" t="str">
        <f>"李青晓"</f>
        <v>李青晓</v>
      </c>
      <c r="D1224" s="1" t="s">
        <v>53</v>
      </c>
      <c r="E1224" s="1"/>
    </row>
    <row r="1225" spans="1:5" x14ac:dyDescent="0.25">
      <c r="A1225" s="1">
        <v>1222</v>
      </c>
      <c r="B1225" s="1" t="str">
        <f>"2756202011302039511008"</f>
        <v>2756202011302039511008</v>
      </c>
      <c r="C1225" s="1" t="str">
        <f>"刘文达"</f>
        <v>刘文达</v>
      </c>
      <c r="D1225" s="1" t="s">
        <v>53</v>
      </c>
      <c r="E1225" s="1"/>
    </row>
    <row r="1226" spans="1:5" x14ac:dyDescent="0.25">
      <c r="A1226" s="1">
        <v>1223</v>
      </c>
      <c r="B1226" s="1" t="str">
        <f>"2756202012011044061240"</f>
        <v>2756202012011044061240</v>
      </c>
      <c r="C1226" s="1" t="str">
        <f>"刘源"</f>
        <v>刘源</v>
      </c>
      <c r="D1226" s="1" t="s">
        <v>53</v>
      </c>
      <c r="E1226" s="1"/>
    </row>
    <row r="1227" spans="1:5" x14ac:dyDescent="0.25">
      <c r="A1227" s="1">
        <v>1224</v>
      </c>
      <c r="B1227" s="1" t="str">
        <f>"2756202012011155411304"</f>
        <v>2756202012011155411304</v>
      </c>
      <c r="C1227" s="1" t="str">
        <f>"张惠敏"</f>
        <v>张惠敏</v>
      </c>
      <c r="D1227" s="1" t="s">
        <v>53</v>
      </c>
      <c r="E1227" s="1"/>
    </row>
    <row r="1228" spans="1:5" x14ac:dyDescent="0.25">
      <c r="A1228" s="1">
        <v>1225</v>
      </c>
      <c r="B1228" s="1" t="str">
        <f>"2756202012011514491473"</f>
        <v>2756202012011514491473</v>
      </c>
      <c r="C1228" s="1" t="str">
        <f>"司马云龙"</f>
        <v>司马云龙</v>
      </c>
      <c r="D1228" s="1" t="s">
        <v>53</v>
      </c>
      <c r="E1228" s="1"/>
    </row>
    <row r="1229" spans="1:5" x14ac:dyDescent="0.25">
      <c r="A1229" s="1">
        <v>1226</v>
      </c>
      <c r="B1229" s="1" t="str">
        <f>"2756202012011636141557"</f>
        <v>2756202012011636141557</v>
      </c>
      <c r="C1229" s="1" t="str">
        <f>"余飒"</f>
        <v>余飒</v>
      </c>
      <c r="D1229" s="1" t="s">
        <v>53</v>
      </c>
      <c r="E1229" s="1"/>
    </row>
    <row r="1230" spans="1:5" x14ac:dyDescent="0.25">
      <c r="A1230" s="1">
        <v>1227</v>
      </c>
      <c r="B1230" s="1" t="str">
        <f>"2756202012011937191701"</f>
        <v>2756202012011937191701</v>
      </c>
      <c r="C1230" s="1" t="str">
        <f>"刘鹏飞"</f>
        <v>刘鹏飞</v>
      </c>
      <c r="D1230" s="1" t="s">
        <v>53</v>
      </c>
      <c r="E1230" s="1"/>
    </row>
    <row r="1231" spans="1:5" x14ac:dyDescent="0.25">
      <c r="A1231" s="1">
        <v>1228</v>
      </c>
      <c r="B1231" s="1" t="str">
        <f>"2756202012021036182029"</f>
        <v>2756202012021036182029</v>
      </c>
      <c r="C1231" s="1" t="str">
        <f>"田淼淼"</f>
        <v>田淼淼</v>
      </c>
      <c r="D1231" s="1" t="s">
        <v>53</v>
      </c>
      <c r="E1231" s="1"/>
    </row>
    <row r="1232" spans="1:5" x14ac:dyDescent="0.25">
      <c r="A1232" s="1">
        <v>1229</v>
      </c>
      <c r="B1232" s="1" t="str">
        <f>"2756202012021057282052"</f>
        <v>2756202012021057282052</v>
      </c>
      <c r="C1232" s="1" t="str">
        <f>"王怡莹"</f>
        <v>王怡莹</v>
      </c>
      <c r="D1232" s="1" t="s">
        <v>53</v>
      </c>
      <c r="E1232" s="1"/>
    </row>
    <row r="1233" spans="1:5" x14ac:dyDescent="0.25">
      <c r="A1233" s="1">
        <v>1230</v>
      </c>
      <c r="B1233" s="1" t="str">
        <f>"2756202012021556412454"</f>
        <v>2756202012021556412454</v>
      </c>
      <c r="C1233" s="1" t="str">
        <f>"吴迪"</f>
        <v>吴迪</v>
      </c>
      <c r="D1233" s="1" t="s">
        <v>53</v>
      </c>
      <c r="E1233" s="1"/>
    </row>
    <row r="1234" spans="1:5" x14ac:dyDescent="0.25">
      <c r="A1234" s="1">
        <v>1231</v>
      </c>
      <c r="B1234" s="1" t="str">
        <f>"2756202012021608162470"</f>
        <v>2756202012021608162470</v>
      </c>
      <c r="C1234" s="1" t="str">
        <f>"吴宗珂"</f>
        <v>吴宗珂</v>
      </c>
      <c r="D1234" s="1" t="s">
        <v>53</v>
      </c>
      <c r="E1234" s="1"/>
    </row>
    <row r="1235" spans="1:5" x14ac:dyDescent="0.25">
      <c r="A1235" s="1">
        <v>1232</v>
      </c>
      <c r="B1235" s="1" t="str">
        <f>"2756202012021622172497"</f>
        <v>2756202012021622172497</v>
      </c>
      <c r="C1235" s="1" t="str">
        <f>"杜勋"</f>
        <v>杜勋</v>
      </c>
      <c r="D1235" s="1" t="s">
        <v>53</v>
      </c>
      <c r="E1235" s="1"/>
    </row>
    <row r="1236" spans="1:5" x14ac:dyDescent="0.25">
      <c r="A1236" s="1">
        <v>1233</v>
      </c>
      <c r="B1236" s="1" t="str">
        <f>"27562020113008484980"</f>
        <v>27562020113008484980</v>
      </c>
      <c r="C1236" s="1" t="str">
        <f>"马林祥"</f>
        <v>马林祥</v>
      </c>
      <c r="D1236" s="1" t="s">
        <v>41</v>
      </c>
      <c r="E1236" s="1"/>
    </row>
    <row r="1237" spans="1:5" x14ac:dyDescent="0.25">
      <c r="A1237" s="1">
        <v>1234</v>
      </c>
      <c r="B1237" s="1" t="str">
        <f>"27562020113008525591"</f>
        <v>27562020113008525591</v>
      </c>
      <c r="C1237" s="1" t="str">
        <f>"王金楠"</f>
        <v>王金楠</v>
      </c>
      <c r="D1237" s="1" t="s">
        <v>41</v>
      </c>
      <c r="E1237" s="1"/>
    </row>
    <row r="1238" spans="1:5" x14ac:dyDescent="0.25">
      <c r="A1238" s="1">
        <v>1235</v>
      </c>
      <c r="B1238" s="1" t="str">
        <f>"275620201130111407425"</f>
        <v>275620201130111407425</v>
      </c>
      <c r="C1238" s="1" t="str">
        <f>"翟洪天"</f>
        <v>翟洪天</v>
      </c>
      <c r="D1238" s="1" t="s">
        <v>41</v>
      </c>
      <c r="E1238" s="1"/>
    </row>
    <row r="1239" spans="1:5" x14ac:dyDescent="0.25">
      <c r="A1239" s="1">
        <v>1236</v>
      </c>
      <c r="B1239" s="1" t="str">
        <f>"275620201130140619662"</f>
        <v>275620201130140619662</v>
      </c>
      <c r="C1239" s="1" t="str">
        <f>"何佳"</f>
        <v>何佳</v>
      </c>
      <c r="D1239" s="1" t="s">
        <v>41</v>
      </c>
      <c r="E1239" s="1"/>
    </row>
    <row r="1240" spans="1:5" x14ac:dyDescent="0.25">
      <c r="A1240" s="1">
        <v>1237</v>
      </c>
      <c r="B1240" s="1" t="str">
        <f>"275620201130153959781"</f>
        <v>275620201130153959781</v>
      </c>
      <c r="C1240" s="1" t="str">
        <f>"刘新"</f>
        <v>刘新</v>
      </c>
      <c r="D1240" s="1" t="s">
        <v>41</v>
      </c>
      <c r="E1240" s="1"/>
    </row>
    <row r="1241" spans="1:5" x14ac:dyDescent="0.25">
      <c r="A1241" s="1">
        <v>1238</v>
      </c>
      <c r="B1241" s="1" t="str">
        <f>"275620201130165412862"</f>
        <v>275620201130165412862</v>
      </c>
      <c r="C1241" s="1" t="str">
        <f>"郭俊荣"</f>
        <v>郭俊荣</v>
      </c>
      <c r="D1241" s="1" t="s">
        <v>41</v>
      </c>
      <c r="E1241" s="1"/>
    </row>
    <row r="1242" spans="1:5" x14ac:dyDescent="0.25">
      <c r="A1242" s="1">
        <v>1239</v>
      </c>
      <c r="B1242" s="1" t="str">
        <f>"275620201130191130948"</f>
        <v>275620201130191130948</v>
      </c>
      <c r="C1242" s="1" t="str">
        <f>"韩若宇"</f>
        <v>韩若宇</v>
      </c>
      <c r="D1242" s="1" t="s">
        <v>41</v>
      </c>
      <c r="E1242" s="1"/>
    </row>
    <row r="1243" spans="1:5" x14ac:dyDescent="0.25">
      <c r="A1243" s="1">
        <v>1240</v>
      </c>
      <c r="B1243" s="1" t="str">
        <f>"2756202012011650081575"</f>
        <v>2756202012011650081575</v>
      </c>
      <c r="C1243" s="1" t="str">
        <f>"丁智信"</f>
        <v>丁智信</v>
      </c>
      <c r="D1243" s="1" t="s">
        <v>41</v>
      </c>
      <c r="E1243" s="1"/>
    </row>
    <row r="1244" spans="1:5" x14ac:dyDescent="0.25">
      <c r="A1244" s="1">
        <v>1241</v>
      </c>
      <c r="B1244" s="1" t="str">
        <f>"2756202012020131351875"</f>
        <v>2756202012020131351875</v>
      </c>
      <c r="C1244" s="1" t="str">
        <f>"杜雷"</f>
        <v>杜雷</v>
      </c>
      <c r="D1244" s="1" t="s">
        <v>41</v>
      </c>
      <c r="E1244" s="1"/>
    </row>
    <row r="1245" spans="1:5" x14ac:dyDescent="0.25">
      <c r="A1245" s="1">
        <v>1242</v>
      </c>
      <c r="B1245" s="1" t="str">
        <f>"2756202012021508392380"</f>
        <v>2756202012021508392380</v>
      </c>
      <c r="C1245" s="1" t="str">
        <f>"谢海飞"</f>
        <v>谢海飞</v>
      </c>
      <c r="D1245" s="1" t="s">
        <v>41</v>
      </c>
      <c r="E1245" s="1"/>
    </row>
    <row r="1246" spans="1:5" x14ac:dyDescent="0.25">
      <c r="A1246" s="1">
        <v>1243</v>
      </c>
      <c r="B1246" s="1" t="str">
        <f>"27562020113008361656"</f>
        <v>27562020113008361656</v>
      </c>
      <c r="C1246" s="1" t="str">
        <f>"张英邓"</f>
        <v>张英邓</v>
      </c>
      <c r="D1246" s="1" t="s">
        <v>30</v>
      </c>
      <c r="E1246" s="1"/>
    </row>
    <row r="1247" spans="1:5" x14ac:dyDescent="0.25">
      <c r="A1247" s="1">
        <v>1244</v>
      </c>
      <c r="B1247" s="1" t="str">
        <f>"275620201130092411170"</f>
        <v>275620201130092411170</v>
      </c>
      <c r="C1247" s="1" t="str">
        <f>"王家申"</f>
        <v>王家申</v>
      </c>
      <c r="D1247" s="1" t="s">
        <v>30</v>
      </c>
      <c r="E1247" s="1"/>
    </row>
    <row r="1248" spans="1:5" x14ac:dyDescent="0.25">
      <c r="A1248" s="1">
        <v>1245</v>
      </c>
      <c r="B1248" s="1" t="str">
        <f>"275620201130094017204"</f>
        <v>275620201130094017204</v>
      </c>
      <c r="C1248" s="1" t="str">
        <f>"孙浩然"</f>
        <v>孙浩然</v>
      </c>
      <c r="D1248" s="1" t="s">
        <v>30</v>
      </c>
      <c r="E1248" s="1"/>
    </row>
    <row r="1249" spans="1:5" x14ac:dyDescent="0.25">
      <c r="A1249" s="1">
        <v>1246</v>
      </c>
      <c r="B1249" s="1" t="str">
        <f>"275620201130104144364"</f>
        <v>275620201130104144364</v>
      </c>
      <c r="C1249" s="1" t="str">
        <f>"齐森"</f>
        <v>齐森</v>
      </c>
      <c r="D1249" s="1" t="s">
        <v>30</v>
      </c>
      <c r="E1249" s="1"/>
    </row>
    <row r="1250" spans="1:5" x14ac:dyDescent="0.25">
      <c r="A1250" s="1">
        <v>1247</v>
      </c>
      <c r="B1250" s="1" t="str">
        <f>"275620201130111324422"</f>
        <v>275620201130111324422</v>
      </c>
      <c r="C1250" s="1" t="str">
        <f>"周童"</f>
        <v>周童</v>
      </c>
      <c r="D1250" s="1" t="s">
        <v>30</v>
      </c>
      <c r="E1250" s="1"/>
    </row>
    <row r="1251" spans="1:5" x14ac:dyDescent="0.25">
      <c r="A1251" s="1">
        <v>1248</v>
      </c>
      <c r="B1251" s="1" t="str">
        <f>"275620201130113928472"</f>
        <v>275620201130113928472</v>
      </c>
      <c r="C1251" s="1" t="str">
        <f>"孙浩宇"</f>
        <v>孙浩宇</v>
      </c>
      <c r="D1251" s="1" t="s">
        <v>30</v>
      </c>
      <c r="E1251" s="1"/>
    </row>
    <row r="1252" spans="1:5" x14ac:dyDescent="0.25">
      <c r="A1252" s="1">
        <v>1249</v>
      </c>
      <c r="B1252" s="1" t="str">
        <f>"275620201130114657489"</f>
        <v>275620201130114657489</v>
      </c>
      <c r="C1252" s="1" t="str">
        <f>"马振原"</f>
        <v>马振原</v>
      </c>
      <c r="D1252" s="1" t="s">
        <v>30</v>
      </c>
      <c r="E1252" s="1"/>
    </row>
    <row r="1253" spans="1:5" x14ac:dyDescent="0.25">
      <c r="A1253" s="1">
        <v>1250</v>
      </c>
      <c r="B1253" s="1" t="str">
        <f>"275620201130133109619"</f>
        <v>275620201130133109619</v>
      </c>
      <c r="C1253" s="1" t="str">
        <f>"钟爽"</f>
        <v>钟爽</v>
      </c>
      <c r="D1253" s="1" t="s">
        <v>30</v>
      </c>
      <c r="E1253" s="1"/>
    </row>
    <row r="1254" spans="1:5" x14ac:dyDescent="0.25">
      <c r="A1254" s="1">
        <v>1251</v>
      </c>
      <c r="B1254" s="1" t="str">
        <f>"275620201130143911699"</f>
        <v>275620201130143911699</v>
      </c>
      <c r="C1254" s="1" t="str">
        <f>"韩宜珂"</f>
        <v>韩宜珂</v>
      </c>
      <c r="D1254" s="1" t="s">
        <v>30</v>
      </c>
      <c r="E1254" s="1"/>
    </row>
    <row r="1255" spans="1:5" x14ac:dyDescent="0.25">
      <c r="A1255" s="1">
        <v>1252</v>
      </c>
      <c r="B1255" s="1" t="str">
        <f>"275620201130152405759"</f>
        <v>275620201130152405759</v>
      </c>
      <c r="C1255" s="1" t="str">
        <f>"李孝扬"</f>
        <v>李孝扬</v>
      </c>
      <c r="D1255" s="1" t="s">
        <v>30</v>
      </c>
      <c r="E1255" s="1"/>
    </row>
    <row r="1256" spans="1:5" x14ac:dyDescent="0.25">
      <c r="A1256" s="1">
        <v>1253</v>
      </c>
      <c r="B1256" s="1" t="str">
        <f>"275620201130174509898"</f>
        <v>275620201130174509898</v>
      </c>
      <c r="C1256" s="1" t="str">
        <f>"谭继魁"</f>
        <v>谭继魁</v>
      </c>
      <c r="D1256" s="1" t="s">
        <v>30</v>
      </c>
      <c r="E1256" s="1"/>
    </row>
    <row r="1257" spans="1:5" x14ac:dyDescent="0.25">
      <c r="A1257" s="1">
        <v>1254</v>
      </c>
      <c r="B1257" s="1" t="str">
        <f>"2756202011302303101087"</f>
        <v>2756202011302303101087</v>
      </c>
      <c r="C1257" s="1" t="str">
        <f>"贾镇冲"</f>
        <v>贾镇冲</v>
      </c>
      <c r="D1257" s="1" t="s">
        <v>30</v>
      </c>
      <c r="E1257" s="1"/>
    </row>
    <row r="1258" spans="1:5" x14ac:dyDescent="0.25">
      <c r="A1258" s="1">
        <v>1255</v>
      </c>
      <c r="B1258" s="1" t="str">
        <f>"2756202012010901491140"</f>
        <v>2756202012010901491140</v>
      </c>
      <c r="C1258" s="1" t="str">
        <f>"赵尚"</f>
        <v>赵尚</v>
      </c>
      <c r="D1258" s="1" t="s">
        <v>30</v>
      </c>
      <c r="E1258" s="1"/>
    </row>
    <row r="1259" spans="1:5" x14ac:dyDescent="0.25">
      <c r="A1259" s="1">
        <v>1256</v>
      </c>
      <c r="B1259" s="1" t="str">
        <f>"2756202012010910321144"</f>
        <v>2756202012010910321144</v>
      </c>
      <c r="C1259" s="1" t="str">
        <f>"孙月朦"</f>
        <v>孙月朦</v>
      </c>
      <c r="D1259" s="1" t="s">
        <v>30</v>
      </c>
      <c r="E1259" s="1"/>
    </row>
    <row r="1260" spans="1:5" x14ac:dyDescent="0.25">
      <c r="A1260" s="1">
        <v>1257</v>
      </c>
      <c r="B1260" s="1" t="str">
        <f>"2756202012010955181178"</f>
        <v>2756202012010955181178</v>
      </c>
      <c r="C1260" s="1" t="str">
        <f>"王耕耘"</f>
        <v>王耕耘</v>
      </c>
      <c r="D1260" s="1" t="s">
        <v>30</v>
      </c>
      <c r="E1260" s="1"/>
    </row>
    <row r="1261" spans="1:5" x14ac:dyDescent="0.25">
      <c r="A1261" s="1">
        <v>1258</v>
      </c>
      <c r="B1261" s="1" t="str">
        <f>"2756202012010956491181"</f>
        <v>2756202012010956491181</v>
      </c>
      <c r="C1261" s="1" t="str">
        <f>"郭华楠"</f>
        <v>郭华楠</v>
      </c>
      <c r="D1261" s="1" t="s">
        <v>30</v>
      </c>
      <c r="E1261" s="1"/>
    </row>
    <row r="1262" spans="1:5" x14ac:dyDescent="0.25">
      <c r="A1262" s="1">
        <v>1259</v>
      </c>
      <c r="B1262" s="1" t="str">
        <f>"2756202012011003181187"</f>
        <v>2756202012011003181187</v>
      </c>
      <c r="C1262" s="1" t="str">
        <f>"周军朝"</f>
        <v>周军朝</v>
      </c>
      <c r="D1262" s="1" t="s">
        <v>30</v>
      </c>
      <c r="E1262" s="1"/>
    </row>
    <row r="1263" spans="1:5" x14ac:dyDescent="0.25">
      <c r="A1263" s="1">
        <v>1260</v>
      </c>
      <c r="B1263" s="1" t="str">
        <f>"2756202012011033511229"</f>
        <v>2756202012011033511229</v>
      </c>
      <c r="C1263" s="1" t="str">
        <f>"姚君男"</f>
        <v>姚君男</v>
      </c>
      <c r="D1263" s="1" t="s">
        <v>30</v>
      </c>
      <c r="E1263" s="1"/>
    </row>
    <row r="1264" spans="1:5" x14ac:dyDescent="0.25">
      <c r="A1264" s="1">
        <v>1261</v>
      </c>
      <c r="B1264" s="1" t="str">
        <f>"2756202012011535071491"</f>
        <v>2756202012011535071491</v>
      </c>
      <c r="C1264" s="1" t="str">
        <f>"逯博"</f>
        <v>逯博</v>
      </c>
      <c r="D1264" s="1" t="s">
        <v>30</v>
      </c>
      <c r="E1264" s="1"/>
    </row>
    <row r="1265" spans="1:5" x14ac:dyDescent="0.25">
      <c r="A1265" s="1">
        <v>1262</v>
      </c>
      <c r="B1265" s="1" t="str">
        <f>"2756202012011556111518"</f>
        <v>2756202012011556111518</v>
      </c>
      <c r="C1265" s="1" t="str">
        <f>"杨蕊"</f>
        <v>杨蕊</v>
      </c>
      <c r="D1265" s="1" t="s">
        <v>30</v>
      </c>
      <c r="E1265" s="1"/>
    </row>
    <row r="1266" spans="1:5" x14ac:dyDescent="0.25">
      <c r="A1266" s="1">
        <v>1263</v>
      </c>
      <c r="B1266" s="1" t="str">
        <f>"2756202012011709401591"</f>
        <v>2756202012011709401591</v>
      </c>
      <c r="C1266" s="1" t="str">
        <f>"王晨昱"</f>
        <v>王晨昱</v>
      </c>
      <c r="D1266" s="1" t="s">
        <v>30</v>
      </c>
      <c r="E1266" s="1"/>
    </row>
    <row r="1267" spans="1:5" x14ac:dyDescent="0.25">
      <c r="A1267" s="1">
        <v>1264</v>
      </c>
      <c r="B1267" s="1" t="str">
        <f>"2756202012011715591603"</f>
        <v>2756202012011715591603</v>
      </c>
      <c r="C1267" s="1" t="str">
        <f>"韩智勤"</f>
        <v>韩智勤</v>
      </c>
      <c r="D1267" s="1" t="s">
        <v>30</v>
      </c>
      <c r="E1267" s="1"/>
    </row>
    <row r="1268" spans="1:5" x14ac:dyDescent="0.25">
      <c r="A1268" s="1">
        <v>1265</v>
      </c>
      <c r="B1268" s="1" t="str">
        <f>"2756202012011800541645"</f>
        <v>2756202012011800541645</v>
      </c>
      <c r="C1268" s="1" t="str">
        <f>"谭雪芳"</f>
        <v>谭雪芳</v>
      </c>
      <c r="D1268" s="1" t="s">
        <v>30</v>
      </c>
      <c r="E1268" s="1"/>
    </row>
    <row r="1269" spans="1:5" x14ac:dyDescent="0.25">
      <c r="A1269" s="1">
        <v>1266</v>
      </c>
      <c r="B1269" s="1" t="str">
        <f>"2756202012012005121720"</f>
        <v>2756202012012005121720</v>
      </c>
      <c r="C1269" s="1" t="str">
        <f>"王延吉"</f>
        <v>王延吉</v>
      </c>
      <c r="D1269" s="1" t="s">
        <v>30</v>
      </c>
      <c r="E1269" s="1"/>
    </row>
    <row r="1270" spans="1:5" x14ac:dyDescent="0.25">
      <c r="A1270" s="1">
        <v>1267</v>
      </c>
      <c r="B1270" s="1" t="str">
        <f>"2756202012012129291776"</f>
        <v>2756202012012129291776</v>
      </c>
      <c r="C1270" s="1" t="str">
        <f>"杜孟真"</f>
        <v>杜孟真</v>
      </c>
      <c r="D1270" s="1" t="s">
        <v>30</v>
      </c>
      <c r="E1270" s="1"/>
    </row>
    <row r="1271" spans="1:5" x14ac:dyDescent="0.25">
      <c r="A1271" s="1">
        <v>1268</v>
      </c>
      <c r="B1271" s="1" t="str">
        <f>"2756202012021200282121"</f>
        <v>2756202012021200282121</v>
      </c>
      <c r="C1271" s="1" t="str">
        <f>"马佳旺"</f>
        <v>马佳旺</v>
      </c>
      <c r="D1271" s="1" t="s">
        <v>30</v>
      </c>
      <c r="E1271" s="1"/>
    </row>
    <row r="1272" spans="1:5" x14ac:dyDescent="0.25">
      <c r="A1272" s="1">
        <v>1269</v>
      </c>
      <c r="B1272" s="1" t="str">
        <f>"2756202012021228442148"</f>
        <v>2756202012021228442148</v>
      </c>
      <c r="C1272" s="1" t="str">
        <f>"皇甫航宇"</f>
        <v>皇甫航宇</v>
      </c>
      <c r="D1272" s="1" t="s">
        <v>30</v>
      </c>
      <c r="E1272" s="1"/>
    </row>
    <row r="1273" spans="1:5" x14ac:dyDescent="0.25">
      <c r="A1273" s="1">
        <v>1270</v>
      </c>
      <c r="B1273" s="1" t="str">
        <f>"2756202012021249192177"</f>
        <v>2756202012021249192177</v>
      </c>
      <c r="C1273" s="1" t="str">
        <f>"李甜甜"</f>
        <v>李甜甜</v>
      </c>
      <c r="D1273" s="1" t="s">
        <v>30</v>
      </c>
      <c r="E1273" s="1"/>
    </row>
    <row r="1274" spans="1:5" x14ac:dyDescent="0.25">
      <c r="A1274" s="1">
        <v>1271</v>
      </c>
      <c r="B1274" s="1" t="str">
        <f>"2756202012021613262480"</f>
        <v>2756202012021613262480</v>
      </c>
      <c r="C1274" s="1" t="str">
        <f>"刘泽桂"</f>
        <v>刘泽桂</v>
      </c>
      <c r="D1274" s="1" t="s">
        <v>30</v>
      </c>
      <c r="E1274" s="1"/>
    </row>
    <row r="1275" spans="1:5" x14ac:dyDescent="0.25">
      <c r="A1275" s="1">
        <v>1272</v>
      </c>
      <c r="B1275" s="1" t="str">
        <f>"2756202012021619582490"</f>
        <v>2756202012021619582490</v>
      </c>
      <c r="C1275" s="1" t="str">
        <f>"杨雪"</f>
        <v>杨雪</v>
      </c>
      <c r="D1275" s="1" t="s">
        <v>30</v>
      </c>
      <c r="E1275" s="1"/>
    </row>
    <row r="1276" spans="1:5" x14ac:dyDescent="0.25">
      <c r="A1276" s="1">
        <v>1273</v>
      </c>
      <c r="B1276" s="1" t="str">
        <f>"275620201130093713198"</f>
        <v>275620201130093713198</v>
      </c>
      <c r="C1276" s="1" t="str">
        <f>"高栋"</f>
        <v>高栋</v>
      </c>
      <c r="D1276" s="1" t="s">
        <v>58</v>
      </c>
      <c r="E1276" s="1"/>
    </row>
    <row r="1277" spans="1:5" x14ac:dyDescent="0.25">
      <c r="A1277" s="1">
        <v>1274</v>
      </c>
      <c r="B1277" s="1" t="str">
        <f>"275620201130130256589"</f>
        <v>275620201130130256589</v>
      </c>
      <c r="C1277" s="1" t="str">
        <f>"马彩华"</f>
        <v>马彩华</v>
      </c>
      <c r="D1277" s="1" t="s">
        <v>58</v>
      </c>
      <c r="E1277" s="1"/>
    </row>
    <row r="1278" spans="1:5" x14ac:dyDescent="0.25">
      <c r="A1278" s="1">
        <v>1275</v>
      </c>
      <c r="B1278" s="1" t="str">
        <f>"275620201130130902594"</f>
        <v>275620201130130902594</v>
      </c>
      <c r="C1278" s="1" t="str">
        <f>"张震"</f>
        <v>张震</v>
      </c>
      <c r="D1278" s="1" t="s">
        <v>58</v>
      </c>
      <c r="E1278" s="1"/>
    </row>
    <row r="1279" spans="1:5" x14ac:dyDescent="0.25">
      <c r="A1279" s="1">
        <v>1276</v>
      </c>
      <c r="B1279" s="1" t="str">
        <f>"275620201130161534818"</f>
        <v>275620201130161534818</v>
      </c>
      <c r="C1279" s="1" t="str">
        <f>"吴昊"</f>
        <v>吴昊</v>
      </c>
      <c r="D1279" s="1" t="s">
        <v>58</v>
      </c>
      <c r="E1279" s="1"/>
    </row>
    <row r="1280" spans="1:5" x14ac:dyDescent="0.25">
      <c r="A1280" s="1">
        <v>1277</v>
      </c>
      <c r="B1280" s="1" t="str">
        <f>"275620201130162747833"</f>
        <v>275620201130162747833</v>
      </c>
      <c r="C1280" s="1" t="str">
        <f>"张永鹏"</f>
        <v>张永鹏</v>
      </c>
      <c r="D1280" s="1" t="s">
        <v>58</v>
      </c>
      <c r="E1280" s="1"/>
    </row>
    <row r="1281" spans="1:5" x14ac:dyDescent="0.25">
      <c r="A1281" s="1">
        <v>1278</v>
      </c>
      <c r="B1281" s="1" t="str">
        <f>"275620201130175606903"</f>
        <v>275620201130175606903</v>
      </c>
      <c r="C1281" s="1" t="str">
        <f>"胡林"</f>
        <v>胡林</v>
      </c>
      <c r="D1281" s="1" t="s">
        <v>58</v>
      </c>
      <c r="E1281" s="1"/>
    </row>
    <row r="1282" spans="1:5" x14ac:dyDescent="0.25">
      <c r="A1282" s="1">
        <v>1279</v>
      </c>
      <c r="B1282" s="1" t="str">
        <f>"2756202011302103431025"</f>
        <v>2756202011302103431025</v>
      </c>
      <c r="C1282" s="1" t="str">
        <f>"马良"</f>
        <v>马良</v>
      </c>
      <c r="D1282" s="1" t="s">
        <v>58</v>
      </c>
      <c r="E1282" s="1"/>
    </row>
    <row r="1283" spans="1:5" x14ac:dyDescent="0.25">
      <c r="A1283" s="1">
        <v>1280</v>
      </c>
      <c r="B1283" s="1" t="str">
        <f>"2756202012011038351233"</f>
        <v>2756202012011038351233</v>
      </c>
      <c r="C1283" s="1" t="str">
        <f>"王嫣然"</f>
        <v>王嫣然</v>
      </c>
      <c r="D1283" s="1" t="s">
        <v>58</v>
      </c>
      <c r="E1283" s="1"/>
    </row>
    <row r="1284" spans="1:5" x14ac:dyDescent="0.25">
      <c r="A1284" s="1">
        <v>1281</v>
      </c>
      <c r="B1284" s="1" t="str">
        <f>"2756202012011110121275"</f>
        <v>2756202012011110121275</v>
      </c>
      <c r="C1284" s="1" t="str">
        <f>"陈旭"</f>
        <v>陈旭</v>
      </c>
      <c r="D1284" s="1" t="s">
        <v>58</v>
      </c>
      <c r="E1284" s="1"/>
    </row>
    <row r="1285" spans="1:5" x14ac:dyDescent="0.25">
      <c r="A1285" s="1">
        <v>1282</v>
      </c>
      <c r="B1285" s="1" t="str">
        <f>"2756202012011200281306"</f>
        <v>2756202012011200281306</v>
      </c>
      <c r="C1285" s="1" t="str">
        <f>"柏昱坤"</f>
        <v>柏昱坤</v>
      </c>
      <c r="D1285" s="1" t="s">
        <v>58</v>
      </c>
      <c r="E1285" s="1"/>
    </row>
    <row r="1286" spans="1:5" x14ac:dyDescent="0.25">
      <c r="A1286" s="1">
        <v>1283</v>
      </c>
      <c r="B1286" s="1" t="str">
        <f>"2756202012011214491320"</f>
        <v>2756202012011214491320</v>
      </c>
      <c r="C1286" s="1" t="str">
        <f>"徐双杰"</f>
        <v>徐双杰</v>
      </c>
      <c r="D1286" s="1" t="s">
        <v>58</v>
      </c>
      <c r="E1286" s="1"/>
    </row>
    <row r="1287" spans="1:5" x14ac:dyDescent="0.25">
      <c r="A1287" s="1">
        <v>1284</v>
      </c>
      <c r="B1287" s="1" t="str">
        <f>"2756202012011307581364"</f>
        <v>2756202012011307581364</v>
      </c>
      <c r="C1287" s="1" t="str">
        <f>"刘飒"</f>
        <v>刘飒</v>
      </c>
      <c r="D1287" s="1" t="s">
        <v>58</v>
      </c>
      <c r="E1287" s="1"/>
    </row>
    <row r="1288" spans="1:5" x14ac:dyDescent="0.25">
      <c r="A1288" s="1">
        <v>1285</v>
      </c>
      <c r="B1288" s="1" t="str">
        <f>"2756202012011449061441"</f>
        <v>2756202012011449061441</v>
      </c>
      <c r="C1288" s="1" t="str">
        <f>"刘立培"</f>
        <v>刘立培</v>
      </c>
      <c r="D1288" s="1" t="s">
        <v>58</v>
      </c>
      <c r="E1288" s="1"/>
    </row>
    <row r="1289" spans="1:5" x14ac:dyDescent="0.25">
      <c r="A1289" s="1">
        <v>1286</v>
      </c>
      <c r="B1289" s="1" t="str">
        <f>"2756202012011456551449"</f>
        <v>2756202012011456551449</v>
      </c>
      <c r="C1289" s="1" t="str">
        <f>"李相营"</f>
        <v>李相营</v>
      </c>
      <c r="D1289" s="1" t="s">
        <v>58</v>
      </c>
      <c r="E1289" s="1"/>
    </row>
    <row r="1290" spans="1:5" x14ac:dyDescent="0.25">
      <c r="A1290" s="1">
        <v>1287</v>
      </c>
      <c r="B1290" s="1" t="str">
        <f>"2756202012011506511461"</f>
        <v>2756202012011506511461</v>
      </c>
      <c r="C1290" s="1" t="str">
        <f>"王盼盼"</f>
        <v>王盼盼</v>
      </c>
      <c r="D1290" s="1" t="s">
        <v>58</v>
      </c>
      <c r="E1290" s="1"/>
    </row>
    <row r="1291" spans="1:5" x14ac:dyDescent="0.25">
      <c r="A1291" s="1">
        <v>1288</v>
      </c>
      <c r="B1291" s="1" t="str">
        <f>"2756202012012332521859"</f>
        <v>2756202012012332521859</v>
      </c>
      <c r="C1291" s="1" t="str">
        <f>"赵佳菀"</f>
        <v>赵佳菀</v>
      </c>
      <c r="D1291" s="1" t="s">
        <v>58</v>
      </c>
      <c r="E1291" s="1"/>
    </row>
    <row r="1292" spans="1:5" x14ac:dyDescent="0.25">
      <c r="A1292" s="1">
        <v>1289</v>
      </c>
      <c r="B1292" s="1" t="str">
        <f>"2756202012021004191984"</f>
        <v>2756202012021004191984</v>
      </c>
      <c r="C1292" s="1" t="str">
        <f>"何欣洋"</f>
        <v>何欣洋</v>
      </c>
      <c r="D1292" s="1" t="s">
        <v>58</v>
      </c>
      <c r="E1292" s="1"/>
    </row>
    <row r="1293" spans="1:5" x14ac:dyDescent="0.25">
      <c r="A1293" s="1">
        <v>1290</v>
      </c>
      <c r="B1293" s="1" t="str">
        <f>"2756202012021334462247"</f>
        <v>2756202012021334462247</v>
      </c>
      <c r="C1293" s="1" t="str">
        <f>"曹满"</f>
        <v>曹满</v>
      </c>
      <c r="D1293" s="1" t="s">
        <v>58</v>
      </c>
      <c r="E1293" s="1"/>
    </row>
    <row r="1294" spans="1:5" x14ac:dyDescent="0.25">
      <c r="A1294" s="1">
        <v>1291</v>
      </c>
      <c r="B1294" s="1" t="str">
        <f>"2756202012021433222338"</f>
        <v>2756202012021433222338</v>
      </c>
      <c r="C1294" s="1" t="str">
        <f>"郑军哲"</f>
        <v>郑军哲</v>
      </c>
      <c r="D1294" s="1" t="s">
        <v>58</v>
      </c>
      <c r="E1294" s="1"/>
    </row>
    <row r="1295" spans="1:5" x14ac:dyDescent="0.25">
      <c r="A1295" s="1">
        <v>1292</v>
      </c>
      <c r="B1295" s="1" t="str">
        <f>"275620201130094225207"</f>
        <v>275620201130094225207</v>
      </c>
      <c r="C1295" s="1" t="str">
        <f>"方警玺"</f>
        <v>方警玺</v>
      </c>
      <c r="D1295" s="1" t="s">
        <v>59</v>
      </c>
      <c r="E1295" s="1"/>
    </row>
    <row r="1296" spans="1:5" x14ac:dyDescent="0.25">
      <c r="A1296" s="1">
        <v>1293</v>
      </c>
      <c r="B1296" s="1" t="str">
        <f>"275620201130105229388"</f>
        <v>275620201130105229388</v>
      </c>
      <c r="C1296" s="1" t="str">
        <f>"何一博"</f>
        <v>何一博</v>
      </c>
      <c r="D1296" s="1" t="s">
        <v>59</v>
      </c>
      <c r="E1296" s="1"/>
    </row>
    <row r="1297" spans="1:5" x14ac:dyDescent="0.25">
      <c r="A1297" s="1">
        <v>1294</v>
      </c>
      <c r="B1297" s="1" t="str">
        <f>"275620201130122005528"</f>
        <v>275620201130122005528</v>
      </c>
      <c r="C1297" s="1" t="str">
        <f>"陈雪晴"</f>
        <v>陈雪晴</v>
      </c>
      <c r="D1297" s="1" t="s">
        <v>59</v>
      </c>
      <c r="E1297" s="1"/>
    </row>
    <row r="1298" spans="1:5" x14ac:dyDescent="0.25">
      <c r="A1298" s="1">
        <v>1295</v>
      </c>
      <c r="B1298" s="1" t="str">
        <f>"275620201130122131530"</f>
        <v>275620201130122131530</v>
      </c>
      <c r="C1298" s="1" t="str">
        <f>"王一茜"</f>
        <v>王一茜</v>
      </c>
      <c r="D1298" s="1" t="s">
        <v>59</v>
      </c>
      <c r="E1298" s="1"/>
    </row>
    <row r="1299" spans="1:5" x14ac:dyDescent="0.25">
      <c r="A1299" s="1">
        <v>1296</v>
      </c>
      <c r="B1299" s="1" t="str">
        <f>"275620201130124510564"</f>
        <v>275620201130124510564</v>
      </c>
      <c r="C1299" s="1" t="str">
        <f>"刘钧宇"</f>
        <v>刘钧宇</v>
      </c>
      <c r="D1299" s="1" t="s">
        <v>59</v>
      </c>
      <c r="E1299" s="1"/>
    </row>
    <row r="1300" spans="1:5" x14ac:dyDescent="0.25">
      <c r="A1300" s="1">
        <v>1297</v>
      </c>
      <c r="B1300" s="1" t="str">
        <f>"275620201130135421652"</f>
        <v>275620201130135421652</v>
      </c>
      <c r="C1300" s="1" t="str">
        <f>"宋江涛"</f>
        <v>宋江涛</v>
      </c>
      <c r="D1300" s="1" t="s">
        <v>59</v>
      </c>
      <c r="E1300" s="1"/>
    </row>
    <row r="1301" spans="1:5" x14ac:dyDescent="0.25">
      <c r="A1301" s="1">
        <v>1298</v>
      </c>
      <c r="B1301" s="1" t="str">
        <f>"275620201130153541774"</f>
        <v>275620201130153541774</v>
      </c>
      <c r="C1301" s="1" t="str">
        <f>"张鹏飞"</f>
        <v>张鹏飞</v>
      </c>
      <c r="D1301" s="1" t="s">
        <v>59</v>
      </c>
      <c r="E1301" s="1"/>
    </row>
    <row r="1302" spans="1:5" x14ac:dyDescent="0.25">
      <c r="A1302" s="1">
        <v>1299</v>
      </c>
      <c r="B1302" s="1" t="str">
        <f>"275620201130192828968"</f>
        <v>275620201130192828968</v>
      </c>
      <c r="C1302" s="1" t="str">
        <f>"巩民"</f>
        <v>巩民</v>
      </c>
      <c r="D1302" s="1" t="s">
        <v>59</v>
      </c>
      <c r="E1302" s="1"/>
    </row>
    <row r="1303" spans="1:5" x14ac:dyDescent="0.25">
      <c r="A1303" s="1">
        <v>1300</v>
      </c>
      <c r="B1303" s="1" t="str">
        <f>"2756202011302102151024"</f>
        <v>2756202011302102151024</v>
      </c>
      <c r="C1303" s="1" t="str">
        <f>"方颖"</f>
        <v>方颖</v>
      </c>
      <c r="D1303" s="1" t="s">
        <v>59</v>
      </c>
      <c r="E1303" s="1"/>
    </row>
    <row r="1304" spans="1:5" x14ac:dyDescent="0.25">
      <c r="A1304" s="1">
        <v>1301</v>
      </c>
      <c r="B1304" s="1" t="str">
        <f>"2756202011302236301079"</f>
        <v>2756202011302236301079</v>
      </c>
      <c r="C1304" s="1" t="str">
        <f>"肖云辉"</f>
        <v>肖云辉</v>
      </c>
      <c r="D1304" s="1" t="s">
        <v>59</v>
      </c>
      <c r="E1304" s="1"/>
    </row>
    <row r="1305" spans="1:5" x14ac:dyDescent="0.25">
      <c r="A1305" s="1">
        <v>1302</v>
      </c>
      <c r="B1305" s="1" t="str">
        <f>"2756202012010945461172"</f>
        <v>2756202012010945461172</v>
      </c>
      <c r="C1305" s="1" t="str">
        <f>"张晓晨"</f>
        <v>张晓晨</v>
      </c>
      <c r="D1305" s="1" t="s">
        <v>59</v>
      </c>
      <c r="E1305" s="1"/>
    </row>
    <row r="1306" spans="1:5" x14ac:dyDescent="0.25">
      <c r="A1306" s="1">
        <v>1303</v>
      </c>
      <c r="B1306" s="1" t="str">
        <f>"2756202012011105001269"</f>
        <v>2756202012011105001269</v>
      </c>
      <c r="C1306" s="1" t="str">
        <f>"樊寅"</f>
        <v>樊寅</v>
      </c>
      <c r="D1306" s="1" t="s">
        <v>59</v>
      </c>
      <c r="E1306" s="1"/>
    </row>
    <row r="1307" spans="1:5" x14ac:dyDescent="0.25">
      <c r="A1307" s="1">
        <v>1304</v>
      </c>
      <c r="B1307" s="1" t="str">
        <f>"2756202012011226331327"</f>
        <v>2756202012011226331327</v>
      </c>
      <c r="C1307" s="1" t="str">
        <f>"宋浩源"</f>
        <v>宋浩源</v>
      </c>
      <c r="D1307" s="1" t="s">
        <v>59</v>
      </c>
      <c r="E1307" s="1"/>
    </row>
    <row r="1308" spans="1:5" x14ac:dyDescent="0.25">
      <c r="A1308" s="1">
        <v>1305</v>
      </c>
      <c r="B1308" s="1" t="str">
        <f>"2756202012011417331414"</f>
        <v>2756202012011417331414</v>
      </c>
      <c r="C1308" s="1" t="str">
        <f>"刘宁"</f>
        <v>刘宁</v>
      </c>
      <c r="D1308" s="1" t="s">
        <v>59</v>
      </c>
      <c r="E1308" s="1"/>
    </row>
    <row r="1309" spans="1:5" x14ac:dyDescent="0.25">
      <c r="A1309" s="1">
        <v>1306</v>
      </c>
      <c r="B1309" s="1" t="str">
        <f>"2756202012011538181495"</f>
        <v>2756202012011538181495</v>
      </c>
      <c r="C1309" s="1" t="str">
        <f>"王弘政"</f>
        <v>王弘政</v>
      </c>
      <c r="D1309" s="1" t="s">
        <v>59</v>
      </c>
      <c r="E1309" s="1"/>
    </row>
    <row r="1310" spans="1:5" x14ac:dyDescent="0.25">
      <c r="A1310" s="1">
        <v>1307</v>
      </c>
      <c r="B1310" s="1" t="str">
        <f>"2756202012011548271509"</f>
        <v>2756202012011548271509</v>
      </c>
      <c r="C1310" s="1" t="str">
        <f>"马栋梁"</f>
        <v>马栋梁</v>
      </c>
      <c r="D1310" s="1" t="s">
        <v>59</v>
      </c>
      <c r="E1310" s="1"/>
    </row>
    <row r="1311" spans="1:5" x14ac:dyDescent="0.25">
      <c r="A1311" s="1">
        <v>1308</v>
      </c>
      <c r="B1311" s="1" t="str">
        <f>"2756202012012118211772"</f>
        <v>2756202012012118211772</v>
      </c>
      <c r="C1311" s="1" t="str">
        <f>"常宁磊"</f>
        <v>常宁磊</v>
      </c>
      <c r="D1311" s="1" t="s">
        <v>59</v>
      </c>
      <c r="E1311" s="1"/>
    </row>
    <row r="1312" spans="1:5" x14ac:dyDescent="0.25">
      <c r="A1312" s="1">
        <v>1309</v>
      </c>
      <c r="B1312" s="1" t="str">
        <f>"2756202012020856401921"</f>
        <v>2756202012020856401921</v>
      </c>
      <c r="C1312" s="1" t="str">
        <f>"段玉宵"</f>
        <v>段玉宵</v>
      </c>
      <c r="D1312" s="1" t="s">
        <v>59</v>
      </c>
      <c r="E1312" s="1"/>
    </row>
    <row r="1313" spans="1:5" x14ac:dyDescent="0.25">
      <c r="A1313" s="1">
        <v>1310</v>
      </c>
      <c r="B1313" s="1" t="str">
        <f>"2756202012021203052123"</f>
        <v>2756202012021203052123</v>
      </c>
      <c r="C1313" s="1" t="str">
        <f>"秦双东"</f>
        <v>秦双东</v>
      </c>
      <c r="D1313" s="1" t="s">
        <v>59</v>
      </c>
      <c r="E1313" s="1"/>
    </row>
    <row r="1314" spans="1:5" x14ac:dyDescent="0.25">
      <c r="A1314" s="1">
        <v>1311</v>
      </c>
      <c r="B1314" s="1" t="str">
        <f>"2756202012021247332172"</f>
        <v>2756202012021247332172</v>
      </c>
      <c r="C1314" s="1" t="str">
        <f>"邓果"</f>
        <v>邓果</v>
      </c>
      <c r="D1314" s="1" t="s">
        <v>59</v>
      </c>
      <c r="E1314" s="1"/>
    </row>
    <row r="1315" spans="1:5" x14ac:dyDescent="0.25">
      <c r="A1315" s="1">
        <v>1312</v>
      </c>
      <c r="B1315" s="1" t="str">
        <f>"2756202012021511032385"</f>
        <v>2756202012021511032385</v>
      </c>
      <c r="C1315" s="1" t="str">
        <f>"乔建军"</f>
        <v>乔建军</v>
      </c>
      <c r="D1315" s="1" t="s">
        <v>59</v>
      </c>
      <c r="E1315" s="1"/>
    </row>
    <row r="1316" spans="1:5" x14ac:dyDescent="0.25">
      <c r="A1316" s="1">
        <v>1313</v>
      </c>
      <c r="B1316" s="1" t="str">
        <f>"27562020113008372959"</f>
        <v>27562020113008372959</v>
      </c>
      <c r="C1316" s="1" t="str">
        <f>"陶宁"</f>
        <v>陶宁</v>
      </c>
      <c r="D1316" s="1" t="s">
        <v>31</v>
      </c>
      <c r="E1316" s="1"/>
    </row>
    <row r="1317" spans="1:5" x14ac:dyDescent="0.25">
      <c r="A1317" s="1">
        <v>1314</v>
      </c>
      <c r="B1317" s="1" t="str">
        <f>"27562020113008425071"</f>
        <v>27562020113008425071</v>
      </c>
      <c r="C1317" s="1" t="str">
        <f>"闫晓博"</f>
        <v>闫晓博</v>
      </c>
      <c r="D1317" s="1" t="s">
        <v>31</v>
      </c>
      <c r="E1317" s="1"/>
    </row>
    <row r="1318" spans="1:5" x14ac:dyDescent="0.25">
      <c r="A1318" s="1">
        <v>1315</v>
      </c>
      <c r="B1318" s="1" t="str">
        <f>"27562020113008524088"</f>
        <v>27562020113008524088</v>
      </c>
      <c r="C1318" s="1" t="str">
        <f>"王萌"</f>
        <v>王萌</v>
      </c>
      <c r="D1318" s="1" t="s">
        <v>31</v>
      </c>
      <c r="E1318" s="1"/>
    </row>
    <row r="1319" spans="1:5" x14ac:dyDescent="0.25">
      <c r="A1319" s="1">
        <v>1316</v>
      </c>
      <c r="B1319" s="1" t="str">
        <f>"275620201130092212164"</f>
        <v>275620201130092212164</v>
      </c>
      <c r="C1319" s="1" t="str">
        <f>"田雯"</f>
        <v>田雯</v>
      </c>
      <c r="D1319" s="1" t="s">
        <v>31</v>
      </c>
      <c r="E1319" s="1"/>
    </row>
    <row r="1320" spans="1:5" x14ac:dyDescent="0.25">
      <c r="A1320" s="1">
        <v>1317</v>
      </c>
      <c r="B1320" s="1" t="str">
        <f>"275620201130100851267"</f>
        <v>275620201130100851267</v>
      </c>
      <c r="C1320" s="1" t="str">
        <f>"屈华国"</f>
        <v>屈华国</v>
      </c>
      <c r="D1320" s="1" t="s">
        <v>31</v>
      </c>
      <c r="E1320" s="1"/>
    </row>
    <row r="1321" spans="1:5" x14ac:dyDescent="0.25">
      <c r="A1321" s="1">
        <v>1318</v>
      </c>
      <c r="B1321" s="1" t="str">
        <f>"275620201130101612291"</f>
        <v>275620201130101612291</v>
      </c>
      <c r="C1321" s="1" t="str">
        <f>"方佳赟"</f>
        <v>方佳赟</v>
      </c>
      <c r="D1321" s="1" t="s">
        <v>31</v>
      </c>
      <c r="E1321" s="1"/>
    </row>
    <row r="1322" spans="1:5" x14ac:dyDescent="0.25">
      <c r="A1322" s="1">
        <v>1319</v>
      </c>
      <c r="B1322" s="1" t="str">
        <f>"275620201130104243368"</f>
        <v>275620201130104243368</v>
      </c>
      <c r="C1322" s="1" t="str">
        <f>"刘正"</f>
        <v>刘正</v>
      </c>
      <c r="D1322" s="1" t="s">
        <v>31</v>
      </c>
      <c r="E1322" s="1"/>
    </row>
    <row r="1323" spans="1:5" x14ac:dyDescent="0.25">
      <c r="A1323" s="1">
        <v>1320</v>
      </c>
      <c r="B1323" s="1" t="str">
        <f>"275620201130132845617"</f>
        <v>275620201130132845617</v>
      </c>
      <c r="C1323" s="1" t="str">
        <f>"卫德伦"</f>
        <v>卫德伦</v>
      </c>
      <c r="D1323" s="1" t="s">
        <v>31</v>
      </c>
      <c r="E1323" s="1"/>
    </row>
    <row r="1324" spans="1:5" x14ac:dyDescent="0.25">
      <c r="A1324" s="1">
        <v>1321</v>
      </c>
      <c r="B1324" s="1" t="str">
        <f>"275620201130183923922"</f>
        <v>275620201130183923922</v>
      </c>
      <c r="C1324" s="1" t="str">
        <f>"程皓宣"</f>
        <v>程皓宣</v>
      </c>
      <c r="D1324" s="1" t="s">
        <v>31</v>
      </c>
      <c r="E1324" s="1"/>
    </row>
    <row r="1325" spans="1:5" x14ac:dyDescent="0.25">
      <c r="A1325" s="1">
        <v>1322</v>
      </c>
      <c r="B1325" s="1" t="str">
        <f>"2756202012010942121167"</f>
        <v>2756202012010942121167</v>
      </c>
      <c r="C1325" s="1" t="str">
        <f>"杨浩宇"</f>
        <v>杨浩宇</v>
      </c>
      <c r="D1325" s="1" t="s">
        <v>31</v>
      </c>
      <c r="E1325" s="1"/>
    </row>
    <row r="1326" spans="1:5" x14ac:dyDescent="0.25">
      <c r="A1326" s="1">
        <v>1323</v>
      </c>
      <c r="B1326" s="1" t="str">
        <f>"2756202012011004151189"</f>
        <v>2756202012011004151189</v>
      </c>
      <c r="C1326" s="1" t="str">
        <f>"杨勇"</f>
        <v>杨勇</v>
      </c>
      <c r="D1326" s="1" t="s">
        <v>31</v>
      </c>
      <c r="E1326" s="1"/>
    </row>
    <row r="1327" spans="1:5" x14ac:dyDescent="0.25">
      <c r="A1327" s="1">
        <v>1324</v>
      </c>
      <c r="B1327" s="1" t="str">
        <f>"2756202012011128441288"</f>
        <v>2756202012011128441288</v>
      </c>
      <c r="C1327" s="1" t="str">
        <f>"史毓敬"</f>
        <v>史毓敬</v>
      </c>
      <c r="D1327" s="1" t="s">
        <v>31</v>
      </c>
      <c r="E1327" s="1"/>
    </row>
    <row r="1328" spans="1:5" x14ac:dyDescent="0.25">
      <c r="A1328" s="1">
        <v>1325</v>
      </c>
      <c r="B1328" s="1" t="str">
        <f>"2756202012011212471318"</f>
        <v>2756202012011212471318</v>
      </c>
      <c r="C1328" s="1" t="str">
        <f>"张琨"</f>
        <v>张琨</v>
      </c>
      <c r="D1328" s="1" t="s">
        <v>31</v>
      </c>
      <c r="E1328" s="1"/>
    </row>
    <row r="1329" spans="1:5" x14ac:dyDescent="0.25">
      <c r="A1329" s="1">
        <v>1326</v>
      </c>
      <c r="B1329" s="1" t="str">
        <f>"2756202012011402461408"</f>
        <v>2756202012011402461408</v>
      </c>
      <c r="C1329" s="1" t="str">
        <f>"孙啸天"</f>
        <v>孙啸天</v>
      </c>
      <c r="D1329" s="1" t="s">
        <v>31</v>
      </c>
      <c r="E1329" s="1"/>
    </row>
    <row r="1330" spans="1:5" x14ac:dyDescent="0.25">
      <c r="A1330" s="1">
        <v>1327</v>
      </c>
      <c r="B1330" s="1" t="str">
        <f>"2756202012011438521430"</f>
        <v>2756202012011438521430</v>
      </c>
      <c r="C1330" s="1" t="str">
        <f>"吴聪男"</f>
        <v>吴聪男</v>
      </c>
      <c r="D1330" s="1" t="s">
        <v>31</v>
      </c>
      <c r="E1330" s="1"/>
    </row>
    <row r="1331" spans="1:5" x14ac:dyDescent="0.25">
      <c r="A1331" s="1">
        <v>1328</v>
      </c>
      <c r="B1331" s="1" t="str">
        <f>"2756202012011547221506"</f>
        <v>2756202012011547221506</v>
      </c>
      <c r="C1331" s="1" t="str">
        <f>"孙振业"</f>
        <v>孙振业</v>
      </c>
      <c r="D1331" s="1" t="s">
        <v>31</v>
      </c>
      <c r="E1331" s="1"/>
    </row>
    <row r="1332" spans="1:5" x14ac:dyDescent="0.25">
      <c r="A1332" s="1">
        <v>1329</v>
      </c>
      <c r="B1332" s="1" t="str">
        <f>"2756202012012101111758"</f>
        <v>2756202012012101111758</v>
      </c>
      <c r="C1332" s="1" t="str">
        <f>"任梦雅"</f>
        <v>任梦雅</v>
      </c>
      <c r="D1332" s="1" t="s">
        <v>31</v>
      </c>
      <c r="E1332" s="1"/>
    </row>
    <row r="1333" spans="1:5" x14ac:dyDescent="0.25">
      <c r="A1333" s="1">
        <v>1330</v>
      </c>
      <c r="B1333" s="1" t="str">
        <f>"2756202012012104541762"</f>
        <v>2756202012012104541762</v>
      </c>
      <c r="C1333" s="1" t="str">
        <f>"平宽宽"</f>
        <v>平宽宽</v>
      </c>
      <c r="D1333" s="1" t="s">
        <v>31</v>
      </c>
      <c r="E1333" s="1"/>
    </row>
    <row r="1334" spans="1:5" x14ac:dyDescent="0.25">
      <c r="A1334" s="1">
        <v>1331</v>
      </c>
      <c r="B1334" s="1" t="str">
        <f>"2756202012012256501846"</f>
        <v>2756202012012256501846</v>
      </c>
      <c r="C1334" s="1" t="str">
        <f>"张爽"</f>
        <v>张爽</v>
      </c>
      <c r="D1334" s="1" t="s">
        <v>31</v>
      </c>
      <c r="E1334" s="1"/>
    </row>
    <row r="1335" spans="1:5" x14ac:dyDescent="0.25">
      <c r="A1335" s="1">
        <v>1332</v>
      </c>
      <c r="B1335" s="1" t="str">
        <f>"2756202012021009491995"</f>
        <v>2756202012021009491995</v>
      </c>
      <c r="C1335" s="1" t="str">
        <f>"高照果"</f>
        <v>高照果</v>
      </c>
      <c r="D1335" s="1" t="s">
        <v>31</v>
      </c>
      <c r="E1335" s="1"/>
    </row>
    <row r="1336" spans="1:5" x14ac:dyDescent="0.25">
      <c r="A1336" s="1">
        <v>1333</v>
      </c>
      <c r="B1336" s="1" t="str">
        <f>"2756202012021344202262"</f>
        <v>2756202012021344202262</v>
      </c>
      <c r="C1336" s="1" t="str">
        <f>"李梦迪"</f>
        <v>李梦迪</v>
      </c>
      <c r="D1336" s="1" t="s">
        <v>31</v>
      </c>
      <c r="E1336" s="1"/>
    </row>
    <row r="1337" spans="1:5" x14ac:dyDescent="0.25">
      <c r="A1337" s="1">
        <v>1334</v>
      </c>
      <c r="B1337" s="1" t="str">
        <f>"2756202012021408192297"</f>
        <v>2756202012021408192297</v>
      </c>
      <c r="C1337" s="1" t="str">
        <f>"马奎"</f>
        <v>马奎</v>
      </c>
      <c r="D1337" s="1" t="s">
        <v>31</v>
      </c>
      <c r="E1337" s="1"/>
    </row>
    <row r="1338" spans="1:5" x14ac:dyDescent="0.25">
      <c r="A1338" s="1">
        <v>1335</v>
      </c>
      <c r="B1338" s="1" t="str">
        <f>"2756202012021518022398"</f>
        <v>2756202012021518022398</v>
      </c>
      <c r="C1338" s="1" t="str">
        <f>"李文华"</f>
        <v>李文华</v>
      </c>
      <c r="D1338" s="1" t="s">
        <v>31</v>
      </c>
      <c r="E1338" s="1"/>
    </row>
    <row r="1339" spans="1:5" x14ac:dyDescent="0.25">
      <c r="A1339" s="1">
        <v>1336</v>
      </c>
      <c r="B1339" s="1" t="str">
        <f>"2756202012021602212459"</f>
        <v>2756202012021602212459</v>
      </c>
      <c r="C1339" s="1" t="str">
        <f>"孙振宇"</f>
        <v>孙振宇</v>
      </c>
      <c r="D1339" s="1" t="s">
        <v>31</v>
      </c>
      <c r="E1339" s="1"/>
    </row>
    <row r="1340" spans="1:5" x14ac:dyDescent="0.25">
      <c r="A1340" s="1">
        <v>1337</v>
      </c>
      <c r="B1340" s="1" t="str">
        <f>"2756202012021627442509"</f>
        <v>2756202012021627442509</v>
      </c>
      <c r="C1340" s="1" t="str">
        <f>"张轲"</f>
        <v>张轲</v>
      </c>
      <c r="D1340" s="1" t="s">
        <v>31</v>
      </c>
      <c r="E1340" s="1"/>
    </row>
    <row r="1341" spans="1:5" x14ac:dyDescent="0.25">
      <c r="A1341" s="1">
        <v>1338</v>
      </c>
      <c r="B1341" s="1" t="str">
        <f>"2756202012021707292567"</f>
        <v>2756202012021707292567</v>
      </c>
      <c r="C1341" s="1" t="str">
        <f>"卢通"</f>
        <v>卢通</v>
      </c>
      <c r="D1341" s="1" t="s">
        <v>31</v>
      </c>
      <c r="E1341" s="1"/>
    </row>
    <row r="1342" spans="1:5" x14ac:dyDescent="0.25">
      <c r="A1342" s="1">
        <v>1339</v>
      </c>
      <c r="B1342" s="1" t="str">
        <f>"27562020113008302449"</f>
        <v>27562020113008302449</v>
      </c>
      <c r="C1342" s="1" t="str">
        <f>"王满"</f>
        <v>王满</v>
      </c>
      <c r="D1342" s="1" t="s">
        <v>27</v>
      </c>
      <c r="E1342" s="1"/>
    </row>
    <row r="1343" spans="1:5" x14ac:dyDescent="0.25">
      <c r="A1343" s="1">
        <v>1340</v>
      </c>
      <c r="B1343" s="1" t="str">
        <f>"275620201130091437144"</f>
        <v>275620201130091437144</v>
      </c>
      <c r="C1343" s="1" t="str">
        <f>"周康"</f>
        <v>周康</v>
      </c>
      <c r="D1343" s="1" t="s">
        <v>27</v>
      </c>
      <c r="E1343" s="1"/>
    </row>
    <row r="1344" spans="1:5" x14ac:dyDescent="0.25">
      <c r="A1344" s="1">
        <v>1341</v>
      </c>
      <c r="B1344" s="1" t="str">
        <f>"275620201130094945218"</f>
        <v>275620201130094945218</v>
      </c>
      <c r="C1344" s="1" t="str">
        <f>"徐鹏远"</f>
        <v>徐鹏远</v>
      </c>
      <c r="D1344" s="1" t="s">
        <v>27</v>
      </c>
      <c r="E1344" s="1"/>
    </row>
    <row r="1345" spans="1:5" x14ac:dyDescent="0.25">
      <c r="A1345" s="1">
        <v>1342</v>
      </c>
      <c r="B1345" s="1" t="str">
        <f>"275620201130095839236"</f>
        <v>275620201130095839236</v>
      </c>
      <c r="C1345" s="1" t="str">
        <f>"郭超"</f>
        <v>郭超</v>
      </c>
      <c r="D1345" s="1" t="s">
        <v>27</v>
      </c>
      <c r="E1345" s="1"/>
    </row>
    <row r="1346" spans="1:5" x14ac:dyDescent="0.25">
      <c r="A1346" s="1">
        <v>1343</v>
      </c>
      <c r="B1346" s="1" t="str">
        <f>"275620201130103137335"</f>
        <v>275620201130103137335</v>
      </c>
      <c r="C1346" s="1" t="str">
        <f>"王晨"</f>
        <v>王晨</v>
      </c>
      <c r="D1346" s="1" t="s">
        <v>27</v>
      </c>
      <c r="E1346" s="1"/>
    </row>
    <row r="1347" spans="1:5" x14ac:dyDescent="0.25">
      <c r="A1347" s="1">
        <v>1344</v>
      </c>
      <c r="B1347" s="1" t="str">
        <f>"275620201130113738469"</f>
        <v>275620201130113738469</v>
      </c>
      <c r="C1347" s="1" t="str">
        <f>"徐彬"</f>
        <v>徐彬</v>
      </c>
      <c r="D1347" s="1" t="s">
        <v>27</v>
      </c>
      <c r="E1347" s="1"/>
    </row>
    <row r="1348" spans="1:5" x14ac:dyDescent="0.25">
      <c r="A1348" s="1">
        <v>1345</v>
      </c>
      <c r="B1348" s="1" t="str">
        <f>"275620201130145835719"</f>
        <v>275620201130145835719</v>
      </c>
      <c r="C1348" s="1" t="str">
        <f>"李小红"</f>
        <v>李小红</v>
      </c>
      <c r="D1348" s="1" t="s">
        <v>27</v>
      </c>
      <c r="E1348" s="1"/>
    </row>
    <row r="1349" spans="1:5" x14ac:dyDescent="0.25">
      <c r="A1349" s="1">
        <v>1346</v>
      </c>
      <c r="B1349" s="1" t="str">
        <f>"275620201130165041858"</f>
        <v>275620201130165041858</v>
      </c>
      <c r="C1349" s="1" t="str">
        <f>"时玲"</f>
        <v>时玲</v>
      </c>
      <c r="D1349" s="1" t="s">
        <v>27</v>
      </c>
      <c r="E1349" s="1"/>
    </row>
    <row r="1350" spans="1:5" x14ac:dyDescent="0.25">
      <c r="A1350" s="1">
        <v>1347</v>
      </c>
      <c r="B1350" s="1" t="str">
        <f>"275620201130181255913"</f>
        <v>275620201130181255913</v>
      </c>
      <c r="C1350" s="1" t="str">
        <f>"庞雪彬"</f>
        <v>庞雪彬</v>
      </c>
      <c r="D1350" s="1" t="s">
        <v>27</v>
      </c>
      <c r="E1350" s="1"/>
    </row>
    <row r="1351" spans="1:5" x14ac:dyDescent="0.25">
      <c r="A1351" s="1">
        <v>1348</v>
      </c>
      <c r="B1351" s="1" t="str">
        <f>"275620201130193419972"</f>
        <v>275620201130193419972</v>
      </c>
      <c r="C1351" s="1" t="str">
        <f>"刘征"</f>
        <v>刘征</v>
      </c>
      <c r="D1351" s="1" t="s">
        <v>27</v>
      </c>
      <c r="E1351" s="1"/>
    </row>
    <row r="1352" spans="1:5" x14ac:dyDescent="0.25">
      <c r="A1352" s="1">
        <v>1349</v>
      </c>
      <c r="B1352" s="1" t="str">
        <f>"2756202011302025441000"</f>
        <v>2756202011302025441000</v>
      </c>
      <c r="C1352" s="1" t="str">
        <f>"王艳"</f>
        <v>王艳</v>
      </c>
      <c r="D1352" s="1" t="s">
        <v>27</v>
      </c>
      <c r="E1352" s="1"/>
    </row>
    <row r="1353" spans="1:5" x14ac:dyDescent="0.25">
      <c r="A1353" s="1">
        <v>1350</v>
      </c>
      <c r="B1353" s="1" t="str">
        <f>"2756202012010921331152"</f>
        <v>2756202012010921331152</v>
      </c>
      <c r="C1353" s="1" t="str">
        <f>"董莹"</f>
        <v>董莹</v>
      </c>
      <c r="D1353" s="1" t="s">
        <v>27</v>
      </c>
      <c r="E1353" s="1"/>
    </row>
    <row r="1354" spans="1:5" x14ac:dyDescent="0.25">
      <c r="A1354" s="1">
        <v>1351</v>
      </c>
      <c r="B1354" s="1" t="str">
        <f>"2756202012011253331347"</f>
        <v>2756202012011253331347</v>
      </c>
      <c r="C1354" s="1" t="str">
        <f>"王尚"</f>
        <v>王尚</v>
      </c>
      <c r="D1354" s="1" t="s">
        <v>27</v>
      </c>
      <c r="E1354" s="1"/>
    </row>
    <row r="1355" spans="1:5" x14ac:dyDescent="0.25">
      <c r="A1355" s="1">
        <v>1352</v>
      </c>
      <c r="B1355" s="1" t="str">
        <f>"2756202012011520261480"</f>
        <v>2756202012011520261480</v>
      </c>
      <c r="C1355" s="1" t="str">
        <f>"何华雪"</f>
        <v>何华雪</v>
      </c>
      <c r="D1355" s="1" t="s">
        <v>27</v>
      </c>
      <c r="E1355" s="1"/>
    </row>
    <row r="1356" spans="1:5" x14ac:dyDescent="0.25">
      <c r="A1356" s="1">
        <v>1353</v>
      </c>
      <c r="B1356" s="1" t="str">
        <f>"2756202012011551491515"</f>
        <v>2756202012011551491515</v>
      </c>
      <c r="C1356" s="1" t="str">
        <f>"刘洁"</f>
        <v>刘洁</v>
      </c>
      <c r="D1356" s="1" t="s">
        <v>27</v>
      </c>
      <c r="E1356" s="1"/>
    </row>
    <row r="1357" spans="1:5" x14ac:dyDescent="0.25">
      <c r="A1357" s="1">
        <v>1354</v>
      </c>
      <c r="B1357" s="1" t="str">
        <f>"2756202012011613491529"</f>
        <v>2756202012011613491529</v>
      </c>
      <c r="C1357" s="1" t="str">
        <f>"尹旭"</f>
        <v>尹旭</v>
      </c>
      <c r="D1357" s="1" t="s">
        <v>27</v>
      </c>
      <c r="E1357" s="1"/>
    </row>
    <row r="1358" spans="1:5" x14ac:dyDescent="0.25">
      <c r="A1358" s="1">
        <v>1355</v>
      </c>
      <c r="B1358" s="1" t="str">
        <f>"2756202012011634401553"</f>
        <v>2756202012011634401553</v>
      </c>
      <c r="C1358" s="1" t="str">
        <f>"李亚东"</f>
        <v>李亚东</v>
      </c>
      <c r="D1358" s="1" t="s">
        <v>27</v>
      </c>
      <c r="E1358" s="1"/>
    </row>
    <row r="1359" spans="1:5" x14ac:dyDescent="0.25">
      <c r="A1359" s="1">
        <v>1356</v>
      </c>
      <c r="B1359" s="1" t="str">
        <f>"2756202012011741221632"</f>
        <v>2756202012011741221632</v>
      </c>
      <c r="C1359" s="1" t="str">
        <f>"史梦洁"</f>
        <v>史梦洁</v>
      </c>
      <c r="D1359" s="1" t="s">
        <v>27</v>
      </c>
      <c r="E1359" s="1"/>
    </row>
    <row r="1360" spans="1:5" x14ac:dyDescent="0.25">
      <c r="A1360" s="1">
        <v>1357</v>
      </c>
      <c r="B1360" s="1" t="str">
        <f>"2756202012011751331639"</f>
        <v>2756202012011751331639</v>
      </c>
      <c r="C1360" s="1" t="str">
        <f>"杨君端"</f>
        <v>杨君端</v>
      </c>
      <c r="D1360" s="1" t="s">
        <v>27</v>
      </c>
      <c r="E1360" s="1"/>
    </row>
    <row r="1361" spans="1:5" x14ac:dyDescent="0.25">
      <c r="A1361" s="1">
        <v>1358</v>
      </c>
      <c r="B1361" s="1" t="str">
        <f>"2756202012011858261678"</f>
        <v>2756202012011858261678</v>
      </c>
      <c r="C1361" s="1" t="str">
        <f>"石建"</f>
        <v>石建</v>
      </c>
      <c r="D1361" s="1" t="s">
        <v>27</v>
      </c>
      <c r="E1361" s="1"/>
    </row>
    <row r="1362" spans="1:5" x14ac:dyDescent="0.25">
      <c r="A1362" s="1">
        <v>1359</v>
      </c>
      <c r="B1362" s="1" t="str">
        <f>"2756202012012033181741"</f>
        <v>2756202012012033181741</v>
      </c>
      <c r="C1362" s="1" t="str">
        <f>"韩臣尧"</f>
        <v>韩臣尧</v>
      </c>
      <c r="D1362" s="1" t="s">
        <v>27</v>
      </c>
      <c r="E1362" s="1"/>
    </row>
    <row r="1363" spans="1:5" x14ac:dyDescent="0.25">
      <c r="A1363" s="1">
        <v>1360</v>
      </c>
      <c r="B1363" s="1" t="str">
        <f>"2756202012012204471810"</f>
        <v>2756202012012204471810</v>
      </c>
      <c r="C1363" s="1" t="str">
        <f>"马书苑"</f>
        <v>马书苑</v>
      </c>
      <c r="D1363" s="1" t="s">
        <v>27</v>
      </c>
      <c r="E1363" s="1"/>
    </row>
    <row r="1364" spans="1:5" x14ac:dyDescent="0.25">
      <c r="A1364" s="1">
        <v>1361</v>
      </c>
      <c r="B1364" s="1" t="str">
        <f>"2756202012020104111874"</f>
        <v>2756202012020104111874</v>
      </c>
      <c r="C1364" s="1" t="str">
        <f>"胡宗晓"</f>
        <v>胡宗晓</v>
      </c>
      <c r="D1364" s="1" t="s">
        <v>27</v>
      </c>
      <c r="E1364" s="1"/>
    </row>
    <row r="1365" spans="1:5" x14ac:dyDescent="0.25">
      <c r="A1365" s="1">
        <v>1362</v>
      </c>
      <c r="B1365" s="1" t="str">
        <f>"2756202012020923561944"</f>
        <v>2756202012020923561944</v>
      </c>
      <c r="C1365" s="1" t="str">
        <f>"李智倩"</f>
        <v>李智倩</v>
      </c>
      <c r="D1365" s="1" t="s">
        <v>27</v>
      </c>
      <c r="E1365" s="1"/>
    </row>
    <row r="1366" spans="1:5" x14ac:dyDescent="0.25">
      <c r="A1366" s="1">
        <v>1363</v>
      </c>
      <c r="B1366" s="1" t="str">
        <f>"2756202012021320152225"</f>
        <v>2756202012021320152225</v>
      </c>
      <c r="C1366" s="1" t="str">
        <f>"山一峰"</f>
        <v>山一峰</v>
      </c>
      <c r="D1366" s="1" t="s">
        <v>27</v>
      </c>
      <c r="E1366" s="1"/>
    </row>
    <row r="1367" spans="1:5" x14ac:dyDescent="0.25">
      <c r="A1367" s="1">
        <v>1364</v>
      </c>
      <c r="B1367" s="1" t="str">
        <f>"27562020113008251039"</f>
        <v>27562020113008251039</v>
      </c>
      <c r="C1367" s="1" t="str">
        <f>"王君"</f>
        <v>王君</v>
      </c>
      <c r="D1367" s="1" t="s">
        <v>24</v>
      </c>
      <c r="E1367" s="1"/>
    </row>
    <row r="1368" spans="1:5" x14ac:dyDescent="0.25">
      <c r="A1368" s="1">
        <v>1365</v>
      </c>
      <c r="B1368" s="1" t="str">
        <f>"275620201130090919132"</f>
        <v>275620201130090919132</v>
      </c>
      <c r="C1368" s="1" t="str">
        <f>"杨海菁"</f>
        <v>杨海菁</v>
      </c>
      <c r="D1368" s="1" t="s">
        <v>24</v>
      </c>
      <c r="E1368" s="1"/>
    </row>
    <row r="1369" spans="1:5" x14ac:dyDescent="0.25">
      <c r="A1369" s="1">
        <v>1366</v>
      </c>
      <c r="B1369" s="1" t="str">
        <f>"275620201130124750572"</f>
        <v>275620201130124750572</v>
      </c>
      <c r="C1369" s="1" t="str">
        <f>"朱双全"</f>
        <v>朱双全</v>
      </c>
      <c r="D1369" s="1" t="s">
        <v>24</v>
      </c>
      <c r="E1369" s="1"/>
    </row>
    <row r="1370" spans="1:5" x14ac:dyDescent="0.25">
      <c r="A1370" s="1">
        <v>1367</v>
      </c>
      <c r="B1370" s="1" t="str">
        <f>"275620201130142034673"</f>
        <v>275620201130142034673</v>
      </c>
      <c r="C1370" s="1" t="str">
        <f>"杨俊鹏"</f>
        <v>杨俊鹏</v>
      </c>
      <c r="D1370" s="1" t="s">
        <v>24</v>
      </c>
      <c r="E1370" s="1"/>
    </row>
    <row r="1371" spans="1:5" x14ac:dyDescent="0.25">
      <c r="A1371" s="1">
        <v>1368</v>
      </c>
      <c r="B1371" s="1" t="str">
        <f>"275620201130155004794"</f>
        <v>275620201130155004794</v>
      </c>
      <c r="C1371" s="1" t="str">
        <f>"姚又方"</f>
        <v>姚又方</v>
      </c>
      <c r="D1371" s="1" t="s">
        <v>24</v>
      </c>
      <c r="E1371" s="1"/>
    </row>
    <row r="1372" spans="1:5" x14ac:dyDescent="0.25">
      <c r="A1372" s="1">
        <v>1369</v>
      </c>
      <c r="B1372" s="1" t="str">
        <f>"275620201130160346806"</f>
        <v>275620201130160346806</v>
      </c>
      <c r="C1372" s="1" t="str">
        <f>"郭帅"</f>
        <v>郭帅</v>
      </c>
      <c r="D1372" s="1" t="s">
        <v>24</v>
      </c>
      <c r="E1372" s="1"/>
    </row>
    <row r="1373" spans="1:5" x14ac:dyDescent="0.25">
      <c r="A1373" s="1">
        <v>1370</v>
      </c>
      <c r="B1373" s="1" t="str">
        <f>"2756202012010822351116"</f>
        <v>2756202012010822351116</v>
      </c>
      <c r="C1373" s="1" t="str">
        <f>"李文晓"</f>
        <v>李文晓</v>
      </c>
      <c r="D1373" s="1" t="s">
        <v>24</v>
      </c>
      <c r="E1373" s="1"/>
    </row>
    <row r="1374" spans="1:5" x14ac:dyDescent="0.25">
      <c r="A1374" s="1">
        <v>1371</v>
      </c>
      <c r="B1374" s="1" t="str">
        <f>"2756202012011231361330"</f>
        <v>2756202012011231361330</v>
      </c>
      <c r="C1374" s="1" t="str">
        <f>"刘向雨"</f>
        <v>刘向雨</v>
      </c>
      <c r="D1374" s="1" t="s">
        <v>24</v>
      </c>
      <c r="E1374" s="1"/>
    </row>
    <row r="1375" spans="1:5" x14ac:dyDescent="0.25">
      <c r="A1375" s="1">
        <v>1372</v>
      </c>
      <c r="B1375" s="1" t="str">
        <f>"2756202012011505331460"</f>
        <v>2756202012011505331460</v>
      </c>
      <c r="C1375" s="1" t="str">
        <f>"时源博"</f>
        <v>时源博</v>
      </c>
      <c r="D1375" s="1" t="s">
        <v>24</v>
      </c>
      <c r="E1375" s="1"/>
    </row>
    <row r="1376" spans="1:5" x14ac:dyDescent="0.25">
      <c r="A1376" s="1">
        <v>1373</v>
      </c>
      <c r="B1376" s="1" t="str">
        <f>"2756202012011512401472"</f>
        <v>2756202012011512401472</v>
      </c>
      <c r="C1376" s="1" t="str">
        <f>"王惠"</f>
        <v>王惠</v>
      </c>
      <c r="D1376" s="1" t="s">
        <v>24</v>
      </c>
      <c r="E1376" s="1"/>
    </row>
    <row r="1377" spans="1:5" x14ac:dyDescent="0.25">
      <c r="A1377" s="1">
        <v>1374</v>
      </c>
      <c r="B1377" s="1" t="str">
        <f>"2756202012011919081692"</f>
        <v>2756202012011919081692</v>
      </c>
      <c r="C1377" s="1" t="str">
        <f>"刘操"</f>
        <v>刘操</v>
      </c>
      <c r="D1377" s="1" t="s">
        <v>24</v>
      </c>
      <c r="E1377" s="1"/>
    </row>
    <row r="1378" spans="1:5" x14ac:dyDescent="0.25">
      <c r="A1378" s="1">
        <v>1375</v>
      </c>
      <c r="B1378" s="1" t="str">
        <f>"2756202012011922021693"</f>
        <v>2756202012011922021693</v>
      </c>
      <c r="C1378" s="1" t="str">
        <f>"黄田"</f>
        <v>黄田</v>
      </c>
      <c r="D1378" s="1" t="s">
        <v>24</v>
      </c>
      <c r="E1378" s="1"/>
    </row>
    <row r="1379" spans="1:5" x14ac:dyDescent="0.25">
      <c r="A1379" s="1">
        <v>1376</v>
      </c>
      <c r="B1379" s="1" t="str">
        <f>"2756202012011955421715"</f>
        <v>2756202012011955421715</v>
      </c>
      <c r="C1379" s="1" t="str">
        <f>"吴迪"</f>
        <v>吴迪</v>
      </c>
      <c r="D1379" s="1" t="s">
        <v>24</v>
      </c>
      <c r="E1379" s="1"/>
    </row>
    <row r="1380" spans="1:5" x14ac:dyDescent="0.25">
      <c r="A1380" s="1">
        <v>1377</v>
      </c>
      <c r="B1380" s="1" t="str">
        <f>"2756202012012041001747"</f>
        <v>2756202012012041001747</v>
      </c>
      <c r="C1380" s="1" t="str">
        <f>"鲍玉荣"</f>
        <v>鲍玉荣</v>
      </c>
      <c r="D1380" s="1" t="s">
        <v>24</v>
      </c>
      <c r="E1380" s="1"/>
    </row>
    <row r="1381" spans="1:5" x14ac:dyDescent="0.25">
      <c r="A1381" s="1">
        <v>1378</v>
      </c>
      <c r="B1381" s="1" t="str">
        <f>"2756202012012329241857"</f>
        <v>2756202012012329241857</v>
      </c>
      <c r="C1381" s="1" t="str">
        <f>"江琪"</f>
        <v>江琪</v>
      </c>
      <c r="D1381" s="1" t="s">
        <v>24</v>
      </c>
      <c r="E1381" s="1"/>
    </row>
    <row r="1382" spans="1:5" x14ac:dyDescent="0.25">
      <c r="A1382" s="1">
        <v>1379</v>
      </c>
      <c r="B1382" s="1" t="str">
        <f>"2756202012020037211871"</f>
        <v>2756202012020037211871</v>
      </c>
      <c r="C1382" s="1" t="str">
        <f>"韩松峰"</f>
        <v>韩松峰</v>
      </c>
      <c r="D1382" s="1" t="s">
        <v>24</v>
      </c>
      <c r="E1382" s="1"/>
    </row>
    <row r="1383" spans="1:5" x14ac:dyDescent="0.25">
      <c r="A1383" s="1">
        <v>1380</v>
      </c>
      <c r="B1383" s="1" t="str">
        <f>"2756202012020935051951"</f>
        <v>2756202012020935051951</v>
      </c>
      <c r="C1383" s="1" t="str">
        <f>"秦双钰"</f>
        <v>秦双钰</v>
      </c>
      <c r="D1383" s="1" t="s">
        <v>24</v>
      </c>
      <c r="E1383" s="1"/>
    </row>
    <row r="1384" spans="1:5" x14ac:dyDescent="0.25">
      <c r="A1384" s="1">
        <v>1381</v>
      </c>
      <c r="B1384" s="1" t="str">
        <f>"2756202012020938121955"</f>
        <v>2756202012020938121955</v>
      </c>
      <c r="C1384" s="1" t="str">
        <f>"郑启振"</f>
        <v>郑启振</v>
      </c>
      <c r="D1384" s="1" t="s">
        <v>24</v>
      </c>
      <c r="E1384" s="1"/>
    </row>
    <row r="1385" spans="1:5" x14ac:dyDescent="0.25">
      <c r="A1385" s="1">
        <v>1382</v>
      </c>
      <c r="B1385" s="1" t="str">
        <f>"2756202012021006551988"</f>
        <v>2756202012021006551988</v>
      </c>
      <c r="C1385" s="1" t="str">
        <f>"张林峰"</f>
        <v>张林峰</v>
      </c>
      <c r="D1385" s="1" t="s">
        <v>24</v>
      </c>
      <c r="E1385" s="1"/>
    </row>
    <row r="1386" spans="1:5" x14ac:dyDescent="0.25">
      <c r="A1386" s="1">
        <v>1383</v>
      </c>
      <c r="B1386" s="1" t="str">
        <f>"2756202012021051072044"</f>
        <v>2756202012021051072044</v>
      </c>
      <c r="C1386" s="1" t="str">
        <f>"蔡蕾"</f>
        <v>蔡蕾</v>
      </c>
      <c r="D1386" s="1" t="s">
        <v>24</v>
      </c>
      <c r="E1386" s="1"/>
    </row>
    <row r="1387" spans="1:5" x14ac:dyDescent="0.25">
      <c r="A1387" s="1">
        <v>1384</v>
      </c>
      <c r="B1387" s="1" t="str">
        <f>"2756202012021419152312"</f>
        <v>2756202012021419152312</v>
      </c>
      <c r="C1387" s="1" t="str">
        <f>"洪星"</f>
        <v>洪星</v>
      </c>
      <c r="D1387" s="1" t="s">
        <v>24</v>
      </c>
      <c r="E1387" s="1"/>
    </row>
    <row r="1388" spans="1:5" x14ac:dyDescent="0.25">
      <c r="A1388" s="1">
        <v>1385</v>
      </c>
      <c r="B1388" s="1" t="str">
        <f>"2756202012021530562414"</f>
        <v>2756202012021530562414</v>
      </c>
      <c r="C1388" s="1" t="str">
        <f>"张豪男"</f>
        <v>张豪男</v>
      </c>
      <c r="D1388" s="1" t="s">
        <v>24</v>
      </c>
      <c r="E1388" s="1"/>
    </row>
    <row r="1389" spans="1:5" x14ac:dyDescent="0.25">
      <c r="A1389" s="1">
        <v>1386</v>
      </c>
      <c r="B1389" s="1" t="str">
        <f>"2756202012021549242443"</f>
        <v>2756202012021549242443</v>
      </c>
      <c r="C1389" s="1" t="str">
        <f>"刘园"</f>
        <v>刘园</v>
      </c>
      <c r="D1389" s="1" t="s">
        <v>24</v>
      </c>
      <c r="E1389" s="1"/>
    </row>
    <row r="1390" spans="1:5" x14ac:dyDescent="0.25">
      <c r="A1390" s="1">
        <v>1387</v>
      </c>
      <c r="B1390" s="1" t="str">
        <f>"27562020113008422170"</f>
        <v>27562020113008422170</v>
      </c>
      <c r="C1390" s="1" t="str">
        <f>"胡聪"</f>
        <v>胡聪</v>
      </c>
      <c r="D1390" s="1" t="s">
        <v>38</v>
      </c>
      <c r="E1390" s="1"/>
    </row>
    <row r="1391" spans="1:5" x14ac:dyDescent="0.25">
      <c r="A1391" s="1">
        <v>1388</v>
      </c>
      <c r="B1391" s="1" t="str">
        <f>"275620201130093450189"</f>
        <v>275620201130093450189</v>
      </c>
      <c r="C1391" s="1" t="str">
        <f>"陈苗苗"</f>
        <v>陈苗苗</v>
      </c>
      <c r="D1391" s="1" t="s">
        <v>38</v>
      </c>
      <c r="E1391" s="1"/>
    </row>
    <row r="1392" spans="1:5" x14ac:dyDescent="0.25">
      <c r="A1392" s="1">
        <v>1389</v>
      </c>
      <c r="B1392" s="1" t="str">
        <f>"275620201130105032384"</f>
        <v>275620201130105032384</v>
      </c>
      <c r="C1392" s="1" t="str">
        <f>"邓婉迎"</f>
        <v>邓婉迎</v>
      </c>
      <c r="D1392" s="1" t="s">
        <v>38</v>
      </c>
      <c r="E1392" s="1"/>
    </row>
    <row r="1393" spans="1:5" x14ac:dyDescent="0.25">
      <c r="A1393" s="1">
        <v>1390</v>
      </c>
      <c r="B1393" s="1" t="str">
        <f>"275620201130113440462"</f>
        <v>275620201130113440462</v>
      </c>
      <c r="C1393" s="1" t="str">
        <f>"朱呈祥"</f>
        <v>朱呈祥</v>
      </c>
      <c r="D1393" s="1" t="s">
        <v>38</v>
      </c>
      <c r="E1393" s="1"/>
    </row>
    <row r="1394" spans="1:5" x14ac:dyDescent="0.25">
      <c r="A1394" s="1">
        <v>1391</v>
      </c>
      <c r="B1394" s="1" t="str">
        <f>"2756202012010832581119"</f>
        <v>2756202012010832581119</v>
      </c>
      <c r="C1394" s="1" t="str">
        <f>"赵祥安"</f>
        <v>赵祥安</v>
      </c>
      <c r="D1394" s="1" t="s">
        <v>38</v>
      </c>
      <c r="E1394" s="1"/>
    </row>
    <row r="1395" spans="1:5" x14ac:dyDescent="0.25">
      <c r="A1395" s="1">
        <v>1392</v>
      </c>
      <c r="B1395" s="1" t="str">
        <f>"2756202012012205151812"</f>
        <v>2756202012012205151812</v>
      </c>
      <c r="C1395" s="1" t="str">
        <f>"宋妍"</f>
        <v>宋妍</v>
      </c>
      <c r="D1395" s="1" t="s">
        <v>38</v>
      </c>
      <c r="E1395" s="1"/>
    </row>
    <row r="1396" spans="1:5" x14ac:dyDescent="0.25">
      <c r="A1396" s="1">
        <v>1393</v>
      </c>
      <c r="B1396" s="1" t="str">
        <f>"2756202012020842371915"</f>
        <v>2756202012020842371915</v>
      </c>
      <c r="C1396" s="1" t="str">
        <f>"李梦莎"</f>
        <v>李梦莎</v>
      </c>
      <c r="D1396" s="1" t="s">
        <v>38</v>
      </c>
      <c r="E1396" s="1"/>
    </row>
    <row r="1397" spans="1:5" x14ac:dyDescent="0.25">
      <c r="A1397" s="1">
        <v>1394</v>
      </c>
      <c r="B1397" s="1" t="str">
        <f>"2756202012021252072183"</f>
        <v>2756202012021252072183</v>
      </c>
      <c r="C1397" s="1" t="str">
        <f>"赵亚红"</f>
        <v>赵亚红</v>
      </c>
      <c r="D1397" s="1" t="s">
        <v>38</v>
      </c>
      <c r="E1397" s="1"/>
    </row>
    <row r="1398" spans="1:5" x14ac:dyDescent="0.25">
      <c r="A1398" s="1">
        <v>1395</v>
      </c>
      <c r="B1398" s="1" t="str">
        <f>"2756202012021302512196"</f>
        <v>2756202012021302512196</v>
      </c>
      <c r="C1398" s="1" t="str">
        <f>"李颜伶"</f>
        <v>李颜伶</v>
      </c>
      <c r="D1398" s="1" t="s">
        <v>38</v>
      </c>
      <c r="E1398" s="1"/>
    </row>
    <row r="1399" spans="1:5" x14ac:dyDescent="0.25">
      <c r="A1399" s="1">
        <v>1396</v>
      </c>
      <c r="B1399" s="1" t="str">
        <f>"2756202012021321062227"</f>
        <v>2756202012021321062227</v>
      </c>
      <c r="C1399" s="1" t="str">
        <f>"周瑞娟"</f>
        <v>周瑞娟</v>
      </c>
      <c r="D1399" s="1" t="s">
        <v>38</v>
      </c>
      <c r="E1399" s="1"/>
    </row>
    <row r="1400" spans="1:5" x14ac:dyDescent="0.25">
      <c r="A1400" s="1">
        <v>1397</v>
      </c>
      <c r="B1400" s="1" t="str">
        <f>"2756202012021337252253"</f>
        <v>2756202012021337252253</v>
      </c>
      <c r="C1400" s="1" t="str">
        <f>"曹英杰"</f>
        <v>曹英杰</v>
      </c>
      <c r="D1400" s="1" t="s">
        <v>38</v>
      </c>
      <c r="E1400" s="1"/>
    </row>
    <row r="1401" spans="1:5" x14ac:dyDescent="0.25">
      <c r="A1401" s="1">
        <v>1398</v>
      </c>
      <c r="B1401" s="1" t="str">
        <f>"2756202012021404282293"</f>
        <v>2756202012021404282293</v>
      </c>
      <c r="C1401" s="1" t="str">
        <f>"崔岳岭"</f>
        <v>崔岳岭</v>
      </c>
      <c r="D1401" s="1" t="s">
        <v>38</v>
      </c>
      <c r="E1401" s="1"/>
    </row>
    <row r="1402" spans="1:5" x14ac:dyDescent="0.25">
      <c r="A1402" s="1">
        <v>1399</v>
      </c>
      <c r="B1402" s="1" t="str">
        <f>"2756202012021507252378"</f>
        <v>2756202012021507252378</v>
      </c>
      <c r="C1402" s="1" t="str">
        <f>"闪璐"</f>
        <v>闪璐</v>
      </c>
      <c r="D1402" s="1" t="s">
        <v>38</v>
      </c>
      <c r="E1402" s="1"/>
    </row>
    <row r="1403" spans="1:5" x14ac:dyDescent="0.25">
      <c r="A1403" s="1">
        <v>1400</v>
      </c>
      <c r="B1403" s="1" t="str">
        <f>"275620201130092321167"</f>
        <v>275620201130092321167</v>
      </c>
      <c r="C1403" s="1" t="str">
        <f>"王冰"</f>
        <v>王冰</v>
      </c>
      <c r="D1403" s="1" t="s">
        <v>55</v>
      </c>
      <c r="E1403" s="1"/>
    </row>
    <row r="1404" spans="1:5" x14ac:dyDescent="0.25">
      <c r="A1404" s="1">
        <v>1401</v>
      </c>
      <c r="B1404" s="1" t="str">
        <f>"275620201130101326278"</f>
        <v>275620201130101326278</v>
      </c>
      <c r="C1404" s="1" t="str">
        <f>"丁寒玉"</f>
        <v>丁寒玉</v>
      </c>
      <c r="D1404" s="1" t="s">
        <v>55</v>
      </c>
      <c r="E1404" s="1"/>
    </row>
    <row r="1405" spans="1:5" x14ac:dyDescent="0.25">
      <c r="A1405" s="1">
        <v>1402</v>
      </c>
      <c r="B1405" s="1" t="str">
        <f>"275620201130101515287"</f>
        <v>275620201130101515287</v>
      </c>
      <c r="C1405" s="1" t="str">
        <f>"孙栋"</f>
        <v>孙栋</v>
      </c>
      <c r="D1405" s="1" t="s">
        <v>55</v>
      </c>
      <c r="E1405" s="1"/>
    </row>
    <row r="1406" spans="1:5" x14ac:dyDescent="0.25">
      <c r="A1406" s="1">
        <v>1403</v>
      </c>
      <c r="B1406" s="1" t="str">
        <f>"275620201130112050439"</f>
        <v>275620201130112050439</v>
      </c>
      <c r="C1406" s="1" t="str">
        <f>"徐启晨"</f>
        <v>徐启晨</v>
      </c>
      <c r="D1406" s="1" t="s">
        <v>55</v>
      </c>
      <c r="E1406" s="1"/>
    </row>
    <row r="1407" spans="1:5" x14ac:dyDescent="0.25">
      <c r="A1407" s="1">
        <v>1404</v>
      </c>
      <c r="B1407" s="1" t="str">
        <f>"275620201130112255447"</f>
        <v>275620201130112255447</v>
      </c>
      <c r="C1407" s="1" t="str">
        <f>"孙忠良"</f>
        <v>孙忠良</v>
      </c>
      <c r="D1407" s="1" t="s">
        <v>55</v>
      </c>
      <c r="E1407" s="1"/>
    </row>
    <row r="1408" spans="1:5" x14ac:dyDescent="0.25">
      <c r="A1408" s="1">
        <v>1405</v>
      </c>
      <c r="B1408" s="1" t="str">
        <f>"275620201130112303448"</f>
        <v>275620201130112303448</v>
      </c>
      <c r="C1408" s="1" t="str">
        <f>"赵培善"</f>
        <v>赵培善</v>
      </c>
      <c r="D1408" s="1" t="s">
        <v>55</v>
      </c>
      <c r="E1408" s="1"/>
    </row>
    <row r="1409" spans="1:5" x14ac:dyDescent="0.25">
      <c r="A1409" s="1">
        <v>1406</v>
      </c>
      <c r="B1409" s="1" t="str">
        <f>"275620201130122701538"</f>
        <v>275620201130122701538</v>
      </c>
      <c r="C1409" s="1" t="str">
        <f>"徐果果"</f>
        <v>徐果果</v>
      </c>
      <c r="D1409" s="1" t="s">
        <v>55</v>
      </c>
      <c r="E1409" s="1"/>
    </row>
    <row r="1410" spans="1:5" x14ac:dyDescent="0.25">
      <c r="A1410" s="1">
        <v>1407</v>
      </c>
      <c r="B1410" s="1" t="str">
        <f>"275620201130132056608"</f>
        <v>275620201130132056608</v>
      </c>
      <c r="C1410" s="1" t="str">
        <f>"王世钊"</f>
        <v>王世钊</v>
      </c>
      <c r="D1410" s="1" t="s">
        <v>55</v>
      </c>
      <c r="E1410" s="1"/>
    </row>
    <row r="1411" spans="1:5" x14ac:dyDescent="0.25">
      <c r="A1411" s="1">
        <v>1408</v>
      </c>
      <c r="B1411" s="1" t="str">
        <f>"275620201130133818631"</f>
        <v>275620201130133818631</v>
      </c>
      <c r="C1411" s="1" t="str">
        <f>"高怡梦"</f>
        <v>高怡梦</v>
      </c>
      <c r="D1411" s="1" t="s">
        <v>55</v>
      </c>
      <c r="E1411" s="1"/>
    </row>
    <row r="1412" spans="1:5" x14ac:dyDescent="0.25">
      <c r="A1412" s="1">
        <v>1409</v>
      </c>
      <c r="B1412" s="1" t="str">
        <f>"275620201130141034667"</f>
        <v>275620201130141034667</v>
      </c>
      <c r="C1412" s="1" t="str">
        <f>"白恒"</f>
        <v>白恒</v>
      </c>
      <c r="D1412" s="1" t="s">
        <v>55</v>
      </c>
      <c r="E1412" s="1"/>
    </row>
    <row r="1413" spans="1:5" x14ac:dyDescent="0.25">
      <c r="A1413" s="1">
        <v>1410</v>
      </c>
      <c r="B1413" s="1" t="str">
        <f>"2756202012011129301290"</f>
        <v>2756202012011129301290</v>
      </c>
      <c r="C1413" s="1" t="str">
        <f>"张鹏"</f>
        <v>张鹏</v>
      </c>
      <c r="D1413" s="1" t="s">
        <v>55</v>
      </c>
      <c r="E1413" s="1"/>
    </row>
    <row r="1414" spans="1:5" x14ac:dyDescent="0.25">
      <c r="A1414" s="1">
        <v>1411</v>
      </c>
      <c r="B1414" s="1" t="str">
        <f>"2756202012011508201464"</f>
        <v>2756202012011508201464</v>
      </c>
      <c r="C1414" s="1" t="str">
        <f>"张方乐"</f>
        <v>张方乐</v>
      </c>
      <c r="D1414" s="1" t="s">
        <v>55</v>
      </c>
      <c r="E1414" s="1"/>
    </row>
    <row r="1415" spans="1:5" x14ac:dyDescent="0.25">
      <c r="A1415" s="1">
        <v>1412</v>
      </c>
      <c r="B1415" s="1" t="str">
        <f>"2756202012011529331484"</f>
        <v>2756202012011529331484</v>
      </c>
      <c r="C1415" s="1" t="str">
        <f>"杨阳"</f>
        <v>杨阳</v>
      </c>
      <c r="D1415" s="1" t="s">
        <v>55</v>
      </c>
      <c r="E1415" s="1"/>
    </row>
    <row r="1416" spans="1:5" x14ac:dyDescent="0.25">
      <c r="A1416" s="1">
        <v>1413</v>
      </c>
      <c r="B1416" s="1" t="str">
        <f>"2756202012011808541649"</f>
        <v>2756202012011808541649</v>
      </c>
      <c r="C1416" s="1" t="str">
        <f>"赵泽"</f>
        <v>赵泽</v>
      </c>
      <c r="D1416" s="1" t="s">
        <v>55</v>
      </c>
      <c r="E1416" s="1"/>
    </row>
    <row r="1417" spans="1:5" x14ac:dyDescent="0.25">
      <c r="A1417" s="1">
        <v>1414</v>
      </c>
      <c r="B1417" s="1" t="str">
        <f>"2756202012011927461696"</f>
        <v>2756202012011927461696</v>
      </c>
      <c r="C1417" s="1" t="str">
        <f>"张林晶"</f>
        <v>张林晶</v>
      </c>
      <c r="D1417" s="1" t="s">
        <v>55</v>
      </c>
      <c r="E1417" s="1"/>
    </row>
    <row r="1418" spans="1:5" x14ac:dyDescent="0.25">
      <c r="A1418" s="1">
        <v>1415</v>
      </c>
      <c r="B1418" s="1" t="str">
        <f>"2756202012012213561821"</f>
        <v>2756202012012213561821</v>
      </c>
      <c r="C1418" s="1" t="str">
        <f>"闫月异"</f>
        <v>闫月异</v>
      </c>
      <c r="D1418" s="1" t="s">
        <v>55</v>
      </c>
      <c r="E1418" s="1"/>
    </row>
    <row r="1419" spans="1:5" x14ac:dyDescent="0.25">
      <c r="A1419" s="1">
        <v>1416</v>
      </c>
      <c r="B1419" s="1" t="str">
        <f>"2756202012012312201851"</f>
        <v>2756202012012312201851</v>
      </c>
      <c r="C1419" s="1" t="str">
        <f>"燕超任"</f>
        <v>燕超任</v>
      </c>
      <c r="D1419" s="1" t="s">
        <v>55</v>
      </c>
      <c r="E1419" s="1"/>
    </row>
    <row r="1420" spans="1:5" x14ac:dyDescent="0.25">
      <c r="A1420" s="1">
        <v>1417</v>
      </c>
      <c r="B1420" s="1" t="str">
        <f>"2756202012020855251920"</f>
        <v>2756202012020855251920</v>
      </c>
      <c r="C1420" s="1" t="str">
        <f>"张铎"</f>
        <v>张铎</v>
      </c>
      <c r="D1420" s="1" t="s">
        <v>55</v>
      </c>
      <c r="E1420" s="1"/>
    </row>
    <row r="1421" spans="1:5" x14ac:dyDescent="0.25">
      <c r="A1421" s="1">
        <v>1418</v>
      </c>
      <c r="B1421" s="1" t="str">
        <f>"2756202012021121072075"</f>
        <v>2756202012021121072075</v>
      </c>
      <c r="C1421" s="1" t="str">
        <f>"王浩"</f>
        <v>王浩</v>
      </c>
      <c r="D1421" s="1" t="s">
        <v>55</v>
      </c>
      <c r="E1421" s="1"/>
    </row>
    <row r="1422" spans="1:5" x14ac:dyDescent="0.25">
      <c r="A1422" s="1">
        <v>1419</v>
      </c>
      <c r="B1422" s="1" t="str">
        <f>"2756202012021138322098"</f>
        <v>2756202012021138322098</v>
      </c>
      <c r="C1422" s="1" t="str">
        <f>"齐刘娣"</f>
        <v>齐刘娣</v>
      </c>
      <c r="D1422" s="1" t="s">
        <v>55</v>
      </c>
      <c r="E1422" s="1"/>
    </row>
    <row r="1423" spans="1:5" x14ac:dyDescent="0.25">
      <c r="A1423" s="1">
        <v>1420</v>
      </c>
      <c r="B1423" s="1" t="str">
        <f>"2756202012021246042169"</f>
        <v>2756202012021246042169</v>
      </c>
      <c r="C1423" s="1" t="str">
        <f>"归玉"</f>
        <v>归玉</v>
      </c>
      <c r="D1423" s="1" t="s">
        <v>55</v>
      </c>
      <c r="E1423" s="1"/>
    </row>
    <row r="1424" spans="1:5" x14ac:dyDescent="0.25">
      <c r="A1424" s="1">
        <v>1421</v>
      </c>
      <c r="B1424" s="1" t="str">
        <f>"2756202012021430152328"</f>
        <v>2756202012021430152328</v>
      </c>
      <c r="C1424" s="1" t="str">
        <f>"孙家琛"</f>
        <v>孙家琛</v>
      </c>
      <c r="D1424" s="1" t="s">
        <v>55</v>
      </c>
      <c r="E1424" s="1"/>
    </row>
    <row r="1425" spans="1:5" x14ac:dyDescent="0.25">
      <c r="A1425" s="1">
        <v>1422</v>
      </c>
      <c r="B1425" s="1" t="str">
        <f>"2756202012021652242544"</f>
        <v>2756202012021652242544</v>
      </c>
      <c r="C1425" s="1" t="str">
        <f>"李龙昕"</f>
        <v>李龙昕</v>
      </c>
      <c r="D1425" s="1" t="s">
        <v>55</v>
      </c>
      <c r="E1425" s="1"/>
    </row>
    <row r="1426" spans="1:5" x14ac:dyDescent="0.25">
      <c r="A1426" s="1">
        <v>1423</v>
      </c>
      <c r="B1426" s="1" t="str">
        <f>"275620201130101503285"</f>
        <v>275620201130101503285</v>
      </c>
      <c r="C1426" s="1" t="str">
        <f>"邓晗"</f>
        <v>邓晗</v>
      </c>
      <c r="D1426" s="1" t="s">
        <v>64</v>
      </c>
      <c r="E1426" s="1"/>
    </row>
    <row r="1427" spans="1:5" x14ac:dyDescent="0.25">
      <c r="A1427" s="1">
        <v>1424</v>
      </c>
      <c r="B1427" s="1" t="str">
        <f>"2756202012011022331211"</f>
        <v>2756202012011022331211</v>
      </c>
      <c r="C1427" s="1" t="str">
        <f>"张泽峰"</f>
        <v>张泽峰</v>
      </c>
      <c r="D1427" s="1" t="s">
        <v>64</v>
      </c>
      <c r="E1427" s="1"/>
    </row>
    <row r="1428" spans="1:5" x14ac:dyDescent="0.25">
      <c r="A1428" s="1">
        <v>1425</v>
      </c>
      <c r="B1428" s="1" t="str">
        <f>"2756202012012036261744"</f>
        <v>2756202012012036261744</v>
      </c>
      <c r="C1428" s="1" t="str">
        <f>"李兴"</f>
        <v>李兴</v>
      </c>
      <c r="D1428" s="1" t="s">
        <v>64</v>
      </c>
      <c r="E1428" s="1"/>
    </row>
    <row r="1429" spans="1:5" x14ac:dyDescent="0.25">
      <c r="A1429" s="1">
        <v>1426</v>
      </c>
      <c r="B1429" s="1" t="str">
        <f>"2756202012020936191954"</f>
        <v>2756202012020936191954</v>
      </c>
      <c r="C1429" s="1" t="str">
        <f>"张梦星"</f>
        <v>张梦星</v>
      </c>
      <c r="D1429" s="1" t="s">
        <v>64</v>
      </c>
      <c r="E1429" s="1"/>
    </row>
    <row r="1430" spans="1:5" x14ac:dyDescent="0.25">
      <c r="A1430" s="1">
        <v>1427</v>
      </c>
      <c r="B1430" s="1" t="str">
        <f>"2756202012021145302108"</f>
        <v>2756202012021145302108</v>
      </c>
      <c r="C1430" s="1" t="str">
        <f>"高燕"</f>
        <v>高燕</v>
      </c>
      <c r="D1430" s="1" t="s">
        <v>64</v>
      </c>
      <c r="E1430" s="1"/>
    </row>
    <row r="1431" spans="1:5" x14ac:dyDescent="0.25">
      <c r="A1431" s="1">
        <v>1428</v>
      </c>
      <c r="B1431" s="1" t="str">
        <f>"2756202012021427062324"</f>
        <v>2756202012021427062324</v>
      </c>
      <c r="C1431" s="1" t="str">
        <f>"刘红斌"</f>
        <v>刘红斌</v>
      </c>
      <c r="D1431" s="1" t="s">
        <v>64</v>
      </c>
      <c r="E1431" s="1"/>
    </row>
    <row r="1432" spans="1:5" x14ac:dyDescent="0.25">
      <c r="A1432" s="1">
        <v>1429</v>
      </c>
      <c r="B1432" s="1" t="str">
        <f>"2756202012021546452436"</f>
        <v>2756202012021546452436</v>
      </c>
      <c r="C1432" s="1" t="str">
        <f>"王玺然"</f>
        <v>王玺然</v>
      </c>
      <c r="D1432" s="1" t="s">
        <v>64</v>
      </c>
      <c r="E1432" s="1"/>
    </row>
    <row r="1433" spans="1:5" x14ac:dyDescent="0.25">
      <c r="A1433" s="1">
        <v>1430</v>
      </c>
      <c r="B1433" s="1" t="str">
        <f>"275620201130090331115"</f>
        <v>275620201130090331115</v>
      </c>
      <c r="C1433" s="1" t="str">
        <f>"牛堰"</f>
        <v>牛堰</v>
      </c>
      <c r="D1433" s="1" t="s">
        <v>44</v>
      </c>
      <c r="E1433" s="1"/>
    </row>
    <row r="1434" spans="1:5" x14ac:dyDescent="0.25">
      <c r="A1434" s="1">
        <v>1431</v>
      </c>
      <c r="B1434" s="1" t="str">
        <f>"275620201130103337341"</f>
        <v>275620201130103337341</v>
      </c>
      <c r="C1434" s="1" t="str">
        <f>"夏长胜"</f>
        <v>夏长胜</v>
      </c>
      <c r="D1434" s="1" t="s">
        <v>44</v>
      </c>
      <c r="E1434" s="1"/>
    </row>
    <row r="1435" spans="1:5" x14ac:dyDescent="0.25">
      <c r="A1435" s="1">
        <v>1432</v>
      </c>
      <c r="B1435" s="1" t="str">
        <f>"275620201130103748352"</f>
        <v>275620201130103748352</v>
      </c>
      <c r="C1435" s="1" t="str">
        <f>"王玲科"</f>
        <v>王玲科</v>
      </c>
      <c r="D1435" s="1" t="s">
        <v>44</v>
      </c>
      <c r="E1435" s="1"/>
    </row>
    <row r="1436" spans="1:5" x14ac:dyDescent="0.25">
      <c r="A1436" s="1">
        <v>1433</v>
      </c>
      <c r="B1436" s="1" t="str">
        <f>"275620201130105607396"</f>
        <v>275620201130105607396</v>
      </c>
      <c r="C1436" s="1" t="str">
        <f>"翟惠娴"</f>
        <v>翟惠娴</v>
      </c>
      <c r="D1436" s="1" t="s">
        <v>44</v>
      </c>
      <c r="E1436" s="1"/>
    </row>
    <row r="1437" spans="1:5" x14ac:dyDescent="0.25">
      <c r="A1437" s="1">
        <v>1434</v>
      </c>
      <c r="B1437" s="1" t="str">
        <f>"275620201130110952413"</f>
        <v>275620201130110952413</v>
      </c>
      <c r="C1437" s="1" t="str">
        <f>"徐思"</f>
        <v>徐思</v>
      </c>
      <c r="D1437" s="1" t="s">
        <v>44</v>
      </c>
      <c r="E1437" s="1"/>
    </row>
    <row r="1438" spans="1:5" x14ac:dyDescent="0.25">
      <c r="A1438" s="1">
        <v>1435</v>
      </c>
      <c r="B1438" s="1" t="str">
        <f>"275620201130131115597"</f>
        <v>275620201130131115597</v>
      </c>
      <c r="C1438" s="1" t="str">
        <f>"王安"</f>
        <v>王安</v>
      </c>
      <c r="D1438" s="1" t="s">
        <v>44</v>
      </c>
      <c r="E1438" s="1"/>
    </row>
    <row r="1439" spans="1:5" x14ac:dyDescent="0.25">
      <c r="A1439" s="1">
        <v>1436</v>
      </c>
      <c r="B1439" s="1" t="str">
        <f>"275620201130133932633"</f>
        <v>275620201130133932633</v>
      </c>
      <c r="C1439" s="1" t="str">
        <f>"陈晓定"</f>
        <v>陈晓定</v>
      </c>
      <c r="D1439" s="1" t="s">
        <v>44</v>
      </c>
      <c r="E1439" s="1"/>
    </row>
    <row r="1440" spans="1:5" x14ac:dyDescent="0.25">
      <c r="A1440" s="1">
        <v>1437</v>
      </c>
      <c r="B1440" s="1" t="str">
        <f>"275620201130154355790"</f>
        <v>275620201130154355790</v>
      </c>
      <c r="C1440" s="1" t="str">
        <f>"樊怡新"</f>
        <v>樊怡新</v>
      </c>
      <c r="D1440" s="1" t="s">
        <v>44</v>
      </c>
      <c r="E1440" s="1"/>
    </row>
    <row r="1441" spans="1:5" x14ac:dyDescent="0.25">
      <c r="A1441" s="1">
        <v>1438</v>
      </c>
      <c r="B1441" s="1" t="str">
        <f>"275620201130174213896"</f>
        <v>275620201130174213896</v>
      </c>
      <c r="C1441" s="1" t="str">
        <f>"楚子伟"</f>
        <v>楚子伟</v>
      </c>
      <c r="D1441" s="1" t="s">
        <v>44</v>
      </c>
      <c r="E1441" s="1"/>
    </row>
    <row r="1442" spans="1:5" x14ac:dyDescent="0.25">
      <c r="A1442" s="1">
        <v>1439</v>
      </c>
      <c r="B1442" s="1" t="str">
        <f>"2756202011302133471044"</f>
        <v>2756202011302133471044</v>
      </c>
      <c r="C1442" s="1" t="str">
        <f>"刘洋"</f>
        <v>刘洋</v>
      </c>
      <c r="D1442" s="1" t="s">
        <v>44</v>
      </c>
      <c r="E1442" s="1"/>
    </row>
    <row r="1443" spans="1:5" x14ac:dyDescent="0.25">
      <c r="A1443" s="1">
        <v>1440</v>
      </c>
      <c r="B1443" s="1" t="str">
        <f>"2756202012011014061206"</f>
        <v>2756202012011014061206</v>
      </c>
      <c r="C1443" s="1" t="str">
        <f>"刘孟军"</f>
        <v>刘孟军</v>
      </c>
      <c r="D1443" s="1" t="s">
        <v>44</v>
      </c>
      <c r="E1443" s="1"/>
    </row>
    <row r="1444" spans="1:5" x14ac:dyDescent="0.25">
      <c r="A1444" s="1">
        <v>1441</v>
      </c>
      <c r="B1444" s="1" t="str">
        <f>"2756202012011129061289"</f>
        <v>2756202012011129061289</v>
      </c>
      <c r="C1444" s="1" t="str">
        <f>"樊彩文"</f>
        <v>樊彩文</v>
      </c>
      <c r="D1444" s="1" t="s">
        <v>44</v>
      </c>
      <c r="E1444" s="1"/>
    </row>
    <row r="1445" spans="1:5" x14ac:dyDescent="0.25">
      <c r="A1445" s="1">
        <v>1442</v>
      </c>
      <c r="B1445" s="1" t="str">
        <f>"2756202012011248301344"</f>
        <v>2756202012011248301344</v>
      </c>
      <c r="C1445" s="1" t="str">
        <f>"郭威"</f>
        <v>郭威</v>
      </c>
      <c r="D1445" s="1" t="s">
        <v>44</v>
      </c>
      <c r="E1445" s="1"/>
    </row>
    <row r="1446" spans="1:5" x14ac:dyDescent="0.25">
      <c r="A1446" s="1">
        <v>1443</v>
      </c>
      <c r="B1446" s="1" t="str">
        <f>"2756202012011512231471"</f>
        <v>2756202012011512231471</v>
      </c>
      <c r="C1446" s="1" t="str">
        <f>"符海洋"</f>
        <v>符海洋</v>
      </c>
      <c r="D1446" s="1" t="s">
        <v>44</v>
      </c>
      <c r="E1446" s="1"/>
    </row>
    <row r="1447" spans="1:5" x14ac:dyDescent="0.25">
      <c r="A1447" s="1">
        <v>1444</v>
      </c>
      <c r="B1447" s="1" t="str">
        <f>"2756202012011641461563"</f>
        <v>2756202012011641461563</v>
      </c>
      <c r="C1447" s="1" t="str">
        <f>"史家帅"</f>
        <v>史家帅</v>
      </c>
      <c r="D1447" s="1" t="s">
        <v>44</v>
      </c>
      <c r="E1447" s="1"/>
    </row>
    <row r="1448" spans="1:5" x14ac:dyDescent="0.25">
      <c r="A1448" s="1">
        <v>1445</v>
      </c>
      <c r="B1448" s="1" t="str">
        <f>"2756202012011759241644"</f>
        <v>2756202012011759241644</v>
      </c>
      <c r="C1448" s="1" t="str">
        <f>"万玉帅"</f>
        <v>万玉帅</v>
      </c>
      <c r="D1448" s="1" t="s">
        <v>44</v>
      </c>
      <c r="E1448" s="1"/>
    </row>
    <row r="1449" spans="1:5" x14ac:dyDescent="0.25">
      <c r="A1449" s="1">
        <v>1446</v>
      </c>
      <c r="B1449" s="1" t="str">
        <f>"2756202012011847371670"</f>
        <v>2756202012011847371670</v>
      </c>
      <c r="C1449" s="1" t="str">
        <f>"郑少锋"</f>
        <v>郑少锋</v>
      </c>
      <c r="D1449" s="1" t="s">
        <v>44</v>
      </c>
      <c r="E1449" s="1"/>
    </row>
    <row r="1450" spans="1:5" x14ac:dyDescent="0.25">
      <c r="A1450" s="1">
        <v>1447</v>
      </c>
      <c r="B1450" s="1" t="str">
        <f>"2756202012012101061757"</f>
        <v>2756202012012101061757</v>
      </c>
      <c r="C1450" s="1" t="str">
        <f>"王广浩"</f>
        <v>王广浩</v>
      </c>
      <c r="D1450" s="1" t="s">
        <v>44</v>
      </c>
      <c r="E1450" s="1"/>
    </row>
    <row r="1451" spans="1:5" x14ac:dyDescent="0.25">
      <c r="A1451" s="1">
        <v>1448</v>
      </c>
      <c r="B1451" s="1" t="str">
        <f>"2756202012012209341816"</f>
        <v>2756202012012209341816</v>
      </c>
      <c r="C1451" s="1" t="str">
        <f>"王森"</f>
        <v>王森</v>
      </c>
      <c r="D1451" s="1" t="s">
        <v>44</v>
      </c>
      <c r="E1451" s="1"/>
    </row>
    <row r="1452" spans="1:5" x14ac:dyDescent="0.25">
      <c r="A1452" s="1">
        <v>1449</v>
      </c>
      <c r="B1452" s="1" t="str">
        <f>"2756202012012332451858"</f>
        <v>2756202012012332451858</v>
      </c>
      <c r="C1452" s="1" t="str">
        <f>"骆平"</f>
        <v>骆平</v>
      </c>
      <c r="D1452" s="1" t="s">
        <v>44</v>
      </c>
      <c r="E1452" s="1"/>
    </row>
    <row r="1453" spans="1:5" x14ac:dyDescent="0.25">
      <c r="A1453" s="1">
        <v>1450</v>
      </c>
      <c r="B1453" s="1" t="str">
        <f>"2756202012020917191940"</f>
        <v>2756202012020917191940</v>
      </c>
      <c r="C1453" s="1" t="str">
        <f>"陈雪萍"</f>
        <v>陈雪萍</v>
      </c>
      <c r="D1453" s="1" t="s">
        <v>44</v>
      </c>
      <c r="E1453" s="1"/>
    </row>
    <row r="1454" spans="1:5" x14ac:dyDescent="0.25">
      <c r="A1454" s="1">
        <v>1451</v>
      </c>
      <c r="B1454" s="1" t="str">
        <f>"2756202012021428442326"</f>
        <v>2756202012021428442326</v>
      </c>
      <c r="C1454" s="1" t="str">
        <f>"于梦"</f>
        <v>于梦</v>
      </c>
      <c r="D1454" s="1" t="s">
        <v>44</v>
      </c>
      <c r="E1454" s="1"/>
    </row>
    <row r="1455" spans="1:5" x14ac:dyDescent="0.25">
      <c r="A1455" s="1">
        <v>1452</v>
      </c>
      <c r="B1455" s="1" t="str">
        <f>"2756202012021520262405"</f>
        <v>2756202012021520262405</v>
      </c>
      <c r="C1455" s="1" t="str">
        <f>"于振强"</f>
        <v>于振强</v>
      </c>
      <c r="D1455" s="1" t="s">
        <v>44</v>
      </c>
      <c r="E1455" s="1"/>
    </row>
    <row r="1456" spans="1:5" x14ac:dyDescent="0.25">
      <c r="A1456" s="1">
        <v>1453</v>
      </c>
      <c r="B1456" s="1" t="str">
        <f>"275620201130092105159"</f>
        <v>275620201130092105159</v>
      </c>
      <c r="C1456" s="1" t="str">
        <f>"刘恒"</f>
        <v>刘恒</v>
      </c>
      <c r="D1456" s="1" t="s">
        <v>52</v>
      </c>
      <c r="E1456" s="1"/>
    </row>
    <row r="1457" spans="1:5" x14ac:dyDescent="0.25">
      <c r="A1457" s="1">
        <v>1454</v>
      </c>
      <c r="B1457" s="1" t="str">
        <f>"275620201130093502190"</f>
        <v>275620201130093502190</v>
      </c>
      <c r="C1457" s="1" t="str">
        <f>"任煜"</f>
        <v>任煜</v>
      </c>
      <c r="D1457" s="1" t="s">
        <v>52</v>
      </c>
      <c r="E1457" s="1"/>
    </row>
    <row r="1458" spans="1:5" x14ac:dyDescent="0.25">
      <c r="A1458" s="1">
        <v>1455</v>
      </c>
      <c r="B1458" s="1" t="str">
        <f>"275620201130093904201"</f>
        <v>275620201130093904201</v>
      </c>
      <c r="C1458" s="1" t="str">
        <f>"李亚举"</f>
        <v>李亚举</v>
      </c>
      <c r="D1458" s="1" t="s">
        <v>52</v>
      </c>
      <c r="E1458" s="1"/>
    </row>
    <row r="1459" spans="1:5" x14ac:dyDescent="0.25">
      <c r="A1459" s="1">
        <v>1456</v>
      </c>
      <c r="B1459" s="1" t="str">
        <f>"275620201130102609320"</f>
        <v>275620201130102609320</v>
      </c>
      <c r="C1459" s="1" t="str">
        <f>"朱良"</f>
        <v>朱良</v>
      </c>
      <c r="D1459" s="1" t="s">
        <v>52</v>
      </c>
      <c r="E1459" s="1"/>
    </row>
    <row r="1460" spans="1:5" x14ac:dyDescent="0.25">
      <c r="A1460" s="1">
        <v>1457</v>
      </c>
      <c r="B1460" s="1" t="str">
        <f>"275620201130102755326"</f>
        <v>275620201130102755326</v>
      </c>
      <c r="C1460" s="1" t="str">
        <f>"尹泉"</f>
        <v>尹泉</v>
      </c>
      <c r="D1460" s="1" t="s">
        <v>52</v>
      </c>
      <c r="E1460" s="1"/>
    </row>
    <row r="1461" spans="1:5" x14ac:dyDescent="0.25">
      <c r="A1461" s="1">
        <v>1458</v>
      </c>
      <c r="B1461" s="1" t="str">
        <f>"275620201130110306406"</f>
        <v>275620201130110306406</v>
      </c>
      <c r="C1461" s="1" t="str">
        <f>"郝婧婧"</f>
        <v>郝婧婧</v>
      </c>
      <c r="D1461" s="1" t="s">
        <v>52</v>
      </c>
      <c r="E1461" s="1"/>
    </row>
    <row r="1462" spans="1:5" x14ac:dyDescent="0.25">
      <c r="A1462" s="1">
        <v>1459</v>
      </c>
      <c r="B1462" s="1" t="str">
        <f>"275620201130114255480"</f>
        <v>275620201130114255480</v>
      </c>
      <c r="C1462" s="1" t="str">
        <f>"曹彦庆"</f>
        <v>曹彦庆</v>
      </c>
      <c r="D1462" s="1" t="s">
        <v>52</v>
      </c>
      <c r="E1462" s="1"/>
    </row>
    <row r="1463" spans="1:5" x14ac:dyDescent="0.25">
      <c r="A1463" s="1">
        <v>1460</v>
      </c>
      <c r="B1463" s="1" t="str">
        <f>"275620201130114553486"</f>
        <v>275620201130114553486</v>
      </c>
      <c r="C1463" s="1" t="str">
        <f>"方堃"</f>
        <v>方堃</v>
      </c>
      <c r="D1463" s="1" t="s">
        <v>52</v>
      </c>
      <c r="E1463" s="1"/>
    </row>
    <row r="1464" spans="1:5" x14ac:dyDescent="0.25">
      <c r="A1464" s="1">
        <v>1461</v>
      </c>
      <c r="B1464" s="1" t="str">
        <f>"275620201130124451560"</f>
        <v>275620201130124451560</v>
      </c>
      <c r="C1464" s="1" t="str">
        <f>"周冰"</f>
        <v>周冰</v>
      </c>
      <c r="D1464" s="1" t="s">
        <v>52</v>
      </c>
      <c r="E1464" s="1"/>
    </row>
    <row r="1465" spans="1:5" x14ac:dyDescent="0.25">
      <c r="A1465" s="1">
        <v>1462</v>
      </c>
      <c r="B1465" s="1" t="str">
        <f>"275620201130152347758"</f>
        <v>275620201130152347758</v>
      </c>
      <c r="C1465" s="1" t="str">
        <f>"李飒"</f>
        <v>李飒</v>
      </c>
      <c r="D1465" s="1" t="s">
        <v>52</v>
      </c>
      <c r="E1465" s="1"/>
    </row>
    <row r="1466" spans="1:5" x14ac:dyDescent="0.25">
      <c r="A1466" s="1">
        <v>1463</v>
      </c>
      <c r="B1466" s="1" t="str">
        <f>"275620201130152751765"</f>
        <v>275620201130152751765</v>
      </c>
      <c r="C1466" s="1" t="str">
        <f>"李晴"</f>
        <v>李晴</v>
      </c>
      <c r="D1466" s="1" t="s">
        <v>52</v>
      </c>
      <c r="E1466" s="1"/>
    </row>
    <row r="1467" spans="1:5" x14ac:dyDescent="0.25">
      <c r="A1467" s="1">
        <v>1464</v>
      </c>
      <c r="B1467" s="1" t="str">
        <f>"275620201130162940837"</f>
        <v>275620201130162940837</v>
      </c>
      <c r="C1467" s="1" t="str">
        <f>"潘俊迪"</f>
        <v>潘俊迪</v>
      </c>
      <c r="D1467" s="1" t="s">
        <v>52</v>
      </c>
      <c r="E1467" s="1"/>
    </row>
    <row r="1468" spans="1:5" x14ac:dyDescent="0.25">
      <c r="A1468" s="1">
        <v>1465</v>
      </c>
      <c r="B1468" s="1" t="str">
        <f>"2756202012010503071103"</f>
        <v>2756202012010503071103</v>
      </c>
      <c r="C1468" s="1" t="str">
        <f>"沈荣杰"</f>
        <v>沈荣杰</v>
      </c>
      <c r="D1468" s="1" t="s">
        <v>52</v>
      </c>
      <c r="E1468" s="1"/>
    </row>
    <row r="1469" spans="1:5" x14ac:dyDescent="0.25">
      <c r="A1469" s="1">
        <v>1466</v>
      </c>
      <c r="B1469" s="1" t="str">
        <f>"2756202012011518311477"</f>
        <v>2756202012011518311477</v>
      </c>
      <c r="C1469" s="1" t="str">
        <f>"王冬冬"</f>
        <v>王冬冬</v>
      </c>
      <c r="D1469" s="1" t="s">
        <v>52</v>
      </c>
      <c r="E1469" s="1"/>
    </row>
    <row r="1470" spans="1:5" x14ac:dyDescent="0.25">
      <c r="A1470" s="1">
        <v>1467</v>
      </c>
      <c r="B1470" s="1" t="str">
        <f>"2756202012011538111493"</f>
        <v>2756202012011538111493</v>
      </c>
      <c r="C1470" s="1" t="str">
        <f>"黄亚伟"</f>
        <v>黄亚伟</v>
      </c>
      <c r="D1470" s="1" t="s">
        <v>52</v>
      </c>
      <c r="E1470" s="1"/>
    </row>
    <row r="1471" spans="1:5" x14ac:dyDescent="0.25">
      <c r="A1471" s="1">
        <v>1468</v>
      </c>
      <c r="B1471" s="1" t="str">
        <f>"2756202012020943561965"</f>
        <v>2756202012020943561965</v>
      </c>
      <c r="C1471" s="1" t="str">
        <f>"曹苗苗"</f>
        <v>曹苗苗</v>
      </c>
      <c r="D1471" s="1" t="s">
        <v>52</v>
      </c>
      <c r="E1471" s="1"/>
    </row>
    <row r="1472" spans="1:5" x14ac:dyDescent="0.25">
      <c r="A1472" s="1">
        <v>1469</v>
      </c>
      <c r="B1472" s="1" t="str">
        <f>"2756202012021007031990"</f>
        <v>2756202012021007031990</v>
      </c>
      <c r="C1472" s="1" t="str">
        <f>"张鑫"</f>
        <v>张鑫</v>
      </c>
      <c r="D1472" s="1" t="s">
        <v>52</v>
      </c>
      <c r="E1472" s="1"/>
    </row>
    <row r="1473" spans="1:5" x14ac:dyDescent="0.25">
      <c r="A1473" s="1">
        <v>1470</v>
      </c>
      <c r="B1473" s="1" t="str">
        <f>"2756202012021048432040"</f>
        <v>2756202012021048432040</v>
      </c>
      <c r="C1473" s="1" t="str">
        <f>"王鹤勋"</f>
        <v>王鹤勋</v>
      </c>
      <c r="D1473" s="1" t="s">
        <v>52</v>
      </c>
      <c r="E1473" s="1"/>
    </row>
    <row r="1474" spans="1:5" x14ac:dyDescent="0.25">
      <c r="A1474" s="1">
        <v>1471</v>
      </c>
      <c r="B1474" s="1" t="str">
        <f>"2756202012021210522128"</f>
        <v>2756202012021210522128</v>
      </c>
      <c r="C1474" s="1" t="str">
        <f>"张博"</f>
        <v>张博</v>
      </c>
      <c r="D1474" s="1" t="s">
        <v>52</v>
      </c>
      <c r="E1474" s="1"/>
    </row>
    <row r="1475" spans="1:5" x14ac:dyDescent="0.25">
      <c r="A1475" s="1">
        <v>1472</v>
      </c>
      <c r="B1475" s="1" t="str">
        <f>"2756202012021409522299"</f>
        <v>2756202012021409522299</v>
      </c>
      <c r="C1475" s="1" t="str">
        <f>"李银平"</f>
        <v>李银平</v>
      </c>
      <c r="D1475" s="1" t="s">
        <v>52</v>
      </c>
      <c r="E1475" s="1"/>
    </row>
    <row r="1476" spans="1:5" x14ac:dyDescent="0.25">
      <c r="A1476" s="1">
        <v>1473</v>
      </c>
      <c r="B1476" s="1" t="str">
        <f>"2756202012021534572422"</f>
        <v>2756202012021534572422</v>
      </c>
      <c r="C1476" s="1" t="str">
        <f>"谷龙龙"</f>
        <v>谷龙龙</v>
      </c>
      <c r="D1476" s="1" t="s">
        <v>52</v>
      </c>
      <c r="E1476" s="1"/>
    </row>
    <row r="1477" spans="1:5" x14ac:dyDescent="0.25">
      <c r="A1477" s="1">
        <v>1474</v>
      </c>
      <c r="B1477" s="1" t="str">
        <f>"2756202012021608212471"</f>
        <v>2756202012021608212471</v>
      </c>
      <c r="C1477" s="1" t="str">
        <f>"丁梦梦"</f>
        <v>丁梦梦</v>
      </c>
      <c r="D1477" s="1" t="s">
        <v>52</v>
      </c>
      <c r="E1477" s="1"/>
    </row>
    <row r="1478" spans="1:5" x14ac:dyDescent="0.25">
      <c r="A1478" s="1">
        <v>1475</v>
      </c>
      <c r="B1478" s="1" t="str">
        <f>"2756202011300802385"</f>
        <v>2756202011300802385</v>
      </c>
      <c r="C1478" s="1" t="str">
        <f>"张倖偲"</f>
        <v>张倖偲</v>
      </c>
      <c r="D1478" s="1" t="s">
        <v>5</v>
      </c>
      <c r="E1478" s="1"/>
    </row>
    <row r="1479" spans="1:5" x14ac:dyDescent="0.25">
      <c r="A1479" s="1">
        <v>1476</v>
      </c>
      <c r="B1479" s="1" t="str">
        <f>"2756202011300803517"</f>
        <v>2756202011300803517</v>
      </c>
      <c r="C1479" s="1" t="str">
        <f>"徐卓程"</f>
        <v>徐卓程</v>
      </c>
      <c r="D1479" s="1" t="s">
        <v>5</v>
      </c>
      <c r="E1479" s="1"/>
    </row>
    <row r="1480" spans="1:5" x14ac:dyDescent="0.25">
      <c r="A1480" s="1">
        <v>1477</v>
      </c>
      <c r="B1480" s="1" t="str">
        <f>"27562020113008352454"</f>
        <v>27562020113008352454</v>
      </c>
      <c r="C1480" s="1" t="str">
        <f>"杜萌"</f>
        <v>杜萌</v>
      </c>
      <c r="D1480" s="1" t="s">
        <v>5</v>
      </c>
      <c r="E1480" s="1"/>
    </row>
    <row r="1481" spans="1:5" x14ac:dyDescent="0.25">
      <c r="A1481" s="1">
        <v>1478</v>
      </c>
      <c r="B1481" s="1" t="str">
        <f>"27562020113008450476"</f>
        <v>27562020113008450476</v>
      </c>
      <c r="C1481" s="1" t="str">
        <f>"柳杨"</f>
        <v>柳杨</v>
      </c>
      <c r="D1481" s="1" t="s">
        <v>5</v>
      </c>
      <c r="E1481" s="1"/>
    </row>
    <row r="1482" spans="1:5" x14ac:dyDescent="0.25">
      <c r="A1482" s="1">
        <v>1479</v>
      </c>
      <c r="B1482" s="1" t="str">
        <f>"275620201130091702149"</f>
        <v>275620201130091702149</v>
      </c>
      <c r="C1482" s="1" t="str">
        <f>"刘艳华"</f>
        <v>刘艳华</v>
      </c>
      <c r="D1482" s="1" t="s">
        <v>5</v>
      </c>
      <c r="E1482" s="1"/>
    </row>
    <row r="1483" spans="1:5" x14ac:dyDescent="0.25">
      <c r="A1483" s="1">
        <v>1480</v>
      </c>
      <c r="B1483" s="1" t="str">
        <f>"275620201130114631488"</f>
        <v>275620201130114631488</v>
      </c>
      <c r="C1483" s="1" t="str">
        <f>"乔洋"</f>
        <v>乔洋</v>
      </c>
      <c r="D1483" s="1" t="s">
        <v>5</v>
      </c>
      <c r="E1483" s="1"/>
    </row>
    <row r="1484" spans="1:5" x14ac:dyDescent="0.25">
      <c r="A1484" s="1">
        <v>1481</v>
      </c>
      <c r="B1484" s="1" t="str">
        <f>"275620201130121409523"</f>
        <v>275620201130121409523</v>
      </c>
      <c r="C1484" s="1" t="str">
        <f>"刘寅"</f>
        <v>刘寅</v>
      </c>
      <c r="D1484" s="1" t="s">
        <v>5</v>
      </c>
      <c r="E1484" s="1"/>
    </row>
    <row r="1485" spans="1:5" x14ac:dyDescent="0.25">
      <c r="A1485" s="1">
        <v>1482</v>
      </c>
      <c r="B1485" s="1" t="str">
        <f>"275620201130143248690"</f>
        <v>275620201130143248690</v>
      </c>
      <c r="C1485" s="1" t="str">
        <f>"杨凯锋"</f>
        <v>杨凯锋</v>
      </c>
      <c r="D1485" s="1" t="s">
        <v>5</v>
      </c>
      <c r="E1485" s="1"/>
    </row>
    <row r="1486" spans="1:5" x14ac:dyDescent="0.25">
      <c r="A1486" s="1">
        <v>1483</v>
      </c>
      <c r="B1486" s="1" t="str">
        <f>"275620201130145725717"</f>
        <v>275620201130145725717</v>
      </c>
      <c r="C1486" s="1" t="str">
        <f>"张晓天"</f>
        <v>张晓天</v>
      </c>
      <c r="D1486" s="1" t="s">
        <v>5</v>
      </c>
      <c r="E1486" s="1"/>
    </row>
    <row r="1487" spans="1:5" x14ac:dyDescent="0.25">
      <c r="A1487" s="1">
        <v>1484</v>
      </c>
      <c r="B1487" s="1" t="str">
        <f>"275620201130153329771"</f>
        <v>275620201130153329771</v>
      </c>
      <c r="C1487" s="1" t="str">
        <f>"马越"</f>
        <v>马越</v>
      </c>
      <c r="D1487" s="1" t="s">
        <v>5</v>
      </c>
      <c r="E1487" s="1"/>
    </row>
    <row r="1488" spans="1:5" x14ac:dyDescent="0.25">
      <c r="A1488" s="1">
        <v>1485</v>
      </c>
      <c r="B1488" s="1" t="str">
        <f>"275620201130154430791"</f>
        <v>275620201130154430791</v>
      </c>
      <c r="C1488" s="1" t="str">
        <f>"李腾"</f>
        <v>李腾</v>
      </c>
      <c r="D1488" s="1" t="s">
        <v>5</v>
      </c>
      <c r="E1488" s="1"/>
    </row>
    <row r="1489" spans="1:5" x14ac:dyDescent="0.25">
      <c r="A1489" s="1">
        <v>1486</v>
      </c>
      <c r="B1489" s="1" t="str">
        <f>"2756202012010945061171"</f>
        <v>2756202012010945061171</v>
      </c>
      <c r="C1489" s="1" t="str">
        <f>"方福星"</f>
        <v>方福星</v>
      </c>
      <c r="D1489" s="1" t="s">
        <v>5</v>
      </c>
      <c r="E1489" s="1"/>
    </row>
    <row r="1490" spans="1:5" x14ac:dyDescent="0.25">
      <c r="A1490" s="1">
        <v>1487</v>
      </c>
      <c r="B1490" s="1" t="str">
        <f>"2756202012011026301219"</f>
        <v>2756202012011026301219</v>
      </c>
      <c r="C1490" s="1" t="str">
        <f>"张嘉纯"</f>
        <v>张嘉纯</v>
      </c>
      <c r="D1490" s="1" t="s">
        <v>5</v>
      </c>
      <c r="E1490" s="1"/>
    </row>
    <row r="1491" spans="1:5" x14ac:dyDescent="0.25">
      <c r="A1491" s="1">
        <v>1488</v>
      </c>
      <c r="B1491" s="1" t="str">
        <f>"2756202012011841151664"</f>
        <v>2756202012011841151664</v>
      </c>
      <c r="C1491" s="1" t="str">
        <f>"李祥"</f>
        <v>李祥</v>
      </c>
      <c r="D1491" s="1" t="s">
        <v>5</v>
      </c>
      <c r="E1491" s="1"/>
    </row>
    <row r="1492" spans="1:5" x14ac:dyDescent="0.25">
      <c r="A1492" s="1">
        <v>1489</v>
      </c>
      <c r="B1492" s="1" t="str">
        <f>"2756202012012131391781"</f>
        <v>2756202012012131391781</v>
      </c>
      <c r="C1492" s="1" t="str">
        <f>"焦康健"</f>
        <v>焦康健</v>
      </c>
      <c r="D1492" s="1" t="s">
        <v>5</v>
      </c>
      <c r="E1492" s="1"/>
    </row>
    <row r="1493" spans="1:5" x14ac:dyDescent="0.25">
      <c r="A1493" s="1">
        <v>1490</v>
      </c>
      <c r="B1493" s="1" t="str">
        <f>"2756202012021112022067"</f>
        <v>2756202012021112022067</v>
      </c>
      <c r="C1493" s="1" t="str">
        <f>"任泽寒"</f>
        <v>任泽寒</v>
      </c>
      <c r="D1493" s="1" t="s">
        <v>5</v>
      </c>
      <c r="E1493" s="1"/>
    </row>
    <row r="1494" spans="1:5" x14ac:dyDescent="0.25">
      <c r="A1494" s="1">
        <v>1491</v>
      </c>
      <c r="B1494" s="1" t="str">
        <f>"2756202012021153532116"</f>
        <v>2756202012021153532116</v>
      </c>
      <c r="C1494" s="1" t="str">
        <f>"何晨晨"</f>
        <v>何晨晨</v>
      </c>
      <c r="D1494" s="1" t="s">
        <v>5</v>
      </c>
      <c r="E1494" s="1"/>
    </row>
    <row r="1495" spans="1:5" x14ac:dyDescent="0.25">
      <c r="A1495" s="1">
        <v>1492</v>
      </c>
      <c r="B1495" s="1" t="str">
        <f>"2756202012021344532264"</f>
        <v>2756202012021344532264</v>
      </c>
      <c r="C1495" s="1" t="str">
        <f>"刘玉"</f>
        <v>刘玉</v>
      </c>
      <c r="D1495" s="1" t="s">
        <v>5</v>
      </c>
      <c r="E1495" s="1"/>
    </row>
    <row r="1496" spans="1:5" x14ac:dyDescent="0.25">
      <c r="A1496" s="1">
        <v>1493</v>
      </c>
      <c r="B1496" s="1" t="str">
        <f>"2756202012021507052377"</f>
        <v>2756202012021507052377</v>
      </c>
      <c r="C1496" s="1" t="str">
        <f>"彭程"</f>
        <v>彭程</v>
      </c>
      <c r="D1496" s="1" t="s">
        <v>5</v>
      </c>
      <c r="E1496" s="1"/>
    </row>
    <row r="1497" spans="1:5" x14ac:dyDescent="0.25">
      <c r="A1497" s="1">
        <v>1494</v>
      </c>
      <c r="B1497" s="1" t="str">
        <f>"2756202012021549522444"</f>
        <v>2756202012021549522444</v>
      </c>
      <c r="C1497" s="1" t="str">
        <f>"赵梓凯"</f>
        <v>赵梓凯</v>
      </c>
      <c r="D1497" s="1" t="s">
        <v>5</v>
      </c>
      <c r="E1497" s="1"/>
    </row>
    <row r="1498" spans="1:5" x14ac:dyDescent="0.25">
      <c r="A1498" s="1">
        <v>1495</v>
      </c>
      <c r="B1498" s="1" t="str">
        <f>"2756202011300803426"</f>
        <v>2756202011300803426</v>
      </c>
      <c r="C1498" s="1" t="str">
        <f>"宋良好"</f>
        <v>宋良好</v>
      </c>
      <c r="D1498" s="1" t="s">
        <v>6</v>
      </c>
      <c r="E1498" s="1"/>
    </row>
    <row r="1499" spans="1:5" x14ac:dyDescent="0.25">
      <c r="A1499" s="1">
        <v>1496</v>
      </c>
      <c r="B1499" s="1" t="str">
        <f>"27562020113008215333"</f>
        <v>27562020113008215333</v>
      </c>
      <c r="C1499" s="1" t="str">
        <f>"杨亚楠"</f>
        <v>杨亚楠</v>
      </c>
      <c r="D1499" s="1" t="s">
        <v>6</v>
      </c>
      <c r="E1499" s="1"/>
    </row>
    <row r="1500" spans="1:5" x14ac:dyDescent="0.25">
      <c r="A1500" s="1">
        <v>1497</v>
      </c>
      <c r="B1500" s="1" t="str">
        <f>"27562020113008255740"</f>
        <v>27562020113008255740</v>
      </c>
      <c r="C1500" s="1" t="str">
        <f>"余兴"</f>
        <v>余兴</v>
      </c>
      <c r="D1500" s="1" t="s">
        <v>6</v>
      </c>
      <c r="E1500" s="1"/>
    </row>
    <row r="1501" spans="1:5" x14ac:dyDescent="0.25">
      <c r="A1501" s="1">
        <v>1498</v>
      </c>
      <c r="B1501" s="1" t="str">
        <f>"275620201130090414117"</f>
        <v>275620201130090414117</v>
      </c>
      <c r="C1501" s="1" t="str">
        <f>"周小溪"</f>
        <v>周小溪</v>
      </c>
      <c r="D1501" s="1" t="s">
        <v>6</v>
      </c>
      <c r="E1501" s="1"/>
    </row>
    <row r="1502" spans="1:5" x14ac:dyDescent="0.25">
      <c r="A1502" s="1">
        <v>1499</v>
      </c>
      <c r="B1502" s="1" t="str">
        <f>"275620201130094334210"</f>
        <v>275620201130094334210</v>
      </c>
      <c r="C1502" s="1" t="str">
        <f>"李晶晶"</f>
        <v>李晶晶</v>
      </c>
      <c r="D1502" s="1" t="s">
        <v>6</v>
      </c>
      <c r="E1502" s="1"/>
    </row>
    <row r="1503" spans="1:5" x14ac:dyDescent="0.25">
      <c r="A1503" s="1">
        <v>1500</v>
      </c>
      <c r="B1503" s="1" t="str">
        <f>"275620201130100625262"</f>
        <v>275620201130100625262</v>
      </c>
      <c r="C1503" s="1" t="str">
        <f>"李静"</f>
        <v>李静</v>
      </c>
      <c r="D1503" s="1" t="s">
        <v>6</v>
      </c>
      <c r="E1503" s="1"/>
    </row>
    <row r="1504" spans="1:5" x14ac:dyDescent="0.25">
      <c r="A1504" s="1">
        <v>1501</v>
      </c>
      <c r="B1504" s="1" t="str">
        <f>"275620201130101955304"</f>
        <v>275620201130101955304</v>
      </c>
      <c r="C1504" s="1" t="str">
        <f>"乔梦梦"</f>
        <v>乔梦梦</v>
      </c>
      <c r="D1504" s="1" t="s">
        <v>6</v>
      </c>
      <c r="E1504" s="1"/>
    </row>
    <row r="1505" spans="1:5" x14ac:dyDescent="0.25">
      <c r="A1505" s="1">
        <v>1502</v>
      </c>
      <c r="B1505" s="1" t="str">
        <f>"275620201130102013306"</f>
        <v>275620201130102013306</v>
      </c>
      <c r="C1505" s="1" t="str">
        <f>"李豪"</f>
        <v>李豪</v>
      </c>
      <c r="D1505" s="1" t="s">
        <v>6</v>
      </c>
      <c r="E1505" s="1"/>
    </row>
    <row r="1506" spans="1:5" x14ac:dyDescent="0.25">
      <c r="A1506" s="1">
        <v>1503</v>
      </c>
      <c r="B1506" s="1" t="str">
        <f>"275620201130113650468"</f>
        <v>275620201130113650468</v>
      </c>
      <c r="C1506" s="1" t="str">
        <f>"于新洋"</f>
        <v>于新洋</v>
      </c>
      <c r="D1506" s="1" t="s">
        <v>6</v>
      </c>
      <c r="E1506" s="1"/>
    </row>
    <row r="1507" spans="1:5" x14ac:dyDescent="0.25">
      <c r="A1507" s="1">
        <v>1504</v>
      </c>
      <c r="B1507" s="1" t="str">
        <f>"275620201130122059529"</f>
        <v>275620201130122059529</v>
      </c>
      <c r="C1507" s="1" t="str">
        <f>"徐盈盈"</f>
        <v>徐盈盈</v>
      </c>
      <c r="D1507" s="1" t="s">
        <v>6</v>
      </c>
      <c r="E1507" s="1"/>
    </row>
    <row r="1508" spans="1:5" x14ac:dyDescent="0.25">
      <c r="A1508" s="1">
        <v>1505</v>
      </c>
      <c r="B1508" s="1" t="str">
        <f>"275620201130123136548"</f>
        <v>275620201130123136548</v>
      </c>
      <c r="C1508" s="1" t="str">
        <f>"杜松"</f>
        <v>杜松</v>
      </c>
      <c r="D1508" s="1" t="s">
        <v>6</v>
      </c>
      <c r="E1508" s="1"/>
    </row>
    <row r="1509" spans="1:5" x14ac:dyDescent="0.25">
      <c r="A1509" s="1">
        <v>1506</v>
      </c>
      <c r="B1509" s="1" t="str">
        <f>"275620201130125025573"</f>
        <v>275620201130125025573</v>
      </c>
      <c r="C1509" s="1" t="str">
        <f>"于雪"</f>
        <v>于雪</v>
      </c>
      <c r="D1509" s="1" t="s">
        <v>6</v>
      </c>
      <c r="E1509" s="1"/>
    </row>
    <row r="1510" spans="1:5" x14ac:dyDescent="0.25">
      <c r="A1510" s="1">
        <v>1507</v>
      </c>
      <c r="B1510" s="1" t="str">
        <f>"275620201130135137647"</f>
        <v>275620201130135137647</v>
      </c>
      <c r="C1510" s="1" t="str">
        <f>"韩永冠"</f>
        <v>韩永冠</v>
      </c>
      <c r="D1510" s="1" t="s">
        <v>6</v>
      </c>
      <c r="E1510" s="1"/>
    </row>
    <row r="1511" spans="1:5" x14ac:dyDescent="0.25">
      <c r="A1511" s="1">
        <v>1508</v>
      </c>
      <c r="B1511" s="1" t="str">
        <f>"275620201130143949700"</f>
        <v>275620201130143949700</v>
      </c>
      <c r="C1511" s="1" t="str">
        <f>"王博巍"</f>
        <v>王博巍</v>
      </c>
      <c r="D1511" s="1" t="s">
        <v>6</v>
      </c>
      <c r="E1511" s="1"/>
    </row>
    <row r="1512" spans="1:5" x14ac:dyDescent="0.25">
      <c r="A1512" s="1">
        <v>1509</v>
      </c>
      <c r="B1512" s="1" t="str">
        <f>"275620201130144335706"</f>
        <v>275620201130144335706</v>
      </c>
      <c r="C1512" s="1" t="str">
        <f>"刘磐"</f>
        <v>刘磐</v>
      </c>
      <c r="D1512" s="1" t="s">
        <v>6</v>
      </c>
      <c r="E1512" s="1"/>
    </row>
    <row r="1513" spans="1:5" x14ac:dyDescent="0.25">
      <c r="A1513" s="1">
        <v>1510</v>
      </c>
      <c r="B1513" s="1" t="str">
        <f>"275620201130151555751"</f>
        <v>275620201130151555751</v>
      </c>
      <c r="C1513" s="1" t="str">
        <f>"周洋"</f>
        <v>周洋</v>
      </c>
      <c r="D1513" s="1" t="s">
        <v>6</v>
      </c>
      <c r="E1513" s="1"/>
    </row>
    <row r="1514" spans="1:5" x14ac:dyDescent="0.25">
      <c r="A1514" s="1">
        <v>1511</v>
      </c>
      <c r="B1514" s="1" t="str">
        <f>"275620201130173025886"</f>
        <v>275620201130173025886</v>
      </c>
      <c r="C1514" s="1" t="str">
        <f>"孟择缔"</f>
        <v>孟择缔</v>
      </c>
      <c r="D1514" s="1" t="s">
        <v>6</v>
      </c>
      <c r="E1514" s="1"/>
    </row>
    <row r="1515" spans="1:5" x14ac:dyDescent="0.25">
      <c r="A1515" s="1">
        <v>1512</v>
      </c>
      <c r="B1515" s="1" t="str">
        <f>"275620201130173828893"</f>
        <v>275620201130173828893</v>
      </c>
      <c r="C1515" s="1" t="str">
        <f>"腰善江"</f>
        <v>腰善江</v>
      </c>
      <c r="D1515" s="1" t="s">
        <v>6</v>
      </c>
      <c r="E1515" s="1"/>
    </row>
    <row r="1516" spans="1:5" x14ac:dyDescent="0.25">
      <c r="A1516" s="1">
        <v>1513</v>
      </c>
      <c r="B1516" s="1" t="str">
        <f>"275620201130201357991"</f>
        <v>275620201130201357991</v>
      </c>
      <c r="C1516" s="1" t="str">
        <f>"赵璐"</f>
        <v>赵璐</v>
      </c>
      <c r="D1516" s="1" t="s">
        <v>6</v>
      </c>
      <c r="E1516" s="1"/>
    </row>
    <row r="1517" spans="1:5" x14ac:dyDescent="0.25">
      <c r="A1517" s="1">
        <v>1514</v>
      </c>
      <c r="B1517" s="1" t="str">
        <f>"2756202012010758301109"</f>
        <v>2756202012010758301109</v>
      </c>
      <c r="C1517" s="1" t="str">
        <f>"陈庆庆"</f>
        <v>陈庆庆</v>
      </c>
      <c r="D1517" s="1" t="s">
        <v>6</v>
      </c>
      <c r="E1517" s="1"/>
    </row>
    <row r="1518" spans="1:5" x14ac:dyDescent="0.25">
      <c r="A1518" s="1">
        <v>1515</v>
      </c>
      <c r="B1518" s="1" t="str">
        <f>"2756202012011848591671"</f>
        <v>2756202012011848591671</v>
      </c>
      <c r="C1518" s="1" t="str">
        <f>"孙维品"</f>
        <v>孙维品</v>
      </c>
      <c r="D1518" s="1" t="s">
        <v>6</v>
      </c>
      <c r="E1518" s="1"/>
    </row>
    <row r="1519" spans="1:5" x14ac:dyDescent="0.25">
      <c r="A1519" s="1">
        <v>1516</v>
      </c>
      <c r="B1519" s="1" t="str">
        <f>"2756202012021637382523"</f>
        <v>2756202012021637382523</v>
      </c>
      <c r="C1519" s="1" t="str">
        <f>"张洪波"</f>
        <v>张洪波</v>
      </c>
      <c r="D1519" s="1" t="s">
        <v>6</v>
      </c>
      <c r="E1519" s="1"/>
    </row>
    <row r="1520" spans="1:5" x14ac:dyDescent="0.25">
      <c r="A1520" s="1">
        <v>1517</v>
      </c>
      <c r="B1520" s="1" t="str">
        <f>"2756202012021725042591"</f>
        <v>2756202012021725042591</v>
      </c>
      <c r="C1520" s="1" t="str">
        <f>"邢浩杰"</f>
        <v>邢浩杰</v>
      </c>
      <c r="D1520" s="1" t="s">
        <v>6</v>
      </c>
      <c r="E1520" s="1"/>
    </row>
    <row r="1521" spans="1:5" x14ac:dyDescent="0.25">
      <c r="A1521" s="1">
        <v>1518</v>
      </c>
      <c r="B1521" s="1" t="str">
        <f>"27562020113008164225"</f>
        <v>27562020113008164225</v>
      </c>
      <c r="C1521" s="1" t="str">
        <f>"侯成宝"</f>
        <v>侯成宝</v>
      </c>
      <c r="D1521" s="1" t="s">
        <v>19</v>
      </c>
      <c r="E1521" s="1"/>
    </row>
    <row r="1522" spans="1:5" x14ac:dyDescent="0.25">
      <c r="A1522" s="1">
        <v>1519</v>
      </c>
      <c r="B1522" s="1" t="str">
        <f>"27562020113008532294"</f>
        <v>27562020113008532294</v>
      </c>
      <c r="C1522" s="1" t="str">
        <f>"刘田"</f>
        <v>刘田</v>
      </c>
      <c r="D1522" s="1" t="s">
        <v>19</v>
      </c>
      <c r="E1522" s="1"/>
    </row>
    <row r="1523" spans="1:5" x14ac:dyDescent="0.25">
      <c r="A1523" s="1">
        <v>1520</v>
      </c>
      <c r="B1523" s="1" t="str">
        <f>"275620201130090039107"</f>
        <v>275620201130090039107</v>
      </c>
      <c r="C1523" s="1" t="str">
        <f>"张举"</f>
        <v>张举</v>
      </c>
      <c r="D1523" s="1" t="s">
        <v>19</v>
      </c>
      <c r="E1523" s="1"/>
    </row>
    <row r="1524" spans="1:5" x14ac:dyDescent="0.25">
      <c r="A1524" s="1">
        <v>1521</v>
      </c>
      <c r="B1524" s="1" t="str">
        <f>"275620201130100416252"</f>
        <v>275620201130100416252</v>
      </c>
      <c r="C1524" s="1" t="str">
        <f>"吴浩"</f>
        <v>吴浩</v>
      </c>
      <c r="D1524" s="1" t="s">
        <v>19</v>
      </c>
      <c r="E1524" s="1"/>
    </row>
    <row r="1525" spans="1:5" x14ac:dyDescent="0.25">
      <c r="A1525" s="1">
        <v>1522</v>
      </c>
      <c r="B1525" s="1" t="str">
        <f>"275620201130100513256"</f>
        <v>275620201130100513256</v>
      </c>
      <c r="C1525" s="1" t="str">
        <f>"李庚"</f>
        <v>李庚</v>
      </c>
      <c r="D1525" s="1" t="s">
        <v>19</v>
      </c>
      <c r="E1525" s="1"/>
    </row>
    <row r="1526" spans="1:5" x14ac:dyDescent="0.25">
      <c r="A1526" s="1">
        <v>1523</v>
      </c>
      <c r="B1526" s="1" t="str">
        <f>"275620201130101601289"</f>
        <v>275620201130101601289</v>
      </c>
      <c r="C1526" s="1" t="str">
        <f>"王斌"</f>
        <v>王斌</v>
      </c>
      <c r="D1526" s="1" t="s">
        <v>19</v>
      </c>
      <c r="E1526" s="1"/>
    </row>
    <row r="1527" spans="1:5" x14ac:dyDescent="0.25">
      <c r="A1527" s="1">
        <v>1524</v>
      </c>
      <c r="B1527" s="1" t="str">
        <f>"275620201130114041473"</f>
        <v>275620201130114041473</v>
      </c>
      <c r="C1527" s="1" t="str">
        <f>"周薇薇"</f>
        <v>周薇薇</v>
      </c>
      <c r="D1527" s="1" t="s">
        <v>19</v>
      </c>
      <c r="E1527" s="1"/>
    </row>
    <row r="1528" spans="1:5" x14ac:dyDescent="0.25">
      <c r="A1528" s="1">
        <v>1525</v>
      </c>
      <c r="B1528" s="1" t="str">
        <f>"275620201130142254679"</f>
        <v>275620201130142254679</v>
      </c>
      <c r="C1528" s="1" t="str">
        <f>"徐昊"</f>
        <v>徐昊</v>
      </c>
      <c r="D1528" s="1" t="s">
        <v>19</v>
      </c>
      <c r="E1528" s="1"/>
    </row>
    <row r="1529" spans="1:5" x14ac:dyDescent="0.25">
      <c r="A1529" s="1">
        <v>1526</v>
      </c>
      <c r="B1529" s="1" t="str">
        <f>"275620201130150633729"</f>
        <v>275620201130150633729</v>
      </c>
      <c r="C1529" s="1" t="str">
        <f>"鲁俊义"</f>
        <v>鲁俊义</v>
      </c>
      <c r="D1529" s="1" t="s">
        <v>19</v>
      </c>
      <c r="E1529" s="1"/>
    </row>
    <row r="1530" spans="1:5" x14ac:dyDescent="0.25">
      <c r="A1530" s="1">
        <v>1527</v>
      </c>
      <c r="B1530" s="1" t="str">
        <f>"275620201130161203815"</f>
        <v>275620201130161203815</v>
      </c>
      <c r="C1530" s="1" t="str">
        <f>"郭凯"</f>
        <v>郭凯</v>
      </c>
      <c r="D1530" s="1" t="s">
        <v>19</v>
      </c>
      <c r="E1530" s="1"/>
    </row>
    <row r="1531" spans="1:5" x14ac:dyDescent="0.25">
      <c r="A1531" s="1">
        <v>1528</v>
      </c>
      <c r="B1531" s="1" t="str">
        <f>"275620201130163106841"</f>
        <v>275620201130163106841</v>
      </c>
      <c r="C1531" s="1" t="str">
        <f>"郭定一"</f>
        <v>郭定一</v>
      </c>
      <c r="D1531" s="1" t="s">
        <v>19</v>
      </c>
      <c r="E1531" s="1"/>
    </row>
    <row r="1532" spans="1:5" x14ac:dyDescent="0.25">
      <c r="A1532" s="1">
        <v>1529</v>
      </c>
      <c r="B1532" s="1" t="str">
        <f>"275620201130170233870"</f>
        <v>275620201130170233870</v>
      </c>
      <c r="C1532" s="1" t="str">
        <f>"王盟"</f>
        <v>王盟</v>
      </c>
      <c r="D1532" s="1" t="s">
        <v>19</v>
      </c>
      <c r="E1532" s="1"/>
    </row>
    <row r="1533" spans="1:5" x14ac:dyDescent="0.25">
      <c r="A1533" s="1">
        <v>1530</v>
      </c>
      <c r="B1533" s="1" t="str">
        <f>"275620201130170244871"</f>
        <v>275620201130170244871</v>
      </c>
      <c r="C1533" s="1" t="str">
        <f>"张琛"</f>
        <v>张琛</v>
      </c>
      <c r="D1533" s="1" t="s">
        <v>19</v>
      </c>
      <c r="E1533" s="1"/>
    </row>
    <row r="1534" spans="1:5" x14ac:dyDescent="0.25">
      <c r="A1534" s="1">
        <v>1531</v>
      </c>
      <c r="B1534" s="1" t="str">
        <f>"275620201130191641954"</f>
        <v>275620201130191641954</v>
      </c>
      <c r="C1534" s="1" t="str">
        <f>"汤金亮"</f>
        <v>汤金亮</v>
      </c>
      <c r="D1534" s="1" t="s">
        <v>19</v>
      </c>
      <c r="E1534" s="1"/>
    </row>
    <row r="1535" spans="1:5" x14ac:dyDescent="0.25">
      <c r="A1535" s="1">
        <v>1532</v>
      </c>
      <c r="B1535" s="1" t="str">
        <f>"2756202011302114291034"</f>
        <v>2756202011302114291034</v>
      </c>
      <c r="C1535" s="1" t="str">
        <f>"包航航"</f>
        <v>包航航</v>
      </c>
      <c r="D1535" s="1" t="s">
        <v>19</v>
      </c>
      <c r="E1535" s="1"/>
    </row>
    <row r="1536" spans="1:5" x14ac:dyDescent="0.25">
      <c r="A1536" s="1">
        <v>1533</v>
      </c>
      <c r="B1536" s="1" t="str">
        <f>"2756202011302157591062"</f>
        <v>2756202011302157591062</v>
      </c>
      <c r="C1536" s="1" t="str">
        <f>"黄露雨"</f>
        <v>黄露雨</v>
      </c>
      <c r="D1536" s="1" t="s">
        <v>19</v>
      </c>
      <c r="E1536" s="1"/>
    </row>
    <row r="1537" spans="1:5" x14ac:dyDescent="0.25">
      <c r="A1537" s="1">
        <v>1534</v>
      </c>
      <c r="B1537" s="1" t="str">
        <f>"2756202012010922231154"</f>
        <v>2756202012010922231154</v>
      </c>
      <c r="C1537" s="1" t="str">
        <f>"杨衍珂"</f>
        <v>杨衍珂</v>
      </c>
      <c r="D1537" s="1" t="s">
        <v>19</v>
      </c>
      <c r="E1537" s="1"/>
    </row>
    <row r="1538" spans="1:5" x14ac:dyDescent="0.25">
      <c r="A1538" s="1">
        <v>1535</v>
      </c>
      <c r="B1538" s="1" t="str">
        <f>"2756202012011405441409"</f>
        <v>2756202012011405441409</v>
      </c>
      <c r="C1538" s="1" t="str">
        <f>"李瑞玺"</f>
        <v>李瑞玺</v>
      </c>
      <c r="D1538" s="1" t="s">
        <v>19</v>
      </c>
      <c r="E1538" s="1"/>
    </row>
    <row r="1539" spans="1:5" x14ac:dyDescent="0.25">
      <c r="A1539" s="1">
        <v>1536</v>
      </c>
      <c r="B1539" s="1" t="str">
        <f>"2756202012011950111712"</f>
        <v>2756202012011950111712</v>
      </c>
      <c r="C1539" s="1" t="str">
        <f>"李慧"</f>
        <v>李慧</v>
      </c>
      <c r="D1539" s="1" t="s">
        <v>19</v>
      </c>
      <c r="E1539" s="1"/>
    </row>
    <row r="1540" spans="1:5" x14ac:dyDescent="0.25">
      <c r="A1540" s="1">
        <v>1537</v>
      </c>
      <c r="B1540" s="1" t="str">
        <f>"2756202012012322241856"</f>
        <v>2756202012012322241856</v>
      </c>
      <c r="C1540" s="1" t="str">
        <f>"蒙长奇"</f>
        <v>蒙长奇</v>
      </c>
      <c r="D1540" s="1" t="s">
        <v>19</v>
      </c>
      <c r="E1540" s="1"/>
    </row>
    <row r="1541" spans="1:5" x14ac:dyDescent="0.25">
      <c r="A1541" s="1">
        <v>1538</v>
      </c>
      <c r="B1541" s="1" t="str">
        <f>"2756202012020935401953"</f>
        <v>2756202012020935401953</v>
      </c>
      <c r="C1541" s="1" t="str">
        <f>"白秀玲"</f>
        <v>白秀玲</v>
      </c>
      <c r="D1541" s="1" t="s">
        <v>19</v>
      </c>
      <c r="E1541" s="1"/>
    </row>
    <row r="1542" spans="1:5" x14ac:dyDescent="0.25">
      <c r="A1542" s="1">
        <v>1539</v>
      </c>
      <c r="B1542" s="1" t="str">
        <f>"2756202012021257552186"</f>
        <v>2756202012021257552186</v>
      </c>
      <c r="C1542" s="1" t="str">
        <f>"张博斐"</f>
        <v>张博斐</v>
      </c>
      <c r="D1542" s="1" t="s">
        <v>19</v>
      </c>
      <c r="E1542" s="1"/>
    </row>
    <row r="1543" spans="1:5" x14ac:dyDescent="0.25">
      <c r="A1543" s="1">
        <v>1540</v>
      </c>
      <c r="B1543" s="1" t="str">
        <f>"2756202012021301152193"</f>
        <v>2756202012021301152193</v>
      </c>
      <c r="C1543" s="1" t="str">
        <f>"陈阳"</f>
        <v>陈阳</v>
      </c>
      <c r="D1543" s="1" t="s">
        <v>19</v>
      </c>
      <c r="E1543" s="1"/>
    </row>
    <row r="1544" spans="1:5" x14ac:dyDescent="0.25">
      <c r="A1544" s="1">
        <v>1541</v>
      </c>
      <c r="B1544" s="1" t="str">
        <f>"2756202012021331272242"</f>
        <v>2756202012021331272242</v>
      </c>
      <c r="C1544" s="1" t="str">
        <f>"徐晓雷"</f>
        <v>徐晓雷</v>
      </c>
      <c r="D1544" s="1" t="s">
        <v>19</v>
      </c>
      <c r="E1544" s="1"/>
    </row>
    <row r="1545" spans="1:5" x14ac:dyDescent="0.25">
      <c r="A1545" s="1">
        <v>1542</v>
      </c>
      <c r="B1545" s="1" t="str">
        <f>"2756202012021432032333"</f>
        <v>2756202012021432032333</v>
      </c>
      <c r="C1545" s="1" t="str">
        <f>"贾佳"</f>
        <v>贾佳</v>
      </c>
      <c r="D1545" s="1" t="s">
        <v>19</v>
      </c>
      <c r="E1545" s="1"/>
    </row>
    <row r="1546" spans="1:5" x14ac:dyDescent="0.25">
      <c r="A1546" s="1">
        <v>1543</v>
      </c>
      <c r="B1546" s="1" t="str">
        <f>"27562020113008103715"</f>
        <v>27562020113008103715</v>
      </c>
      <c r="C1546" s="1" t="str">
        <f>"王少凯 "</f>
        <v xml:space="preserve">王少凯 </v>
      </c>
      <c r="D1546" s="1" t="s">
        <v>12</v>
      </c>
      <c r="E1546" s="1"/>
    </row>
    <row r="1547" spans="1:5" x14ac:dyDescent="0.25">
      <c r="A1547" s="1">
        <v>1544</v>
      </c>
      <c r="B1547" s="1" t="str">
        <f>"275620201130104806379"</f>
        <v>275620201130104806379</v>
      </c>
      <c r="C1547" s="1" t="str">
        <f>"季文松"</f>
        <v>季文松</v>
      </c>
      <c r="D1547" s="1" t="s">
        <v>12</v>
      </c>
      <c r="E1547" s="1"/>
    </row>
    <row r="1548" spans="1:5" x14ac:dyDescent="0.25">
      <c r="A1548" s="1">
        <v>1545</v>
      </c>
      <c r="B1548" s="1" t="str">
        <f>"275620201130131004595"</f>
        <v>275620201130131004595</v>
      </c>
      <c r="C1548" s="1" t="str">
        <f>"梁爽"</f>
        <v>梁爽</v>
      </c>
      <c r="D1548" s="1" t="s">
        <v>12</v>
      </c>
      <c r="E1548" s="1"/>
    </row>
    <row r="1549" spans="1:5" x14ac:dyDescent="0.25">
      <c r="A1549" s="1">
        <v>1546</v>
      </c>
      <c r="B1549" s="1" t="str">
        <f>"275620201130150633730"</f>
        <v>275620201130150633730</v>
      </c>
      <c r="C1549" s="1" t="str">
        <f>"卫青"</f>
        <v>卫青</v>
      </c>
      <c r="D1549" s="1" t="s">
        <v>12</v>
      </c>
      <c r="E1549" s="1"/>
    </row>
    <row r="1550" spans="1:5" x14ac:dyDescent="0.25">
      <c r="A1550" s="1">
        <v>1547</v>
      </c>
      <c r="B1550" s="1" t="str">
        <f>"275620201130163620847"</f>
        <v>275620201130163620847</v>
      </c>
      <c r="C1550" s="1" t="str">
        <f>"孟京华"</f>
        <v>孟京华</v>
      </c>
      <c r="D1550" s="1" t="s">
        <v>12</v>
      </c>
      <c r="E1550" s="1"/>
    </row>
    <row r="1551" spans="1:5" x14ac:dyDescent="0.25">
      <c r="A1551" s="1">
        <v>1548</v>
      </c>
      <c r="B1551" s="1" t="str">
        <f>"2756202012011244471341"</f>
        <v>2756202012011244471341</v>
      </c>
      <c r="C1551" s="1" t="str">
        <f>"高凯"</f>
        <v>高凯</v>
      </c>
      <c r="D1551" s="1" t="s">
        <v>12</v>
      </c>
      <c r="E1551" s="1"/>
    </row>
    <row r="1552" spans="1:5" x14ac:dyDescent="0.25">
      <c r="A1552" s="1">
        <v>1549</v>
      </c>
      <c r="B1552" s="1" t="str">
        <f>"2756202012011333571384"</f>
        <v>2756202012011333571384</v>
      </c>
      <c r="C1552" s="1" t="str">
        <f>"董呈菲"</f>
        <v>董呈菲</v>
      </c>
      <c r="D1552" s="1" t="s">
        <v>12</v>
      </c>
      <c r="E1552" s="1"/>
    </row>
    <row r="1553" spans="1:5" x14ac:dyDescent="0.25">
      <c r="A1553" s="1">
        <v>1550</v>
      </c>
      <c r="B1553" s="1" t="str">
        <f>"2756202012011522141481"</f>
        <v>2756202012011522141481</v>
      </c>
      <c r="C1553" s="1" t="str">
        <f>"张婷婷"</f>
        <v>张婷婷</v>
      </c>
      <c r="D1553" s="1" t="s">
        <v>12</v>
      </c>
      <c r="E1553" s="1"/>
    </row>
    <row r="1554" spans="1:5" x14ac:dyDescent="0.25">
      <c r="A1554" s="1">
        <v>1551</v>
      </c>
      <c r="B1554" s="1" t="str">
        <f>"2756202012011526011482"</f>
        <v>2756202012011526011482</v>
      </c>
      <c r="C1554" s="1" t="str">
        <f>"陶冉"</f>
        <v>陶冉</v>
      </c>
      <c r="D1554" s="1" t="s">
        <v>12</v>
      </c>
      <c r="E1554" s="1"/>
    </row>
    <row r="1555" spans="1:5" x14ac:dyDescent="0.25">
      <c r="A1555" s="1">
        <v>1552</v>
      </c>
      <c r="B1555" s="1" t="str">
        <f>"2756202012011645061566"</f>
        <v>2756202012011645061566</v>
      </c>
      <c r="C1555" s="1" t="str">
        <f>"张金闪"</f>
        <v>张金闪</v>
      </c>
      <c r="D1555" s="1" t="s">
        <v>12</v>
      </c>
      <c r="E1555" s="1"/>
    </row>
    <row r="1556" spans="1:5" x14ac:dyDescent="0.25">
      <c r="A1556" s="1">
        <v>1553</v>
      </c>
      <c r="B1556" s="1" t="str">
        <f>"2756202012011753141640"</f>
        <v>2756202012011753141640</v>
      </c>
      <c r="C1556" s="1" t="str">
        <f>"赵丹"</f>
        <v>赵丹</v>
      </c>
      <c r="D1556" s="1" t="s">
        <v>12</v>
      </c>
      <c r="E1556" s="1"/>
    </row>
    <row r="1557" spans="1:5" x14ac:dyDescent="0.25">
      <c r="A1557" s="1">
        <v>1554</v>
      </c>
      <c r="B1557" s="1" t="str">
        <f>"2756202012011838251662"</f>
        <v>2756202012011838251662</v>
      </c>
      <c r="C1557" s="1" t="str">
        <f>"李韧"</f>
        <v>李韧</v>
      </c>
      <c r="D1557" s="1" t="s">
        <v>12</v>
      </c>
      <c r="E1557" s="1"/>
    </row>
    <row r="1558" spans="1:5" x14ac:dyDescent="0.25">
      <c r="A1558" s="1">
        <v>1555</v>
      </c>
      <c r="B1558" s="1" t="str">
        <f>"2756202012011932421697"</f>
        <v>2756202012011932421697</v>
      </c>
      <c r="C1558" s="1" t="str">
        <f>"付银策"</f>
        <v>付银策</v>
      </c>
      <c r="D1558" s="1" t="s">
        <v>12</v>
      </c>
      <c r="E1558" s="1"/>
    </row>
    <row r="1559" spans="1:5" x14ac:dyDescent="0.25">
      <c r="A1559" s="1">
        <v>1556</v>
      </c>
      <c r="B1559" s="1" t="str">
        <f>"2756202012012002541717"</f>
        <v>2756202012012002541717</v>
      </c>
      <c r="C1559" s="1" t="str">
        <f>"汪海啸"</f>
        <v>汪海啸</v>
      </c>
      <c r="D1559" s="1" t="s">
        <v>12</v>
      </c>
      <c r="E1559" s="1"/>
    </row>
    <row r="1560" spans="1:5" x14ac:dyDescent="0.25">
      <c r="A1560" s="1">
        <v>1557</v>
      </c>
      <c r="B1560" s="1" t="str">
        <f>"2756202012012034331742"</f>
        <v>2756202012012034331742</v>
      </c>
      <c r="C1560" s="1" t="str">
        <f>"何佳"</f>
        <v>何佳</v>
      </c>
      <c r="D1560" s="1" t="s">
        <v>12</v>
      </c>
      <c r="E1560" s="1"/>
    </row>
    <row r="1561" spans="1:5" x14ac:dyDescent="0.25">
      <c r="A1561" s="1">
        <v>1558</v>
      </c>
      <c r="B1561" s="1" t="str">
        <f>"2756202012021015032003"</f>
        <v>2756202012021015032003</v>
      </c>
      <c r="C1561" s="1" t="str">
        <f>"曹志远"</f>
        <v>曹志远</v>
      </c>
      <c r="D1561" s="1" t="s">
        <v>12</v>
      </c>
      <c r="E1561" s="1"/>
    </row>
    <row r="1562" spans="1:5" x14ac:dyDescent="0.25">
      <c r="A1562" s="1">
        <v>1559</v>
      </c>
      <c r="B1562" s="1" t="str">
        <f>"2756202012021046372035"</f>
        <v>2756202012021046372035</v>
      </c>
      <c r="C1562" s="1" t="str">
        <f>"师军理"</f>
        <v>师军理</v>
      </c>
      <c r="D1562" s="1" t="s">
        <v>12</v>
      </c>
      <c r="E1562" s="1"/>
    </row>
    <row r="1563" spans="1:5" x14ac:dyDescent="0.25">
      <c r="A1563" s="1">
        <v>1560</v>
      </c>
      <c r="B1563" s="1" t="str">
        <f>"2756202012021223252142"</f>
        <v>2756202012021223252142</v>
      </c>
      <c r="C1563" s="1" t="str">
        <f>"钱森森"</f>
        <v>钱森森</v>
      </c>
      <c r="D1563" s="1" t="s">
        <v>12</v>
      </c>
      <c r="E1563" s="1"/>
    </row>
    <row r="1564" spans="1:5" x14ac:dyDescent="0.25">
      <c r="A1564" s="1">
        <v>1561</v>
      </c>
      <c r="B1564" s="1" t="str">
        <f>"2756202012021526192410"</f>
        <v>2756202012021526192410</v>
      </c>
      <c r="C1564" s="1" t="str">
        <f>"李建盛"</f>
        <v>李建盛</v>
      </c>
      <c r="D1564" s="1" t="s">
        <v>12</v>
      </c>
      <c r="E1564" s="1"/>
    </row>
    <row r="1565" spans="1:5" x14ac:dyDescent="0.25">
      <c r="A1565" s="1">
        <v>1562</v>
      </c>
      <c r="B1565" s="1" t="str">
        <f>"2756202012021714202575"</f>
        <v>2756202012021714202575</v>
      </c>
      <c r="C1565" s="1" t="str">
        <f>"孙燕雯"</f>
        <v>孙燕雯</v>
      </c>
      <c r="D1565" s="1" t="s">
        <v>12</v>
      </c>
      <c r="E1565" s="1"/>
    </row>
    <row r="1566" spans="1:5" x14ac:dyDescent="0.25">
      <c r="A1566" s="1">
        <v>1563</v>
      </c>
      <c r="B1566" s="1" t="str">
        <f>"27562020113008460577"</f>
        <v>27562020113008460577</v>
      </c>
      <c r="C1566" s="1" t="str">
        <f>"胡义"</f>
        <v>胡义</v>
      </c>
      <c r="D1566" s="1" t="s">
        <v>40</v>
      </c>
      <c r="E1566" s="1"/>
    </row>
    <row r="1567" spans="1:5" x14ac:dyDescent="0.25">
      <c r="A1567" s="1">
        <v>1564</v>
      </c>
      <c r="B1567" s="1" t="str">
        <f>"275620201130090017105"</f>
        <v>275620201130090017105</v>
      </c>
      <c r="C1567" s="1" t="str">
        <f>"袁洁"</f>
        <v>袁洁</v>
      </c>
      <c r="D1567" s="1" t="s">
        <v>40</v>
      </c>
      <c r="E1567" s="1"/>
    </row>
    <row r="1568" spans="1:5" x14ac:dyDescent="0.25">
      <c r="A1568" s="1">
        <v>1565</v>
      </c>
      <c r="B1568" s="1" t="str">
        <f>"275620201130093026182"</f>
        <v>275620201130093026182</v>
      </c>
      <c r="C1568" s="1" t="str">
        <f>"周德昂"</f>
        <v>周德昂</v>
      </c>
      <c r="D1568" s="1" t="s">
        <v>40</v>
      </c>
      <c r="E1568" s="1"/>
    </row>
    <row r="1569" spans="1:5" x14ac:dyDescent="0.25">
      <c r="A1569" s="1">
        <v>1566</v>
      </c>
      <c r="B1569" s="1" t="str">
        <f>"275620201130093106185"</f>
        <v>275620201130093106185</v>
      </c>
      <c r="C1569" s="1" t="str">
        <f>"马强"</f>
        <v>马强</v>
      </c>
      <c r="D1569" s="1" t="s">
        <v>40</v>
      </c>
      <c r="E1569" s="1"/>
    </row>
    <row r="1570" spans="1:5" x14ac:dyDescent="0.25">
      <c r="A1570" s="1">
        <v>1567</v>
      </c>
      <c r="B1570" s="1" t="str">
        <f>"275620201130093124186"</f>
        <v>275620201130093124186</v>
      </c>
      <c r="C1570" s="1" t="str">
        <f>"贺佳"</f>
        <v>贺佳</v>
      </c>
      <c r="D1570" s="1" t="s">
        <v>40</v>
      </c>
      <c r="E1570" s="1"/>
    </row>
    <row r="1571" spans="1:5" x14ac:dyDescent="0.25">
      <c r="A1571" s="1">
        <v>1568</v>
      </c>
      <c r="B1571" s="1" t="str">
        <f>"275620201130101950303"</f>
        <v>275620201130101950303</v>
      </c>
      <c r="C1571" s="1" t="str">
        <f>"王少喆"</f>
        <v>王少喆</v>
      </c>
      <c r="D1571" s="1" t="s">
        <v>40</v>
      </c>
      <c r="E1571" s="1"/>
    </row>
    <row r="1572" spans="1:5" x14ac:dyDescent="0.25">
      <c r="A1572" s="1">
        <v>1569</v>
      </c>
      <c r="B1572" s="1" t="str">
        <f>"275620201130112625455"</f>
        <v>275620201130112625455</v>
      </c>
      <c r="C1572" s="1" t="str">
        <f>"王毅东"</f>
        <v>王毅东</v>
      </c>
      <c r="D1572" s="1" t="s">
        <v>40</v>
      </c>
      <c r="E1572" s="1"/>
    </row>
    <row r="1573" spans="1:5" x14ac:dyDescent="0.25">
      <c r="A1573" s="1">
        <v>1570</v>
      </c>
      <c r="B1573" s="1" t="str">
        <f>"275620201130121047520"</f>
        <v>275620201130121047520</v>
      </c>
      <c r="C1573" s="1" t="str">
        <f>"李曼"</f>
        <v>李曼</v>
      </c>
      <c r="D1573" s="1" t="s">
        <v>40</v>
      </c>
      <c r="E1573" s="1"/>
    </row>
    <row r="1574" spans="1:5" x14ac:dyDescent="0.25">
      <c r="A1574" s="1">
        <v>1571</v>
      </c>
      <c r="B1574" s="1" t="str">
        <f>"275620201130133637629"</f>
        <v>275620201130133637629</v>
      </c>
      <c r="C1574" s="1" t="str">
        <f>"徐文强"</f>
        <v>徐文强</v>
      </c>
      <c r="D1574" s="1" t="s">
        <v>40</v>
      </c>
      <c r="E1574" s="1"/>
    </row>
    <row r="1575" spans="1:5" x14ac:dyDescent="0.25">
      <c r="A1575" s="1">
        <v>1572</v>
      </c>
      <c r="B1575" s="1" t="str">
        <f>"275620201130134431640"</f>
        <v>275620201130134431640</v>
      </c>
      <c r="C1575" s="1" t="str">
        <f>"高静静"</f>
        <v>高静静</v>
      </c>
      <c r="D1575" s="1" t="s">
        <v>40</v>
      </c>
      <c r="E1575" s="1"/>
    </row>
    <row r="1576" spans="1:5" x14ac:dyDescent="0.25">
      <c r="A1576" s="1">
        <v>1573</v>
      </c>
      <c r="B1576" s="1" t="str">
        <f>"275620201130143713696"</f>
        <v>275620201130143713696</v>
      </c>
      <c r="C1576" s="1" t="str">
        <f>"黄一莎"</f>
        <v>黄一莎</v>
      </c>
      <c r="D1576" s="1" t="s">
        <v>40</v>
      </c>
      <c r="E1576" s="1"/>
    </row>
    <row r="1577" spans="1:5" x14ac:dyDescent="0.25">
      <c r="A1577" s="1">
        <v>1574</v>
      </c>
      <c r="B1577" s="1" t="str">
        <f>"275620201130150715733"</f>
        <v>275620201130150715733</v>
      </c>
      <c r="C1577" s="1" t="str">
        <f>"田杨"</f>
        <v>田杨</v>
      </c>
      <c r="D1577" s="1" t="s">
        <v>40</v>
      </c>
      <c r="E1577" s="1"/>
    </row>
    <row r="1578" spans="1:5" x14ac:dyDescent="0.25">
      <c r="A1578" s="1">
        <v>1575</v>
      </c>
      <c r="B1578" s="1" t="str">
        <f>"275620201130164628855"</f>
        <v>275620201130164628855</v>
      </c>
      <c r="C1578" s="1" t="str">
        <f>"马晓丹"</f>
        <v>马晓丹</v>
      </c>
      <c r="D1578" s="1" t="s">
        <v>40</v>
      </c>
      <c r="E1578" s="1"/>
    </row>
    <row r="1579" spans="1:5" x14ac:dyDescent="0.25">
      <c r="A1579" s="1">
        <v>1576</v>
      </c>
      <c r="B1579" s="1" t="str">
        <f>"2756202011302142281051"</f>
        <v>2756202011302142281051</v>
      </c>
      <c r="C1579" s="1" t="str">
        <f>"张晓俊"</f>
        <v>张晓俊</v>
      </c>
      <c r="D1579" s="1" t="s">
        <v>40</v>
      </c>
      <c r="E1579" s="1"/>
    </row>
    <row r="1580" spans="1:5" x14ac:dyDescent="0.25">
      <c r="A1580" s="1">
        <v>1577</v>
      </c>
      <c r="B1580" s="1" t="str">
        <f>"2756202011302245481081"</f>
        <v>2756202011302245481081</v>
      </c>
      <c r="C1580" s="1" t="str">
        <f>"李欣"</f>
        <v>李欣</v>
      </c>
      <c r="D1580" s="1" t="s">
        <v>40</v>
      </c>
      <c r="E1580" s="1"/>
    </row>
    <row r="1581" spans="1:5" x14ac:dyDescent="0.25">
      <c r="A1581" s="1">
        <v>1578</v>
      </c>
      <c r="B1581" s="1" t="str">
        <f>"2756202012010833131120"</f>
        <v>2756202012010833131120</v>
      </c>
      <c r="C1581" s="1" t="str">
        <f>"习冬"</f>
        <v>习冬</v>
      </c>
      <c r="D1581" s="1" t="s">
        <v>40</v>
      </c>
      <c r="E1581" s="1"/>
    </row>
    <row r="1582" spans="1:5" x14ac:dyDescent="0.25">
      <c r="A1582" s="1">
        <v>1579</v>
      </c>
      <c r="B1582" s="1" t="str">
        <f>"2756202012011034031230"</f>
        <v>2756202012011034031230</v>
      </c>
      <c r="C1582" s="1" t="str">
        <f>"高娜"</f>
        <v>高娜</v>
      </c>
      <c r="D1582" s="1" t="s">
        <v>40</v>
      </c>
      <c r="E1582" s="1"/>
    </row>
    <row r="1583" spans="1:5" x14ac:dyDescent="0.25">
      <c r="A1583" s="1">
        <v>1580</v>
      </c>
      <c r="B1583" s="1" t="str">
        <f>"2756202012011038191232"</f>
        <v>2756202012011038191232</v>
      </c>
      <c r="C1583" s="1" t="str">
        <f>"徐慧"</f>
        <v>徐慧</v>
      </c>
      <c r="D1583" s="1" t="s">
        <v>40</v>
      </c>
      <c r="E1583" s="1"/>
    </row>
    <row r="1584" spans="1:5" x14ac:dyDescent="0.25">
      <c r="A1584" s="1">
        <v>1581</v>
      </c>
      <c r="B1584" s="1" t="str">
        <f>"2756202012011243111336"</f>
        <v>2756202012011243111336</v>
      </c>
      <c r="C1584" s="1" t="str">
        <f>"杨奇润"</f>
        <v>杨奇润</v>
      </c>
      <c r="D1584" s="1" t="s">
        <v>40</v>
      </c>
      <c r="E1584" s="1"/>
    </row>
    <row r="1585" spans="1:5" x14ac:dyDescent="0.25">
      <c r="A1585" s="1">
        <v>1582</v>
      </c>
      <c r="B1585" s="1" t="str">
        <f>"2756202012011253221346"</f>
        <v>2756202012011253221346</v>
      </c>
      <c r="C1585" s="1" t="str">
        <f>"高天"</f>
        <v>高天</v>
      </c>
      <c r="D1585" s="1" t="s">
        <v>40</v>
      </c>
      <c r="E1585" s="1"/>
    </row>
    <row r="1586" spans="1:5" x14ac:dyDescent="0.25">
      <c r="A1586" s="1">
        <v>1583</v>
      </c>
      <c r="B1586" s="1" t="str">
        <f>"2756202012011319071371"</f>
        <v>2756202012011319071371</v>
      </c>
      <c r="C1586" s="1" t="str">
        <f>"周凯甲"</f>
        <v>周凯甲</v>
      </c>
      <c r="D1586" s="1" t="s">
        <v>40</v>
      </c>
      <c r="E1586" s="1"/>
    </row>
    <row r="1587" spans="1:5" x14ac:dyDescent="0.25">
      <c r="A1587" s="1">
        <v>1584</v>
      </c>
      <c r="B1587" s="1" t="str">
        <f>"2756202012011326221376"</f>
        <v>2756202012011326221376</v>
      </c>
      <c r="C1587" s="1" t="str">
        <f>"姚望"</f>
        <v>姚望</v>
      </c>
      <c r="D1587" s="1" t="s">
        <v>40</v>
      </c>
      <c r="E1587" s="1"/>
    </row>
    <row r="1588" spans="1:5" x14ac:dyDescent="0.25">
      <c r="A1588" s="1">
        <v>1585</v>
      </c>
      <c r="B1588" s="1" t="str">
        <f>"2756202012011535561492"</f>
        <v>2756202012011535561492</v>
      </c>
      <c r="C1588" s="1" t="str">
        <f>"吴金鸽"</f>
        <v>吴金鸽</v>
      </c>
      <c r="D1588" s="1" t="s">
        <v>40</v>
      </c>
      <c r="E1588" s="1"/>
    </row>
    <row r="1589" spans="1:5" x14ac:dyDescent="0.25">
      <c r="A1589" s="1">
        <v>1586</v>
      </c>
      <c r="B1589" s="1" t="str">
        <f>"2756202012011614441531"</f>
        <v>2756202012011614441531</v>
      </c>
      <c r="C1589" s="1" t="str">
        <f>"赵雪玲"</f>
        <v>赵雪玲</v>
      </c>
      <c r="D1589" s="1" t="s">
        <v>40</v>
      </c>
      <c r="E1589" s="1"/>
    </row>
    <row r="1590" spans="1:5" x14ac:dyDescent="0.25">
      <c r="A1590" s="1">
        <v>1587</v>
      </c>
      <c r="B1590" s="1" t="str">
        <f>"2756202012020904531931"</f>
        <v>2756202012020904531931</v>
      </c>
      <c r="C1590" s="1" t="str">
        <f>"周著"</f>
        <v>周著</v>
      </c>
      <c r="D1590" s="1" t="s">
        <v>40</v>
      </c>
      <c r="E1590" s="1"/>
    </row>
    <row r="1591" spans="1:5" x14ac:dyDescent="0.25">
      <c r="A1591" s="1">
        <v>1588</v>
      </c>
      <c r="B1591" s="1" t="str">
        <f>"2756202012021012391998"</f>
        <v>2756202012021012391998</v>
      </c>
      <c r="C1591" s="1" t="str">
        <f>"张磊"</f>
        <v>张磊</v>
      </c>
      <c r="D1591" s="1" t="s">
        <v>40</v>
      </c>
      <c r="E1591" s="1"/>
    </row>
    <row r="1592" spans="1:5" x14ac:dyDescent="0.25">
      <c r="A1592" s="1">
        <v>1589</v>
      </c>
      <c r="B1592" s="1" t="str">
        <f>"2756202012021025472018"</f>
        <v>2756202012021025472018</v>
      </c>
      <c r="C1592" s="1" t="str">
        <f>"樊森"</f>
        <v>樊森</v>
      </c>
      <c r="D1592" s="1" t="s">
        <v>40</v>
      </c>
      <c r="E1592" s="1"/>
    </row>
    <row r="1593" spans="1:5" x14ac:dyDescent="0.25">
      <c r="A1593" s="1">
        <v>1590</v>
      </c>
      <c r="B1593" s="1" t="str">
        <f>"2756202012021124402082"</f>
        <v>2756202012021124402082</v>
      </c>
      <c r="C1593" s="1" t="str">
        <f>"刘剑浩"</f>
        <v>刘剑浩</v>
      </c>
      <c r="D1593" s="1" t="s">
        <v>40</v>
      </c>
      <c r="E1593" s="1"/>
    </row>
    <row r="1594" spans="1:5" x14ac:dyDescent="0.25">
      <c r="A1594" s="1">
        <v>1591</v>
      </c>
      <c r="B1594" s="1" t="str">
        <f>"2756202012021144452106"</f>
        <v>2756202012021144452106</v>
      </c>
      <c r="C1594" s="1" t="str">
        <f>"苗倩"</f>
        <v>苗倩</v>
      </c>
      <c r="D1594" s="1" t="s">
        <v>40</v>
      </c>
      <c r="E1594" s="1"/>
    </row>
    <row r="1595" spans="1:5" x14ac:dyDescent="0.25">
      <c r="A1595" s="1">
        <v>1592</v>
      </c>
      <c r="B1595" s="1" t="str">
        <f>"2756202012021417022307"</f>
        <v>2756202012021417022307</v>
      </c>
      <c r="C1595" s="1" t="str">
        <f>"高宇飞"</f>
        <v>高宇飞</v>
      </c>
      <c r="D1595" s="1" t="s">
        <v>40</v>
      </c>
      <c r="E1595" s="1"/>
    </row>
    <row r="1596" spans="1:5" x14ac:dyDescent="0.25">
      <c r="A1596" s="1">
        <v>1593</v>
      </c>
      <c r="B1596" s="1" t="str">
        <f>"2756202012021459082364"</f>
        <v>2756202012021459082364</v>
      </c>
      <c r="C1596" s="1" t="str">
        <f>"姜骥子"</f>
        <v>姜骥子</v>
      </c>
      <c r="D1596" s="1" t="s">
        <v>40</v>
      </c>
      <c r="E1596" s="1"/>
    </row>
    <row r="1597" spans="1:5" x14ac:dyDescent="0.25">
      <c r="A1597" s="1">
        <v>1594</v>
      </c>
      <c r="B1597" s="1" t="str">
        <f>"2756202012021540022426"</f>
        <v>2756202012021540022426</v>
      </c>
      <c r="C1597" s="1" t="str">
        <f>"罗展"</f>
        <v>罗展</v>
      </c>
      <c r="D1597" s="1" t="s">
        <v>40</v>
      </c>
      <c r="E1597" s="1"/>
    </row>
    <row r="1598" spans="1:5" x14ac:dyDescent="0.25">
      <c r="A1598" s="1">
        <v>1595</v>
      </c>
      <c r="B1598" s="1" t="str">
        <f>"27562020113008145523"</f>
        <v>27562020113008145523</v>
      </c>
      <c r="C1598" s="1" t="str">
        <f>"樊峰"</f>
        <v>樊峰</v>
      </c>
      <c r="D1598" s="1" t="s">
        <v>17</v>
      </c>
      <c r="E1598" s="1"/>
    </row>
    <row r="1599" spans="1:5" x14ac:dyDescent="0.25">
      <c r="A1599" s="1">
        <v>1596</v>
      </c>
      <c r="B1599" s="1" t="str">
        <f>"27562020113008235834"</f>
        <v>27562020113008235834</v>
      </c>
      <c r="C1599" s="1" t="str">
        <f>"齐爽"</f>
        <v>齐爽</v>
      </c>
      <c r="D1599" s="1" t="s">
        <v>17</v>
      </c>
      <c r="E1599" s="1"/>
    </row>
    <row r="1600" spans="1:5" x14ac:dyDescent="0.25">
      <c r="A1600" s="1">
        <v>1597</v>
      </c>
      <c r="B1600" s="1" t="str">
        <f>"27562020113008291643"</f>
        <v>27562020113008291643</v>
      </c>
      <c r="C1600" s="1" t="str">
        <f>"尚旭东"</f>
        <v>尚旭东</v>
      </c>
      <c r="D1600" s="1" t="s">
        <v>17</v>
      </c>
      <c r="E1600" s="1"/>
    </row>
    <row r="1601" spans="1:5" x14ac:dyDescent="0.25">
      <c r="A1601" s="1">
        <v>1598</v>
      </c>
      <c r="B1601" s="1" t="str">
        <f>"275620201130093816199"</f>
        <v>275620201130093816199</v>
      </c>
      <c r="C1601" s="1" t="str">
        <f>"林根"</f>
        <v>林根</v>
      </c>
      <c r="D1601" s="1" t="s">
        <v>17</v>
      </c>
      <c r="E1601" s="1"/>
    </row>
    <row r="1602" spans="1:5" x14ac:dyDescent="0.25">
      <c r="A1602" s="1">
        <v>1599</v>
      </c>
      <c r="B1602" s="1" t="str">
        <f>"275620201130095352227"</f>
        <v>275620201130095352227</v>
      </c>
      <c r="C1602" s="1" t="str">
        <f>"张蓓蓓"</f>
        <v>张蓓蓓</v>
      </c>
      <c r="D1602" s="1" t="s">
        <v>17</v>
      </c>
      <c r="E1602" s="1"/>
    </row>
    <row r="1603" spans="1:5" x14ac:dyDescent="0.25">
      <c r="A1603" s="1">
        <v>1600</v>
      </c>
      <c r="B1603" s="1" t="str">
        <f>"275620201130100009240"</f>
        <v>275620201130100009240</v>
      </c>
      <c r="C1603" s="1" t="str">
        <f>"苏贞"</f>
        <v>苏贞</v>
      </c>
      <c r="D1603" s="1" t="s">
        <v>17</v>
      </c>
      <c r="E1603" s="1"/>
    </row>
    <row r="1604" spans="1:5" x14ac:dyDescent="0.25">
      <c r="A1604" s="1">
        <v>1601</v>
      </c>
      <c r="B1604" s="1" t="str">
        <f>"275620201130101020272"</f>
        <v>275620201130101020272</v>
      </c>
      <c r="C1604" s="1" t="str">
        <f>"吕珊珊"</f>
        <v>吕珊珊</v>
      </c>
      <c r="D1604" s="1" t="s">
        <v>17</v>
      </c>
      <c r="E1604" s="1"/>
    </row>
    <row r="1605" spans="1:5" x14ac:dyDescent="0.25">
      <c r="A1605" s="1">
        <v>1602</v>
      </c>
      <c r="B1605" s="1" t="str">
        <f>"275620201130102434315"</f>
        <v>275620201130102434315</v>
      </c>
      <c r="C1605" s="1" t="str">
        <f>"韩岩准"</f>
        <v>韩岩准</v>
      </c>
      <c r="D1605" s="1" t="s">
        <v>17</v>
      </c>
      <c r="E1605" s="1"/>
    </row>
    <row r="1606" spans="1:5" x14ac:dyDescent="0.25">
      <c r="A1606" s="1">
        <v>1603</v>
      </c>
      <c r="B1606" s="1" t="str">
        <f>"275620201130103054332"</f>
        <v>275620201130103054332</v>
      </c>
      <c r="C1606" s="1" t="str">
        <f>"吕莹莹"</f>
        <v>吕莹莹</v>
      </c>
      <c r="D1606" s="1" t="s">
        <v>17</v>
      </c>
      <c r="E1606" s="1"/>
    </row>
    <row r="1607" spans="1:5" x14ac:dyDescent="0.25">
      <c r="A1607" s="1">
        <v>1604</v>
      </c>
      <c r="B1607" s="1" t="str">
        <f>"275620201130104317370"</f>
        <v>275620201130104317370</v>
      </c>
      <c r="C1607" s="1" t="str">
        <f>"张月阳"</f>
        <v>张月阳</v>
      </c>
      <c r="D1607" s="1" t="s">
        <v>17</v>
      </c>
      <c r="E1607" s="1"/>
    </row>
    <row r="1608" spans="1:5" x14ac:dyDescent="0.25">
      <c r="A1608" s="1">
        <v>1605</v>
      </c>
      <c r="B1608" s="1" t="str">
        <f>"275620201130115427501"</f>
        <v>275620201130115427501</v>
      </c>
      <c r="C1608" s="1" t="str">
        <f>"李凡"</f>
        <v>李凡</v>
      </c>
      <c r="D1608" s="1" t="s">
        <v>17</v>
      </c>
      <c r="E1608" s="1"/>
    </row>
    <row r="1609" spans="1:5" x14ac:dyDescent="0.25">
      <c r="A1609" s="1">
        <v>1606</v>
      </c>
      <c r="B1609" s="1" t="str">
        <f>"275620201130122450536"</f>
        <v>275620201130122450536</v>
      </c>
      <c r="C1609" s="1" t="str">
        <f>"梁恒"</f>
        <v>梁恒</v>
      </c>
      <c r="D1609" s="1" t="s">
        <v>17</v>
      </c>
      <c r="E1609" s="1"/>
    </row>
    <row r="1610" spans="1:5" x14ac:dyDescent="0.25">
      <c r="A1610" s="1">
        <v>1607</v>
      </c>
      <c r="B1610" s="1" t="str">
        <f>"275620201130150730735"</f>
        <v>275620201130150730735</v>
      </c>
      <c r="C1610" s="1" t="str">
        <f>"王辟地"</f>
        <v>王辟地</v>
      </c>
      <c r="D1610" s="1" t="s">
        <v>17</v>
      </c>
      <c r="E1610" s="1"/>
    </row>
    <row r="1611" spans="1:5" x14ac:dyDescent="0.25">
      <c r="A1611" s="1">
        <v>1608</v>
      </c>
      <c r="B1611" s="1" t="str">
        <f>"2756202011302248131082"</f>
        <v>2756202011302248131082</v>
      </c>
      <c r="C1611" s="1" t="str">
        <f>"邓纪康"</f>
        <v>邓纪康</v>
      </c>
      <c r="D1611" s="1" t="s">
        <v>17</v>
      </c>
      <c r="E1611" s="1"/>
    </row>
    <row r="1612" spans="1:5" x14ac:dyDescent="0.25">
      <c r="A1612" s="1">
        <v>1609</v>
      </c>
      <c r="B1612" s="1" t="str">
        <f>"2756202012011203291310"</f>
        <v>2756202012011203291310</v>
      </c>
      <c r="C1612" s="1" t="str">
        <f>"王聪"</f>
        <v>王聪</v>
      </c>
      <c r="D1612" s="1" t="s">
        <v>17</v>
      </c>
      <c r="E1612" s="1"/>
    </row>
    <row r="1613" spans="1:5" x14ac:dyDescent="0.25">
      <c r="A1613" s="1">
        <v>1610</v>
      </c>
      <c r="B1613" s="1" t="str">
        <f>"2756202012011657411584"</f>
        <v>2756202012011657411584</v>
      </c>
      <c r="C1613" s="1" t="str">
        <f>"张蕊"</f>
        <v>张蕊</v>
      </c>
      <c r="D1613" s="1" t="s">
        <v>17</v>
      </c>
      <c r="E1613" s="1"/>
    </row>
    <row r="1614" spans="1:5" x14ac:dyDescent="0.25">
      <c r="A1614" s="1">
        <v>1611</v>
      </c>
      <c r="B1614" s="1" t="str">
        <f>"2756202012011709451592"</f>
        <v>2756202012011709451592</v>
      </c>
      <c r="C1614" s="1" t="str">
        <f>"贾婉婷"</f>
        <v>贾婉婷</v>
      </c>
      <c r="D1614" s="1" t="s">
        <v>17</v>
      </c>
      <c r="E1614" s="1"/>
    </row>
    <row r="1615" spans="1:5" x14ac:dyDescent="0.25">
      <c r="A1615" s="1">
        <v>1612</v>
      </c>
      <c r="B1615" s="1" t="str">
        <f>"2756202012011722291610"</f>
        <v>2756202012011722291610</v>
      </c>
      <c r="C1615" s="1" t="str">
        <f>"安甜"</f>
        <v>安甜</v>
      </c>
      <c r="D1615" s="1" t="s">
        <v>17</v>
      </c>
      <c r="E1615" s="1"/>
    </row>
    <row r="1616" spans="1:5" x14ac:dyDescent="0.25">
      <c r="A1616" s="1">
        <v>1613</v>
      </c>
      <c r="B1616" s="1" t="str">
        <f>"2756202012012122381774"</f>
        <v>2756202012012122381774</v>
      </c>
      <c r="C1616" s="1" t="str">
        <f>"樊豪"</f>
        <v>樊豪</v>
      </c>
      <c r="D1616" s="1" t="s">
        <v>17</v>
      </c>
      <c r="E1616" s="1"/>
    </row>
    <row r="1617" spans="1:5" x14ac:dyDescent="0.25">
      <c r="A1617" s="1">
        <v>1614</v>
      </c>
      <c r="B1617" s="1" t="str">
        <f>"2756202012012131081780"</f>
        <v>2756202012012131081780</v>
      </c>
      <c r="C1617" s="1" t="str">
        <f>"王梅勤"</f>
        <v>王梅勤</v>
      </c>
      <c r="D1617" s="1" t="s">
        <v>17</v>
      </c>
      <c r="E1617" s="1"/>
    </row>
    <row r="1618" spans="1:5" x14ac:dyDescent="0.25">
      <c r="A1618" s="1">
        <v>1615</v>
      </c>
      <c r="B1618" s="1" t="str">
        <f>"2756202012012209541817"</f>
        <v>2756202012012209541817</v>
      </c>
      <c r="C1618" s="1" t="str">
        <f>"常翔"</f>
        <v>常翔</v>
      </c>
      <c r="D1618" s="1" t="s">
        <v>17</v>
      </c>
      <c r="E1618" s="1"/>
    </row>
    <row r="1619" spans="1:5" x14ac:dyDescent="0.25">
      <c r="A1619" s="1">
        <v>1616</v>
      </c>
      <c r="B1619" s="1" t="str">
        <f>"2756202012021033372025"</f>
        <v>2756202012021033372025</v>
      </c>
      <c r="C1619" s="1" t="str">
        <f>"李艳青"</f>
        <v>李艳青</v>
      </c>
      <c r="D1619" s="1" t="s">
        <v>17</v>
      </c>
      <c r="E1619" s="1"/>
    </row>
    <row r="1620" spans="1:5" x14ac:dyDescent="0.25">
      <c r="A1620" s="1">
        <v>1617</v>
      </c>
      <c r="B1620" s="1" t="str">
        <f>"2756202012021103072059"</f>
        <v>2756202012021103072059</v>
      </c>
      <c r="C1620" s="1" t="str">
        <f>"李宛茹"</f>
        <v>李宛茹</v>
      </c>
      <c r="D1620" s="1" t="s">
        <v>17</v>
      </c>
      <c r="E1620" s="1"/>
    </row>
    <row r="1621" spans="1:5" x14ac:dyDescent="0.25">
      <c r="A1621" s="1">
        <v>1618</v>
      </c>
      <c r="B1621" s="1" t="str">
        <f>"2756202012021403422292"</f>
        <v>2756202012021403422292</v>
      </c>
      <c r="C1621" s="1" t="str">
        <f>"陈莹"</f>
        <v>陈莹</v>
      </c>
      <c r="D1621" s="1" t="s">
        <v>17</v>
      </c>
      <c r="E1621" s="1"/>
    </row>
    <row r="1622" spans="1:5" x14ac:dyDescent="0.25">
      <c r="A1622" s="1">
        <v>1619</v>
      </c>
      <c r="B1622" s="1" t="str">
        <f>"2756202012021508512382"</f>
        <v>2756202012021508512382</v>
      </c>
      <c r="C1622" s="1" t="str">
        <f>"孙博"</f>
        <v>孙博</v>
      </c>
      <c r="D1622" s="1" t="s">
        <v>17</v>
      </c>
      <c r="E1622" s="1"/>
    </row>
    <row r="1623" spans="1:5" x14ac:dyDescent="0.25">
      <c r="A1623" s="1">
        <v>1620</v>
      </c>
      <c r="B1623" s="1" t="str">
        <f>"27562020113008212332"</f>
        <v>27562020113008212332</v>
      </c>
      <c r="C1623" s="1" t="str">
        <f>"杨佳璇"</f>
        <v>杨佳璇</v>
      </c>
      <c r="D1623" s="1" t="s">
        <v>22</v>
      </c>
      <c r="E1623" s="1"/>
    </row>
    <row r="1624" spans="1:5" x14ac:dyDescent="0.25">
      <c r="A1624" s="1">
        <v>1621</v>
      </c>
      <c r="B1624" s="1" t="str">
        <f>"275620201130090207112"</f>
        <v>275620201130090207112</v>
      </c>
      <c r="C1624" s="1" t="str">
        <f>"梁庆南"</f>
        <v>梁庆南</v>
      </c>
      <c r="D1624" s="1" t="s">
        <v>22</v>
      </c>
      <c r="E1624" s="1"/>
    </row>
    <row r="1625" spans="1:5" x14ac:dyDescent="0.25">
      <c r="A1625" s="1">
        <v>1622</v>
      </c>
      <c r="B1625" s="1" t="str">
        <f>"275620201130090607120"</f>
        <v>275620201130090607120</v>
      </c>
      <c r="C1625" s="1" t="str">
        <f>"郭阳"</f>
        <v>郭阳</v>
      </c>
      <c r="D1625" s="1" t="s">
        <v>22</v>
      </c>
      <c r="E1625" s="1"/>
    </row>
    <row r="1626" spans="1:5" x14ac:dyDescent="0.25">
      <c r="A1626" s="1">
        <v>1623</v>
      </c>
      <c r="B1626" s="1" t="str">
        <f>"275620201130092645176"</f>
        <v>275620201130092645176</v>
      </c>
      <c r="C1626" s="1" t="str">
        <f>"徐建"</f>
        <v>徐建</v>
      </c>
      <c r="D1626" s="1" t="s">
        <v>22</v>
      </c>
      <c r="E1626" s="1"/>
    </row>
    <row r="1627" spans="1:5" x14ac:dyDescent="0.25">
      <c r="A1627" s="1">
        <v>1624</v>
      </c>
      <c r="B1627" s="1" t="str">
        <f>"275620201130094419211"</f>
        <v>275620201130094419211</v>
      </c>
      <c r="C1627" s="1" t="str">
        <f>"王士卓"</f>
        <v>王士卓</v>
      </c>
      <c r="D1627" s="1" t="s">
        <v>22</v>
      </c>
      <c r="E1627" s="1"/>
    </row>
    <row r="1628" spans="1:5" x14ac:dyDescent="0.25">
      <c r="A1628" s="1">
        <v>1625</v>
      </c>
      <c r="B1628" s="1" t="str">
        <f>"275620201130101519288"</f>
        <v>275620201130101519288</v>
      </c>
      <c r="C1628" s="1" t="str">
        <f>"朱星"</f>
        <v>朱星</v>
      </c>
      <c r="D1628" s="1" t="s">
        <v>22</v>
      </c>
      <c r="E1628" s="1"/>
    </row>
    <row r="1629" spans="1:5" x14ac:dyDescent="0.25">
      <c r="A1629" s="1">
        <v>1626</v>
      </c>
      <c r="B1629" s="1" t="str">
        <f>"275620201130102741325"</f>
        <v>275620201130102741325</v>
      </c>
      <c r="C1629" s="1" t="str">
        <f>"王洋"</f>
        <v>王洋</v>
      </c>
      <c r="D1629" s="1" t="s">
        <v>22</v>
      </c>
      <c r="E1629" s="1"/>
    </row>
    <row r="1630" spans="1:5" x14ac:dyDescent="0.25">
      <c r="A1630" s="1">
        <v>1627</v>
      </c>
      <c r="B1630" s="1" t="str">
        <f>"275620201130103107333"</f>
        <v>275620201130103107333</v>
      </c>
      <c r="C1630" s="1" t="str">
        <f>"韩超"</f>
        <v>韩超</v>
      </c>
      <c r="D1630" s="1" t="s">
        <v>22</v>
      </c>
      <c r="E1630" s="1"/>
    </row>
    <row r="1631" spans="1:5" x14ac:dyDescent="0.25">
      <c r="A1631" s="1">
        <v>1628</v>
      </c>
      <c r="B1631" s="1" t="str">
        <f>"275620201130110320407"</f>
        <v>275620201130110320407</v>
      </c>
      <c r="C1631" s="1" t="str">
        <f>"张月婷"</f>
        <v>张月婷</v>
      </c>
      <c r="D1631" s="1" t="s">
        <v>22</v>
      </c>
      <c r="E1631" s="1"/>
    </row>
    <row r="1632" spans="1:5" x14ac:dyDescent="0.25">
      <c r="A1632" s="1">
        <v>1629</v>
      </c>
      <c r="B1632" s="1" t="str">
        <f>"275620201130114821492"</f>
        <v>275620201130114821492</v>
      </c>
      <c r="C1632" s="1" t="str">
        <f>"闫华峰"</f>
        <v>闫华峰</v>
      </c>
      <c r="D1632" s="1" t="s">
        <v>22</v>
      </c>
      <c r="E1632" s="1"/>
    </row>
    <row r="1633" spans="1:5" x14ac:dyDescent="0.25">
      <c r="A1633" s="1">
        <v>1630</v>
      </c>
      <c r="B1633" s="1" t="str">
        <f>"275620201130122731540"</f>
        <v>275620201130122731540</v>
      </c>
      <c r="C1633" s="1" t="str">
        <f>"李栋"</f>
        <v>李栋</v>
      </c>
      <c r="D1633" s="1" t="s">
        <v>22</v>
      </c>
      <c r="E1633" s="1"/>
    </row>
    <row r="1634" spans="1:5" x14ac:dyDescent="0.25">
      <c r="A1634" s="1">
        <v>1631</v>
      </c>
      <c r="B1634" s="1" t="str">
        <f>"275620201130132153609"</f>
        <v>275620201130132153609</v>
      </c>
      <c r="C1634" s="1" t="str">
        <f>"贾清双"</f>
        <v>贾清双</v>
      </c>
      <c r="D1634" s="1" t="s">
        <v>22</v>
      </c>
      <c r="E1634" s="1"/>
    </row>
    <row r="1635" spans="1:5" x14ac:dyDescent="0.25">
      <c r="A1635" s="1">
        <v>1632</v>
      </c>
      <c r="B1635" s="1" t="str">
        <f>"275620201130151422749"</f>
        <v>275620201130151422749</v>
      </c>
      <c r="C1635" s="1" t="str">
        <f>"岳琳静"</f>
        <v>岳琳静</v>
      </c>
      <c r="D1635" s="1" t="s">
        <v>22</v>
      </c>
      <c r="E1635" s="1"/>
    </row>
    <row r="1636" spans="1:5" x14ac:dyDescent="0.25">
      <c r="A1636" s="1">
        <v>1633</v>
      </c>
      <c r="B1636" s="1" t="str">
        <f>"275620201130170739872"</f>
        <v>275620201130170739872</v>
      </c>
      <c r="C1636" s="1" t="str">
        <f>"刘广渊"</f>
        <v>刘广渊</v>
      </c>
      <c r="D1636" s="1" t="s">
        <v>22</v>
      </c>
      <c r="E1636" s="1"/>
    </row>
    <row r="1637" spans="1:5" x14ac:dyDescent="0.25">
      <c r="A1637" s="1">
        <v>1634</v>
      </c>
      <c r="B1637" s="1" t="str">
        <f>"2756202012011118201280"</f>
        <v>2756202012011118201280</v>
      </c>
      <c r="C1637" s="1" t="str">
        <f>"肖坤"</f>
        <v>肖坤</v>
      </c>
      <c r="D1637" s="1" t="s">
        <v>22</v>
      </c>
      <c r="E1637" s="1"/>
    </row>
    <row r="1638" spans="1:5" x14ac:dyDescent="0.25">
      <c r="A1638" s="1">
        <v>1635</v>
      </c>
      <c r="B1638" s="1" t="str">
        <f>"2756202012011437051428"</f>
        <v>2756202012011437051428</v>
      </c>
      <c r="C1638" s="1" t="str">
        <f>"刘子昊"</f>
        <v>刘子昊</v>
      </c>
      <c r="D1638" s="1" t="s">
        <v>22</v>
      </c>
      <c r="E1638" s="1"/>
    </row>
    <row r="1639" spans="1:5" x14ac:dyDescent="0.25">
      <c r="A1639" s="1">
        <v>1636</v>
      </c>
      <c r="B1639" s="1" t="str">
        <f>"2756202012011649151572"</f>
        <v>2756202012011649151572</v>
      </c>
      <c r="C1639" s="1" t="str">
        <f>"寇华博"</f>
        <v>寇华博</v>
      </c>
      <c r="D1639" s="1" t="s">
        <v>22</v>
      </c>
      <c r="E1639" s="1"/>
    </row>
    <row r="1640" spans="1:5" x14ac:dyDescent="0.25">
      <c r="A1640" s="1">
        <v>1637</v>
      </c>
      <c r="B1640" s="1" t="str">
        <f>"2756202012011654381581"</f>
        <v>2756202012011654381581</v>
      </c>
      <c r="C1640" s="1" t="str">
        <f>"王坦"</f>
        <v>王坦</v>
      </c>
      <c r="D1640" s="1" t="s">
        <v>22</v>
      </c>
      <c r="E1640" s="1"/>
    </row>
    <row r="1641" spans="1:5" x14ac:dyDescent="0.25">
      <c r="A1641" s="1">
        <v>1638</v>
      </c>
      <c r="B1641" s="1" t="str">
        <f>"2756202012011716321605"</f>
        <v>2756202012011716321605</v>
      </c>
      <c r="C1641" s="1" t="str">
        <f>"陈侍君"</f>
        <v>陈侍君</v>
      </c>
      <c r="D1641" s="1" t="s">
        <v>22</v>
      </c>
      <c r="E1641" s="1"/>
    </row>
    <row r="1642" spans="1:5" x14ac:dyDescent="0.25">
      <c r="A1642" s="1">
        <v>1639</v>
      </c>
      <c r="B1642" s="1" t="str">
        <f>"2756202012011722591611"</f>
        <v>2756202012011722591611</v>
      </c>
      <c r="C1642" s="1" t="str">
        <f>"刘森"</f>
        <v>刘森</v>
      </c>
      <c r="D1642" s="1" t="s">
        <v>22</v>
      </c>
      <c r="E1642" s="1"/>
    </row>
    <row r="1643" spans="1:5" x14ac:dyDescent="0.25">
      <c r="A1643" s="1">
        <v>1640</v>
      </c>
      <c r="B1643" s="1" t="str">
        <f>"2756202012011856311677"</f>
        <v>2756202012011856311677</v>
      </c>
      <c r="C1643" s="1" t="str">
        <f>"胡金雁"</f>
        <v>胡金雁</v>
      </c>
      <c r="D1643" s="1" t="s">
        <v>22</v>
      </c>
      <c r="E1643" s="1"/>
    </row>
    <row r="1644" spans="1:5" x14ac:dyDescent="0.25">
      <c r="A1644" s="1">
        <v>1641</v>
      </c>
      <c r="B1644" s="1" t="str">
        <f>"2756202012012246271839"</f>
        <v>2756202012012246271839</v>
      </c>
      <c r="C1644" s="1" t="str">
        <f>"贾力星"</f>
        <v>贾力星</v>
      </c>
      <c r="D1644" s="1" t="s">
        <v>22</v>
      </c>
      <c r="E1644" s="1"/>
    </row>
    <row r="1645" spans="1:5" x14ac:dyDescent="0.25">
      <c r="A1645" s="1">
        <v>1642</v>
      </c>
      <c r="B1645" s="1" t="str">
        <f>"2756202012020948411969"</f>
        <v>2756202012020948411969</v>
      </c>
      <c r="C1645" s="1" t="str">
        <f>"鲁洋"</f>
        <v>鲁洋</v>
      </c>
      <c r="D1645" s="1" t="s">
        <v>22</v>
      </c>
      <c r="E1645" s="1"/>
    </row>
    <row r="1646" spans="1:5" x14ac:dyDescent="0.25">
      <c r="A1646" s="1">
        <v>1643</v>
      </c>
      <c r="B1646" s="1" t="str">
        <f>"2756202012020949181970"</f>
        <v>2756202012020949181970</v>
      </c>
      <c r="C1646" s="1" t="str">
        <f>"刘宁"</f>
        <v>刘宁</v>
      </c>
      <c r="D1646" s="1" t="s">
        <v>22</v>
      </c>
      <c r="E1646" s="1"/>
    </row>
    <row r="1647" spans="1:5" x14ac:dyDescent="0.25">
      <c r="A1647" s="1">
        <v>1644</v>
      </c>
      <c r="B1647" s="1" t="str">
        <f>"2756202012021000411980"</f>
        <v>2756202012021000411980</v>
      </c>
      <c r="C1647" s="1" t="str">
        <f>"李亚菲"</f>
        <v>李亚菲</v>
      </c>
      <c r="D1647" s="1" t="s">
        <v>22</v>
      </c>
      <c r="E1647" s="1"/>
    </row>
    <row r="1648" spans="1:5" x14ac:dyDescent="0.25">
      <c r="A1648" s="1">
        <v>1645</v>
      </c>
      <c r="B1648" s="1" t="str">
        <f>"2756202012021230512150"</f>
        <v>2756202012021230512150</v>
      </c>
      <c r="C1648" s="1" t="str">
        <f>"刘立业"</f>
        <v>刘立业</v>
      </c>
      <c r="D1648" s="1" t="s">
        <v>22</v>
      </c>
      <c r="E1648" s="1"/>
    </row>
    <row r="1649" spans="1:5" x14ac:dyDescent="0.25">
      <c r="A1649" s="1">
        <v>1646</v>
      </c>
      <c r="B1649" s="1" t="str">
        <f>"2756202012021233112154"</f>
        <v>2756202012021233112154</v>
      </c>
      <c r="C1649" s="1" t="str">
        <f>"冯一泉"</f>
        <v>冯一泉</v>
      </c>
      <c r="D1649" s="1" t="s">
        <v>22</v>
      </c>
      <c r="E1649" s="1"/>
    </row>
    <row r="1650" spans="1:5" x14ac:dyDescent="0.25">
      <c r="A1650" s="1">
        <v>1647</v>
      </c>
      <c r="B1650" s="1" t="str">
        <f>"2756202012021314102217"</f>
        <v>2756202012021314102217</v>
      </c>
      <c r="C1650" s="1" t="str">
        <f>"张鹏涵"</f>
        <v>张鹏涵</v>
      </c>
      <c r="D1650" s="1" t="s">
        <v>22</v>
      </c>
      <c r="E1650" s="1"/>
    </row>
    <row r="1651" spans="1:5" x14ac:dyDescent="0.25">
      <c r="A1651" s="1">
        <v>1648</v>
      </c>
      <c r="B1651" s="1" t="str">
        <f>"2756202012021321122228"</f>
        <v>2756202012021321122228</v>
      </c>
      <c r="C1651" s="1" t="str">
        <f>"郭鸿"</f>
        <v>郭鸿</v>
      </c>
      <c r="D1651" s="1" t="s">
        <v>22</v>
      </c>
      <c r="E1651" s="1"/>
    </row>
    <row r="1652" spans="1:5" x14ac:dyDescent="0.25">
      <c r="A1652" s="1">
        <v>1649</v>
      </c>
      <c r="B1652" s="1" t="str">
        <f>"2756202012021330362241"</f>
        <v>2756202012021330362241</v>
      </c>
      <c r="C1652" s="1" t="str">
        <f>"解栋"</f>
        <v>解栋</v>
      </c>
      <c r="D1652" s="1" t="s">
        <v>22</v>
      </c>
      <c r="E1652" s="1"/>
    </row>
    <row r="1653" spans="1:5" x14ac:dyDescent="0.25">
      <c r="A1653" s="1">
        <v>1650</v>
      </c>
      <c r="B1653" s="1" t="str">
        <f>"2756202012021342362259"</f>
        <v>2756202012021342362259</v>
      </c>
      <c r="C1653" s="1" t="str">
        <f>"刘潇"</f>
        <v>刘潇</v>
      </c>
      <c r="D1653" s="1" t="s">
        <v>22</v>
      </c>
      <c r="E1653" s="1"/>
    </row>
    <row r="1654" spans="1:5" x14ac:dyDescent="0.25">
      <c r="A1654" s="1">
        <v>1651</v>
      </c>
      <c r="B1654" s="1" t="str">
        <f>"2756202012021430212329"</f>
        <v>2756202012021430212329</v>
      </c>
      <c r="C1654" s="1" t="str">
        <f>"戈怡"</f>
        <v>戈怡</v>
      </c>
      <c r="D1654" s="1" t="s">
        <v>22</v>
      </c>
      <c r="E1654" s="1"/>
    </row>
    <row r="1655" spans="1:5" x14ac:dyDescent="0.25">
      <c r="A1655" s="1">
        <v>1652</v>
      </c>
      <c r="B1655" s="1" t="str">
        <f>"2756202012021504372371"</f>
        <v>2756202012021504372371</v>
      </c>
      <c r="C1655" s="1" t="str">
        <f>"芦晨洋"</f>
        <v>芦晨洋</v>
      </c>
      <c r="D1655" s="1" t="s">
        <v>22</v>
      </c>
      <c r="E1655" s="1"/>
    </row>
    <row r="1656" spans="1:5" x14ac:dyDescent="0.25">
      <c r="A1656" s="1">
        <v>1653</v>
      </c>
      <c r="B1656" s="1" t="str">
        <f>"2756202012021708442571"</f>
        <v>2756202012021708442571</v>
      </c>
      <c r="C1656" s="1" t="str">
        <f>"路海空"</f>
        <v>路海空</v>
      </c>
      <c r="D1656" s="1" t="s">
        <v>22</v>
      </c>
      <c r="E1656" s="1"/>
    </row>
  </sheetData>
  <autoFilter ref="A3:E3">
    <sortState ref="A4:E1656">
      <sortCondition ref="D3"/>
    </sortState>
  </autoFilter>
  <mergeCells count="1">
    <mergeCell ref="A2:E2"/>
  </mergeCells>
  <phoneticPr fontId="1" type="noConversion"/>
  <printOptions horizontalCentered="1"/>
  <pageMargins left="0.70866141732283472" right="0.70866141732283472" top="0.23" bottom="0.41" header="0.22" footer="0.17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2020-12-10T01:53:32Z</cp:lastPrinted>
  <dcterms:created xsi:type="dcterms:W3CDTF">2020-12-07T04:18:51Z</dcterms:created>
  <dcterms:modified xsi:type="dcterms:W3CDTF">2020-12-10T03:51:54Z</dcterms:modified>
</cp:coreProperties>
</file>