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拟聘人员" sheetId="1" r:id="rId1"/>
  </sheets>
  <definedNames>
    <definedName name="_xlnm._FilterDatabase" localSheetId="0" hidden="1">拟聘人员!$A$2:$HY$60</definedName>
  </definedNames>
  <calcPr calcId="144525"/>
</workbook>
</file>

<file path=xl/sharedStrings.xml><?xml version="1.0" encoding="utf-8"?>
<sst xmlns="http://schemas.openxmlformats.org/spreadsheetml/2006/main" count="193" uniqueCount="94">
  <si>
    <t>肥西县2020年下半年部分单位公开招聘工作人员拟聘人员</t>
  </si>
  <si>
    <t>序号</t>
  </si>
  <si>
    <t>报考岗位</t>
  </si>
  <si>
    <t>姓名</t>
  </si>
  <si>
    <t>性别</t>
  </si>
  <si>
    <t>准考证号</t>
  </si>
  <si>
    <t>专业知识</t>
  </si>
  <si>
    <t>备注</t>
  </si>
  <si>
    <t>综合知识</t>
  </si>
  <si>
    <t>笔试成绩</t>
  </si>
  <si>
    <t>抽签号</t>
  </si>
  <si>
    <t>面试成绩</t>
  </si>
  <si>
    <t>合成成绩</t>
  </si>
  <si>
    <t>200816_工作人员</t>
  </si>
  <si>
    <t/>
  </si>
  <si>
    <t>D09</t>
  </si>
  <si>
    <t>D20</t>
  </si>
  <si>
    <t>200817_工作人员</t>
  </si>
  <si>
    <t>D05</t>
  </si>
  <si>
    <t>200818_工作人员</t>
  </si>
  <si>
    <t>D15</t>
  </si>
  <si>
    <t>200819_工作人员</t>
  </si>
  <si>
    <t>E13</t>
  </si>
  <si>
    <t>E04</t>
  </si>
  <si>
    <t>200820_工作人员</t>
  </si>
  <si>
    <t>E06</t>
  </si>
  <si>
    <t>200821_工作人员</t>
  </si>
  <si>
    <t>男</t>
  </si>
  <si>
    <t>E19</t>
  </si>
  <si>
    <t>女</t>
  </si>
  <si>
    <t>E05</t>
  </si>
  <si>
    <t>E10</t>
  </si>
  <si>
    <t>E20</t>
  </si>
  <si>
    <t>E07</t>
  </si>
  <si>
    <t>200822_工作人员</t>
  </si>
  <si>
    <t>F17</t>
  </si>
  <si>
    <t>200823_工作人员</t>
  </si>
  <si>
    <t>F07</t>
  </si>
  <si>
    <t>200824_工作人员</t>
  </si>
  <si>
    <t>F10</t>
  </si>
  <si>
    <t>F04</t>
  </si>
  <si>
    <t>F08</t>
  </si>
  <si>
    <t>200826_工作人员</t>
  </si>
  <si>
    <t>F14</t>
  </si>
  <si>
    <t>200827_工作人员</t>
  </si>
  <si>
    <t>F11</t>
  </si>
  <si>
    <t>F19</t>
  </si>
  <si>
    <t>200828_工作人员</t>
  </si>
  <si>
    <t>G11</t>
  </si>
  <si>
    <t>G18</t>
  </si>
  <si>
    <t>G04</t>
  </si>
  <si>
    <t>200829_工作人员</t>
  </si>
  <si>
    <t>G09</t>
  </si>
  <si>
    <t>G19</t>
  </si>
  <si>
    <t>G02</t>
  </si>
  <si>
    <t>G07</t>
  </si>
  <si>
    <t>G15</t>
  </si>
  <si>
    <t>200830_工作人员</t>
  </si>
  <si>
    <t>H14</t>
  </si>
  <si>
    <t>H19</t>
  </si>
  <si>
    <t>H03</t>
  </si>
  <si>
    <t>H22</t>
  </si>
  <si>
    <t>H04</t>
  </si>
  <si>
    <t>H13</t>
  </si>
  <si>
    <t>H05</t>
  </si>
  <si>
    <t>H21</t>
  </si>
  <si>
    <t>H17</t>
  </si>
  <si>
    <t>H12</t>
  </si>
  <si>
    <t>200831_工作人员</t>
  </si>
  <si>
    <t>I19</t>
  </si>
  <si>
    <t>I01</t>
  </si>
  <si>
    <t>I08</t>
  </si>
  <si>
    <t>I06</t>
  </si>
  <si>
    <t>I02</t>
  </si>
  <si>
    <t>I20</t>
  </si>
  <si>
    <t>I05</t>
  </si>
  <si>
    <t>I13</t>
  </si>
  <si>
    <t>I14</t>
  </si>
  <si>
    <t>I09</t>
  </si>
  <si>
    <t>200832_工作人员</t>
  </si>
  <si>
    <t>J13</t>
  </si>
  <si>
    <t>J21</t>
  </si>
  <si>
    <t>J01</t>
  </si>
  <si>
    <t>200833_工作人员</t>
  </si>
  <si>
    <t>I17</t>
  </si>
  <si>
    <t>200834_工作人员</t>
  </si>
  <si>
    <t>J08</t>
  </si>
  <si>
    <t>200835_工作人员</t>
  </si>
  <si>
    <t>H07</t>
  </si>
  <si>
    <t>H16</t>
  </si>
  <si>
    <t>200836_工作人员</t>
  </si>
  <si>
    <t>J19</t>
  </si>
  <si>
    <t>J07</t>
  </si>
  <si>
    <t>J10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</si>
</sst>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7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9" borderId="5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Y60"/>
  <sheetViews>
    <sheetView tabSelected="1" zoomScale="85" zoomScaleNormal="85" topLeftCell="A4" workbookViewId="0">
      <selection activeCell="E9" sqref="E9"/>
    </sheetView>
  </sheetViews>
  <sheetFormatPr defaultColWidth="9" defaultRowHeight="17" customHeight="1"/>
  <cols>
    <col min="1" max="1" width="5.12962962962963" style="3" customWidth="1"/>
    <col min="2" max="2" width="20.3796296296296" style="3" customWidth="1"/>
    <col min="3" max="3" width="7.64814814814815" style="3" customWidth="1"/>
    <col min="4" max="4" width="4.99074074074074" style="4" customWidth="1"/>
    <col min="5" max="5" width="15.1574074074074" style="3" customWidth="1"/>
    <col min="6" max="6" width="8.5" style="5" hidden="1" customWidth="1"/>
    <col min="7" max="7" width="6.87962962962963" style="5" hidden="1" customWidth="1"/>
    <col min="8" max="8" width="9.37962962962963" style="5" hidden="1" customWidth="1"/>
    <col min="9" max="9" width="6.52777777777778" style="5" customWidth="1"/>
    <col min="10" max="10" width="9.12037037037037" style="5" customWidth="1"/>
    <col min="11" max="11" width="7.78703703703704" style="3" customWidth="1"/>
    <col min="12" max="12" width="8.82407407407407" style="5" customWidth="1"/>
    <col min="13" max="13" width="8.81481481481481" style="5" customWidth="1"/>
    <col min="14" max="233" width="9" style="3" customWidth="1"/>
    <col min="234" max="16382" width="9" style="6"/>
  </cols>
  <sheetData>
    <row r="1" ht="37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</row>
    <row r="2" s="1" customFormat="1" ht="25" customHeight="1" spans="1:233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0" t="s">
        <v>8</v>
      </c>
      <c r="I2" s="10" t="s">
        <v>7</v>
      </c>
      <c r="J2" s="10" t="s">
        <v>9</v>
      </c>
      <c r="K2" s="8" t="s">
        <v>10</v>
      </c>
      <c r="L2" s="10" t="s">
        <v>11</v>
      </c>
      <c r="M2" s="10" t="s">
        <v>12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</row>
    <row r="3" s="2" customFormat="1" ht="25" customHeight="1" spans="1:233">
      <c r="A3" s="11">
        <v>1</v>
      </c>
      <c r="B3" s="11" t="s">
        <v>13</v>
      </c>
      <c r="C3" s="11" t="str">
        <f>"汪健"</f>
        <v>汪健</v>
      </c>
      <c r="D3" s="12" t="str">
        <f t="shared" ref="D3:D7" si="0">"男"</f>
        <v>男</v>
      </c>
      <c r="E3" s="11">
        <v>2009002205</v>
      </c>
      <c r="F3" s="13">
        <v>69</v>
      </c>
      <c r="G3" s="13"/>
      <c r="H3" s="13">
        <v>79.5</v>
      </c>
      <c r="I3" s="13" t="s">
        <v>14</v>
      </c>
      <c r="J3" s="13">
        <f t="shared" ref="J3:J60" si="1">H3*0.6+F3*0.4</f>
        <v>75.3</v>
      </c>
      <c r="K3" s="11" t="s">
        <v>15</v>
      </c>
      <c r="L3" s="13">
        <v>76.8</v>
      </c>
      <c r="M3" s="13">
        <f t="shared" ref="M3:M60" si="2">J3*0.6+L3*0.4</f>
        <v>75.9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</row>
    <row r="4" s="2" customFormat="1" ht="25" customHeight="1" spans="1:233">
      <c r="A4" s="11">
        <v>2</v>
      </c>
      <c r="B4" s="11" t="s">
        <v>13</v>
      </c>
      <c r="C4" s="11" t="str">
        <f>"董雪情"</f>
        <v>董雪情</v>
      </c>
      <c r="D4" s="12" t="str">
        <f t="shared" ref="D4:D9" si="3">"女"</f>
        <v>女</v>
      </c>
      <c r="E4" s="11">
        <v>2009002125</v>
      </c>
      <c r="F4" s="13">
        <v>69</v>
      </c>
      <c r="G4" s="13"/>
      <c r="H4" s="13">
        <v>68.3</v>
      </c>
      <c r="I4" s="13" t="s">
        <v>14</v>
      </c>
      <c r="J4" s="13">
        <f t="shared" si="1"/>
        <v>68.58</v>
      </c>
      <c r="K4" s="11" t="s">
        <v>16</v>
      </c>
      <c r="L4" s="13">
        <v>79.8</v>
      </c>
      <c r="M4" s="13">
        <f t="shared" si="2"/>
        <v>73.068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</row>
    <row r="5" s="2" customFormat="1" ht="25" customHeight="1" spans="1:233">
      <c r="A5" s="11">
        <v>3</v>
      </c>
      <c r="B5" s="11" t="s">
        <v>17</v>
      </c>
      <c r="C5" s="11" t="str">
        <f>"汤珊珊"</f>
        <v>汤珊珊</v>
      </c>
      <c r="D5" s="12" t="str">
        <f t="shared" si="3"/>
        <v>女</v>
      </c>
      <c r="E5" s="11">
        <v>2009002228</v>
      </c>
      <c r="F5" s="13">
        <v>68.7</v>
      </c>
      <c r="G5" s="13"/>
      <c r="H5" s="13">
        <v>51.2</v>
      </c>
      <c r="I5" s="13" t="s">
        <v>14</v>
      </c>
      <c r="J5" s="13">
        <f t="shared" si="1"/>
        <v>58.2</v>
      </c>
      <c r="K5" s="11" t="s">
        <v>18</v>
      </c>
      <c r="L5" s="13">
        <v>83.2</v>
      </c>
      <c r="M5" s="13">
        <f t="shared" si="2"/>
        <v>68.2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</row>
    <row r="6" s="2" customFormat="1" ht="25" customHeight="1" spans="1:233">
      <c r="A6" s="11">
        <v>4</v>
      </c>
      <c r="B6" s="11" t="s">
        <v>19</v>
      </c>
      <c r="C6" s="11" t="str">
        <f>"彭志锋"</f>
        <v>彭志锋</v>
      </c>
      <c r="D6" s="12" t="str">
        <f t="shared" si="0"/>
        <v>男</v>
      </c>
      <c r="E6" s="11">
        <v>2009002409</v>
      </c>
      <c r="F6" s="13">
        <v>74.2</v>
      </c>
      <c r="G6" s="13"/>
      <c r="H6" s="13">
        <v>65.2</v>
      </c>
      <c r="I6" s="13" t="s">
        <v>14</v>
      </c>
      <c r="J6" s="13">
        <f t="shared" si="1"/>
        <v>68.8</v>
      </c>
      <c r="K6" s="11" t="s">
        <v>20</v>
      </c>
      <c r="L6" s="13">
        <v>79.4</v>
      </c>
      <c r="M6" s="13">
        <f t="shared" si="2"/>
        <v>73.04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</row>
    <row r="7" s="2" customFormat="1" ht="25" customHeight="1" spans="1:233">
      <c r="A7" s="11">
        <v>5</v>
      </c>
      <c r="B7" s="11" t="s">
        <v>21</v>
      </c>
      <c r="C7" s="14" t="str">
        <f>"葛文进"</f>
        <v>葛文进</v>
      </c>
      <c r="D7" s="12" t="str">
        <f t="shared" si="0"/>
        <v>男</v>
      </c>
      <c r="E7" s="11">
        <v>2009002522</v>
      </c>
      <c r="F7" s="13">
        <v>68</v>
      </c>
      <c r="G7" s="13"/>
      <c r="H7" s="13">
        <v>77.5</v>
      </c>
      <c r="I7" s="13" t="s">
        <v>14</v>
      </c>
      <c r="J7" s="13">
        <f t="shared" si="1"/>
        <v>73.7</v>
      </c>
      <c r="K7" s="11" t="s">
        <v>22</v>
      </c>
      <c r="L7" s="13">
        <v>77.4</v>
      </c>
      <c r="M7" s="13">
        <f t="shared" si="2"/>
        <v>75.18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</row>
    <row r="8" s="2" customFormat="1" ht="25" customHeight="1" spans="1:233">
      <c r="A8" s="11">
        <v>6</v>
      </c>
      <c r="B8" s="11" t="s">
        <v>21</v>
      </c>
      <c r="C8" s="11" t="str">
        <f>"罗娟"</f>
        <v>罗娟</v>
      </c>
      <c r="D8" s="12" t="str">
        <f t="shared" si="3"/>
        <v>女</v>
      </c>
      <c r="E8" s="11">
        <v>2009002514</v>
      </c>
      <c r="F8" s="13">
        <v>68</v>
      </c>
      <c r="G8" s="13"/>
      <c r="H8" s="13">
        <v>69.8</v>
      </c>
      <c r="I8" s="13" t="s">
        <v>14</v>
      </c>
      <c r="J8" s="13">
        <f t="shared" si="1"/>
        <v>69.08</v>
      </c>
      <c r="K8" s="11" t="s">
        <v>23</v>
      </c>
      <c r="L8" s="13">
        <v>78</v>
      </c>
      <c r="M8" s="13">
        <f t="shared" si="2"/>
        <v>72.648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</row>
    <row r="9" s="2" customFormat="1" ht="25" customHeight="1" spans="1:233">
      <c r="A9" s="11">
        <v>7</v>
      </c>
      <c r="B9" s="11" t="s">
        <v>24</v>
      </c>
      <c r="C9" s="14" t="str">
        <f>"程佳"</f>
        <v>程佳</v>
      </c>
      <c r="D9" s="12" t="str">
        <f t="shared" si="3"/>
        <v>女</v>
      </c>
      <c r="E9" s="12">
        <v>2009002630</v>
      </c>
      <c r="F9" s="13">
        <v>50.5</v>
      </c>
      <c r="G9" s="13"/>
      <c r="H9" s="13">
        <v>66.8</v>
      </c>
      <c r="I9" s="13" t="s">
        <v>14</v>
      </c>
      <c r="J9" s="13">
        <f t="shared" si="1"/>
        <v>60.28</v>
      </c>
      <c r="K9" s="11" t="s">
        <v>25</v>
      </c>
      <c r="L9" s="13">
        <v>75.2</v>
      </c>
      <c r="M9" s="13">
        <f t="shared" si="2"/>
        <v>66.248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</row>
    <row r="10" s="2" customFormat="1" ht="25" customHeight="1" spans="1:233">
      <c r="A10" s="11">
        <v>8</v>
      </c>
      <c r="B10" s="11" t="s">
        <v>26</v>
      </c>
      <c r="C10" s="14" t="str">
        <f>"郑杰"</f>
        <v>郑杰</v>
      </c>
      <c r="D10" s="12" t="s">
        <v>27</v>
      </c>
      <c r="E10" s="12">
        <v>2009002825</v>
      </c>
      <c r="F10" s="13">
        <v>67</v>
      </c>
      <c r="G10" s="13"/>
      <c r="H10" s="13">
        <v>80.5</v>
      </c>
      <c r="I10" s="13" t="s">
        <v>14</v>
      </c>
      <c r="J10" s="13">
        <f t="shared" si="1"/>
        <v>75.1</v>
      </c>
      <c r="K10" s="11" t="s">
        <v>28</v>
      </c>
      <c r="L10" s="13">
        <v>83.2</v>
      </c>
      <c r="M10" s="13">
        <f t="shared" si="2"/>
        <v>78.34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</row>
    <row r="11" s="2" customFormat="1" ht="25" customHeight="1" spans="1:233">
      <c r="A11" s="11">
        <v>9</v>
      </c>
      <c r="B11" s="11" t="s">
        <v>26</v>
      </c>
      <c r="C11" s="14" t="str">
        <f>"许红"</f>
        <v>许红</v>
      </c>
      <c r="D11" s="15" t="s">
        <v>29</v>
      </c>
      <c r="E11" s="12">
        <v>2009002728</v>
      </c>
      <c r="F11" s="13">
        <v>73</v>
      </c>
      <c r="G11" s="13"/>
      <c r="H11" s="13">
        <v>74</v>
      </c>
      <c r="I11" s="13" t="s">
        <v>14</v>
      </c>
      <c r="J11" s="13">
        <f t="shared" si="1"/>
        <v>73.6</v>
      </c>
      <c r="K11" s="11" t="s">
        <v>30</v>
      </c>
      <c r="L11" s="13">
        <v>81</v>
      </c>
      <c r="M11" s="13">
        <f t="shared" si="2"/>
        <v>76.56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</row>
    <row r="12" s="2" customFormat="1" ht="25" customHeight="1" spans="1:233">
      <c r="A12" s="11">
        <v>10</v>
      </c>
      <c r="B12" s="11" t="s">
        <v>26</v>
      </c>
      <c r="C12" s="14" t="str">
        <f>"张春艳"</f>
        <v>张春艳</v>
      </c>
      <c r="D12" s="12" t="s">
        <v>29</v>
      </c>
      <c r="E12" s="12">
        <v>2009002809</v>
      </c>
      <c r="F12" s="13">
        <v>72</v>
      </c>
      <c r="G12" s="13"/>
      <c r="H12" s="13">
        <v>75.7</v>
      </c>
      <c r="I12" s="13" t="s">
        <v>14</v>
      </c>
      <c r="J12" s="13">
        <f t="shared" si="1"/>
        <v>74.22</v>
      </c>
      <c r="K12" s="11" t="s">
        <v>31</v>
      </c>
      <c r="L12" s="13">
        <v>79.2</v>
      </c>
      <c r="M12" s="13">
        <f t="shared" si="2"/>
        <v>76.212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</row>
    <row r="13" s="2" customFormat="1" ht="25" customHeight="1" spans="1:233">
      <c r="A13" s="11">
        <v>11</v>
      </c>
      <c r="B13" s="11" t="s">
        <v>26</v>
      </c>
      <c r="C13" s="14" t="str">
        <f>"李春庆"</f>
        <v>李春庆</v>
      </c>
      <c r="D13" s="12" t="s">
        <v>27</v>
      </c>
      <c r="E13" s="12">
        <v>2009002726</v>
      </c>
      <c r="F13" s="13">
        <v>70</v>
      </c>
      <c r="G13" s="13"/>
      <c r="H13" s="13">
        <v>71.3</v>
      </c>
      <c r="I13" s="13" t="s">
        <v>14</v>
      </c>
      <c r="J13" s="13">
        <f t="shared" si="1"/>
        <v>70.78</v>
      </c>
      <c r="K13" s="11" t="s">
        <v>32</v>
      </c>
      <c r="L13" s="13">
        <v>80.4</v>
      </c>
      <c r="M13" s="13">
        <f t="shared" si="2"/>
        <v>74.628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</row>
    <row r="14" s="2" customFormat="1" ht="25" customHeight="1" spans="1:233">
      <c r="A14" s="11">
        <v>12</v>
      </c>
      <c r="B14" s="11" t="s">
        <v>26</v>
      </c>
      <c r="C14" s="14" t="str">
        <f>"朋兴亚"</f>
        <v>朋兴亚</v>
      </c>
      <c r="D14" s="12" t="s">
        <v>27</v>
      </c>
      <c r="E14" s="12">
        <v>2009002616</v>
      </c>
      <c r="F14" s="13">
        <v>66</v>
      </c>
      <c r="G14" s="13"/>
      <c r="H14" s="13">
        <v>69.8</v>
      </c>
      <c r="I14" s="13" t="s">
        <v>14</v>
      </c>
      <c r="J14" s="13">
        <f t="shared" si="1"/>
        <v>68.28</v>
      </c>
      <c r="K14" s="11" t="s">
        <v>33</v>
      </c>
      <c r="L14" s="13">
        <v>83.4</v>
      </c>
      <c r="M14" s="13">
        <f t="shared" si="2"/>
        <v>74.328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</row>
    <row r="15" s="2" customFormat="1" ht="25" customHeight="1" spans="1:233">
      <c r="A15" s="11">
        <v>13</v>
      </c>
      <c r="B15" s="11" t="s">
        <v>34</v>
      </c>
      <c r="C15" s="11" t="str">
        <f>"蒋珊珊"</f>
        <v>蒋珊珊</v>
      </c>
      <c r="D15" s="12" t="str">
        <f t="shared" ref="D15:D17" si="4">"女"</f>
        <v>女</v>
      </c>
      <c r="E15" s="11">
        <v>2009002917</v>
      </c>
      <c r="F15" s="13">
        <v>72</v>
      </c>
      <c r="G15" s="13"/>
      <c r="H15" s="13">
        <v>66.1</v>
      </c>
      <c r="I15" s="13" t="s">
        <v>14</v>
      </c>
      <c r="J15" s="13">
        <f t="shared" si="1"/>
        <v>68.46</v>
      </c>
      <c r="K15" s="11" t="s">
        <v>35</v>
      </c>
      <c r="L15" s="13">
        <v>77.2</v>
      </c>
      <c r="M15" s="13">
        <f t="shared" si="2"/>
        <v>71.956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</row>
    <row r="16" s="2" customFormat="1" ht="25" customHeight="1" spans="1:233">
      <c r="A16" s="11">
        <v>14</v>
      </c>
      <c r="B16" s="11" t="s">
        <v>36</v>
      </c>
      <c r="C16" s="11" t="str">
        <f>"徐文雅"</f>
        <v>徐文雅</v>
      </c>
      <c r="D16" s="12" t="str">
        <f t="shared" si="4"/>
        <v>女</v>
      </c>
      <c r="E16" s="11">
        <v>2009003003</v>
      </c>
      <c r="F16" s="13">
        <v>67.2</v>
      </c>
      <c r="G16" s="13"/>
      <c r="H16" s="13">
        <v>68.6</v>
      </c>
      <c r="I16" s="13" t="s">
        <v>14</v>
      </c>
      <c r="J16" s="13">
        <f t="shared" si="1"/>
        <v>68.04</v>
      </c>
      <c r="K16" s="11" t="s">
        <v>37</v>
      </c>
      <c r="L16" s="13">
        <v>81.2</v>
      </c>
      <c r="M16" s="13">
        <f t="shared" si="2"/>
        <v>73.304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</row>
    <row r="17" s="2" customFormat="1" ht="25" customHeight="1" spans="1:233">
      <c r="A17" s="11">
        <v>15</v>
      </c>
      <c r="B17" s="11" t="s">
        <v>38</v>
      </c>
      <c r="C17" s="11" t="str">
        <f>"施美婷"</f>
        <v>施美婷</v>
      </c>
      <c r="D17" s="12" t="str">
        <f t="shared" si="4"/>
        <v>女</v>
      </c>
      <c r="E17" s="11">
        <v>2009003109</v>
      </c>
      <c r="F17" s="13">
        <v>64.6</v>
      </c>
      <c r="G17" s="13"/>
      <c r="H17" s="13">
        <v>60.3</v>
      </c>
      <c r="I17" s="13" t="s">
        <v>14</v>
      </c>
      <c r="J17" s="13">
        <f t="shared" si="1"/>
        <v>62.02</v>
      </c>
      <c r="K17" s="11" t="s">
        <v>39</v>
      </c>
      <c r="L17" s="13">
        <v>77.4</v>
      </c>
      <c r="M17" s="13">
        <f t="shared" si="2"/>
        <v>68.172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</row>
    <row r="18" s="2" customFormat="1" ht="25" customHeight="1" spans="1:233">
      <c r="A18" s="11">
        <v>16</v>
      </c>
      <c r="B18" s="11" t="s">
        <v>38</v>
      </c>
      <c r="C18" s="11" t="str">
        <f>"严欣"</f>
        <v>严欣</v>
      </c>
      <c r="D18" s="12" t="str">
        <f>"男"</f>
        <v>男</v>
      </c>
      <c r="E18" s="11">
        <v>2009003110</v>
      </c>
      <c r="F18" s="13">
        <v>55.2</v>
      </c>
      <c r="G18" s="13"/>
      <c r="H18" s="13">
        <v>66.4</v>
      </c>
      <c r="I18" s="13" t="s">
        <v>14</v>
      </c>
      <c r="J18" s="13">
        <f t="shared" si="1"/>
        <v>61.92</v>
      </c>
      <c r="K18" s="11" t="s">
        <v>40</v>
      </c>
      <c r="L18" s="13">
        <v>77.2</v>
      </c>
      <c r="M18" s="13">
        <f t="shared" si="2"/>
        <v>68.032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</row>
    <row r="19" s="2" customFormat="1" ht="25" customHeight="1" spans="1:233">
      <c r="A19" s="11">
        <v>17</v>
      </c>
      <c r="B19" s="11" t="s">
        <v>38</v>
      </c>
      <c r="C19" s="11" t="str">
        <f>"邓琦琦"</f>
        <v>邓琦琦</v>
      </c>
      <c r="D19" s="12" t="str">
        <f t="shared" ref="D19:D23" si="5">"女"</f>
        <v>女</v>
      </c>
      <c r="E19" s="11">
        <v>2009003106</v>
      </c>
      <c r="F19" s="13">
        <v>61.7</v>
      </c>
      <c r="G19" s="13"/>
      <c r="H19" s="13">
        <v>64.5</v>
      </c>
      <c r="I19" s="13" t="s">
        <v>14</v>
      </c>
      <c r="J19" s="13">
        <f t="shared" si="1"/>
        <v>63.38</v>
      </c>
      <c r="K19" s="11" t="s">
        <v>41</v>
      </c>
      <c r="L19" s="13">
        <v>74.8</v>
      </c>
      <c r="M19" s="13">
        <f t="shared" si="2"/>
        <v>67.948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</row>
    <row r="20" s="2" customFormat="1" ht="25" customHeight="1" spans="1:233">
      <c r="A20" s="11">
        <v>18</v>
      </c>
      <c r="B20" s="11" t="s">
        <v>42</v>
      </c>
      <c r="C20" s="11" t="str">
        <f>"徐金玲"</f>
        <v>徐金玲</v>
      </c>
      <c r="D20" s="12" t="str">
        <f t="shared" si="5"/>
        <v>女</v>
      </c>
      <c r="E20" s="11">
        <v>2009003122</v>
      </c>
      <c r="F20" s="13">
        <v>74</v>
      </c>
      <c r="G20" s="13"/>
      <c r="H20" s="13">
        <v>67.9</v>
      </c>
      <c r="I20" s="13" t="s">
        <v>14</v>
      </c>
      <c r="J20" s="13">
        <f t="shared" si="1"/>
        <v>70.34</v>
      </c>
      <c r="K20" s="11" t="s">
        <v>43</v>
      </c>
      <c r="L20" s="13">
        <v>77.6</v>
      </c>
      <c r="M20" s="13">
        <f t="shared" si="2"/>
        <v>73.244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</row>
    <row r="21" s="2" customFormat="1" ht="25" customHeight="1" spans="1:233">
      <c r="A21" s="11">
        <v>19</v>
      </c>
      <c r="B21" s="11" t="s">
        <v>44</v>
      </c>
      <c r="C21" s="11" t="str">
        <f>"孔蓉"</f>
        <v>孔蓉</v>
      </c>
      <c r="D21" s="12" t="str">
        <f t="shared" si="5"/>
        <v>女</v>
      </c>
      <c r="E21" s="11">
        <v>2009003302</v>
      </c>
      <c r="F21" s="13">
        <v>73</v>
      </c>
      <c r="G21" s="13"/>
      <c r="H21" s="13">
        <v>78</v>
      </c>
      <c r="I21" s="13" t="s">
        <v>14</v>
      </c>
      <c r="J21" s="13">
        <f t="shared" si="1"/>
        <v>76</v>
      </c>
      <c r="K21" s="11" t="s">
        <v>45</v>
      </c>
      <c r="L21" s="13">
        <v>75.8</v>
      </c>
      <c r="M21" s="13">
        <f t="shared" si="2"/>
        <v>75.92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</row>
    <row r="22" s="2" customFormat="1" ht="25" customHeight="1" spans="1:233">
      <c r="A22" s="11">
        <v>20</v>
      </c>
      <c r="B22" s="11" t="s">
        <v>44</v>
      </c>
      <c r="C22" s="11" t="str">
        <f>"熊青霞"</f>
        <v>熊青霞</v>
      </c>
      <c r="D22" s="12" t="str">
        <f t="shared" si="5"/>
        <v>女</v>
      </c>
      <c r="E22" s="11">
        <v>2009003221</v>
      </c>
      <c r="F22" s="13">
        <v>70</v>
      </c>
      <c r="G22" s="13"/>
      <c r="H22" s="13">
        <v>70.7</v>
      </c>
      <c r="I22" s="13" t="s">
        <v>14</v>
      </c>
      <c r="J22" s="13">
        <f t="shared" si="1"/>
        <v>70.42</v>
      </c>
      <c r="K22" s="11" t="s">
        <v>46</v>
      </c>
      <c r="L22" s="13">
        <v>80.4</v>
      </c>
      <c r="M22" s="13">
        <f t="shared" si="2"/>
        <v>74.412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</row>
    <row r="23" s="2" customFormat="1" ht="25" customHeight="1" spans="1:233">
      <c r="A23" s="11">
        <v>21</v>
      </c>
      <c r="B23" s="11" t="s">
        <v>47</v>
      </c>
      <c r="C23" s="11" t="str">
        <f>"张佩云"</f>
        <v>张佩云</v>
      </c>
      <c r="D23" s="12" t="str">
        <f t="shared" si="5"/>
        <v>女</v>
      </c>
      <c r="E23" s="11">
        <v>2009003507</v>
      </c>
      <c r="F23" s="13">
        <v>63.4</v>
      </c>
      <c r="G23" s="13"/>
      <c r="H23" s="13">
        <v>75.4</v>
      </c>
      <c r="I23" s="13" t="s">
        <v>14</v>
      </c>
      <c r="J23" s="13">
        <f t="shared" si="1"/>
        <v>70.6</v>
      </c>
      <c r="K23" s="11" t="s">
        <v>48</v>
      </c>
      <c r="L23" s="13">
        <v>77.8</v>
      </c>
      <c r="M23" s="13">
        <f t="shared" si="2"/>
        <v>73.48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</row>
    <row r="24" s="2" customFormat="1" ht="25" customHeight="1" spans="1:233">
      <c r="A24" s="11">
        <v>22</v>
      </c>
      <c r="B24" s="11" t="s">
        <v>47</v>
      </c>
      <c r="C24" s="11" t="str">
        <f>"许静高"</f>
        <v>许静高</v>
      </c>
      <c r="D24" s="12" t="str">
        <f>"男"</f>
        <v>男</v>
      </c>
      <c r="E24" s="11">
        <v>2009003403</v>
      </c>
      <c r="F24" s="13">
        <v>73</v>
      </c>
      <c r="G24" s="13"/>
      <c r="H24" s="13">
        <v>66.7</v>
      </c>
      <c r="I24" s="13" t="s">
        <v>14</v>
      </c>
      <c r="J24" s="13">
        <f t="shared" si="1"/>
        <v>69.22</v>
      </c>
      <c r="K24" s="11" t="s">
        <v>49</v>
      </c>
      <c r="L24" s="13">
        <v>77.2</v>
      </c>
      <c r="M24" s="13">
        <f t="shared" si="2"/>
        <v>72.412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</row>
    <row r="25" s="2" customFormat="1" ht="25" customHeight="1" spans="1:233">
      <c r="A25" s="11">
        <v>23</v>
      </c>
      <c r="B25" s="11" t="s">
        <v>47</v>
      </c>
      <c r="C25" s="11" t="str">
        <f>"徐克东"</f>
        <v>徐克东</v>
      </c>
      <c r="D25" s="12" t="str">
        <f>"男"</f>
        <v>男</v>
      </c>
      <c r="E25" s="11">
        <v>2009003404</v>
      </c>
      <c r="F25" s="13">
        <v>68</v>
      </c>
      <c r="G25" s="13"/>
      <c r="H25" s="13">
        <v>70.6</v>
      </c>
      <c r="I25" s="13" t="s">
        <v>14</v>
      </c>
      <c r="J25" s="13">
        <f t="shared" si="1"/>
        <v>69.56</v>
      </c>
      <c r="K25" s="11" t="s">
        <v>50</v>
      </c>
      <c r="L25" s="13">
        <v>74.8</v>
      </c>
      <c r="M25" s="13">
        <f t="shared" si="2"/>
        <v>71.656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</row>
    <row r="26" s="2" customFormat="1" ht="25" customHeight="1" spans="1:233">
      <c r="A26" s="11">
        <v>24</v>
      </c>
      <c r="B26" s="11" t="s">
        <v>51</v>
      </c>
      <c r="C26" s="11" t="str">
        <f>"柴昱晔"</f>
        <v>柴昱晔</v>
      </c>
      <c r="D26" s="12" t="str">
        <f t="shared" ref="D26:D30" si="6">"女"</f>
        <v>女</v>
      </c>
      <c r="E26" s="11">
        <v>2009003913</v>
      </c>
      <c r="F26" s="13">
        <v>74.4</v>
      </c>
      <c r="G26" s="13"/>
      <c r="H26" s="13">
        <v>76</v>
      </c>
      <c r="I26" s="13" t="s">
        <v>14</v>
      </c>
      <c r="J26" s="13">
        <f t="shared" si="1"/>
        <v>75.36</v>
      </c>
      <c r="K26" s="11" t="s">
        <v>52</v>
      </c>
      <c r="L26" s="13">
        <v>81.6</v>
      </c>
      <c r="M26" s="13">
        <f t="shared" si="2"/>
        <v>77.856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</row>
    <row r="27" s="2" customFormat="1" ht="25" customHeight="1" spans="1:233">
      <c r="A27" s="11">
        <v>25</v>
      </c>
      <c r="B27" s="11" t="s">
        <v>51</v>
      </c>
      <c r="C27" s="11" t="str">
        <f>"宋蕾"</f>
        <v>宋蕾</v>
      </c>
      <c r="D27" s="12" t="str">
        <f t="shared" si="6"/>
        <v>女</v>
      </c>
      <c r="E27" s="11">
        <v>2009003626</v>
      </c>
      <c r="F27" s="13">
        <v>69.8</v>
      </c>
      <c r="G27" s="13"/>
      <c r="H27" s="13">
        <v>74.4</v>
      </c>
      <c r="I27" s="13" t="s">
        <v>14</v>
      </c>
      <c r="J27" s="13">
        <f t="shared" si="1"/>
        <v>72.56</v>
      </c>
      <c r="K27" s="11" t="s">
        <v>53</v>
      </c>
      <c r="L27" s="13">
        <v>76.6</v>
      </c>
      <c r="M27" s="13">
        <f t="shared" si="2"/>
        <v>74.176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</row>
    <row r="28" s="2" customFormat="1" ht="25" customHeight="1" spans="1:233">
      <c r="A28" s="11">
        <v>26</v>
      </c>
      <c r="B28" s="11" t="s">
        <v>51</v>
      </c>
      <c r="C28" s="11" t="str">
        <f>"方雅茹"</f>
        <v>方雅茹</v>
      </c>
      <c r="D28" s="12" t="str">
        <f t="shared" si="6"/>
        <v>女</v>
      </c>
      <c r="E28" s="11">
        <v>2009003727</v>
      </c>
      <c r="F28" s="13">
        <v>61.8</v>
      </c>
      <c r="G28" s="13"/>
      <c r="H28" s="13">
        <v>76.2</v>
      </c>
      <c r="I28" s="13" t="s">
        <v>14</v>
      </c>
      <c r="J28" s="13">
        <f t="shared" si="1"/>
        <v>70.44</v>
      </c>
      <c r="K28" s="11" t="s">
        <v>54</v>
      </c>
      <c r="L28" s="13">
        <v>79.6</v>
      </c>
      <c r="M28" s="13">
        <f t="shared" si="2"/>
        <v>74.104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</row>
    <row r="29" s="2" customFormat="1" ht="25" customHeight="1" spans="1:233">
      <c r="A29" s="11">
        <v>27</v>
      </c>
      <c r="B29" s="11" t="s">
        <v>51</v>
      </c>
      <c r="C29" s="11" t="str">
        <f>"江慧"</f>
        <v>江慧</v>
      </c>
      <c r="D29" s="12" t="str">
        <f t="shared" si="6"/>
        <v>女</v>
      </c>
      <c r="E29" s="11">
        <v>2009003712</v>
      </c>
      <c r="F29" s="13">
        <v>72.8</v>
      </c>
      <c r="G29" s="13"/>
      <c r="H29" s="13">
        <v>69.9</v>
      </c>
      <c r="I29" s="13" t="s">
        <v>14</v>
      </c>
      <c r="J29" s="13">
        <f t="shared" si="1"/>
        <v>71.06</v>
      </c>
      <c r="K29" s="11" t="s">
        <v>55</v>
      </c>
      <c r="L29" s="13">
        <v>75.8</v>
      </c>
      <c r="M29" s="13">
        <f t="shared" si="2"/>
        <v>72.956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</row>
    <row r="30" s="2" customFormat="1" ht="25" customHeight="1" spans="1:233">
      <c r="A30" s="11">
        <v>28</v>
      </c>
      <c r="B30" s="11" t="s">
        <v>51</v>
      </c>
      <c r="C30" s="11" t="str">
        <f>"吴方琦"</f>
        <v>吴方琦</v>
      </c>
      <c r="D30" s="12" t="str">
        <f t="shared" si="6"/>
        <v>女</v>
      </c>
      <c r="E30" s="11">
        <v>2009003723</v>
      </c>
      <c r="F30" s="13">
        <v>73.9</v>
      </c>
      <c r="G30" s="13"/>
      <c r="H30" s="13">
        <v>67.1</v>
      </c>
      <c r="I30" s="13" t="s">
        <v>14</v>
      </c>
      <c r="J30" s="13">
        <f t="shared" si="1"/>
        <v>69.82</v>
      </c>
      <c r="K30" s="11" t="s">
        <v>56</v>
      </c>
      <c r="L30" s="13">
        <v>76.2</v>
      </c>
      <c r="M30" s="13">
        <f t="shared" si="2"/>
        <v>72.372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</row>
    <row r="31" s="2" customFormat="1" ht="25" customHeight="1" spans="1:233">
      <c r="A31" s="11">
        <v>29</v>
      </c>
      <c r="B31" s="11" t="s">
        <v>57</v>
      </c>
      <c r="C31" s="11" t="str">
        <f>"杨柳"</f>
        <v>杨柳</v>
      </c>
      <c r="D31" s="12" t="str">
        <f t="shared" ref="D31:D36" si="7">"男"</f>
        <v>男</v>
      </c>
      <c r="E31" s="11">
        <v>2009004507</v>
      </c>
      <c r="F31" s="13">
        <v>69</v>
      </c>
      <c r="G31" s="13"/>
      <c r="H31" s="13">
        <v>71.1</v>
      </c>
      <c r="I31" s="13" t="s">
        <v>14</v>
      </c>
      <c r="J31" s="13">
        <f t="shared" si="1"/>
        <v>70.26</v>
      </c>
      <c r="K31" s="11" t="s">
        <v>58</v>
      </c>
      <c r="L31" s="13">
        <v>80.8</v>
      </c>
      <c r="M31" s="13">
        <f t="shared" si="2"/>
        <v>74.476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</row>
    <row r="32" s="2" customFormat="1" ht="25" customHeight="1" spans="1:233">
      <c r="A32" s="11">
        <v>30</v>
      </c>
      <c r="B32" s="11" t="s">
        <v>57</v>
      </c>
      <c r="C32" s="11" t="str">
        <f>"陈成"</f>
        <v>陈成</v>
      </c>
      <c r="D32" s="12" t="str">
        <f>"女"</f>
        <v>女</v>
      </c>
      <c r="E32" s="11">
        <v>2009004629</v>
      </c>
      <c r="F32" s="13">
        <v>76</v>
      </c>
      <c r="G32" s="13"/>
      <c r="H32" s="13">
        <v>73</v>
      </c>
      <c r="I32" s="13" t="s">
        <v>14</v>
      </c>
      <c r="J32" s="13">
        <f t="shared" si="1"/>
        <v>74.2</v>
      </c>
      <c r="K32" s="11" t="s">
        <v>59</v>
      </c>
      <c r="L32" s="13">
        <v>74.4</v>
      </c>
      <c r="M32" s="13">
        <f t="shared" si="2"/>
        <v>74.28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</row>
    <row r="33" s="2" customFormat="1" ht="25" customHeight="1" spans="1:233">
      <c r="A33" s="11">
        <v>31</v>
      </c>
      <c r="B33" s="11" t="s">
        <v>57</v>
      </c>
      <c r="C33" s="11" t="str">
        <f>"魏健雄"</f>
        <v>魏健雄</v>
      </c>
      <c r="D33" s="12" t="str">
        <f t="shared" si="7"/>
        <v>男</v>
      </c>
      <c r="E33" s="11">
        <v>2009004804</v>
      </c>
      <c r="F33" s="13">
        <v>71</v>
      </c>
      <c r="G33" s="13"/>
      <c r="H33" s="13">
        <v>76.9</v>
      </c>
      <c r="I33" s="13" t="s">
        <v>14</v>
      </c>
      <c r="J33" s="13">
        <f t="shared" si="1"/>
        <v>74.54</v>
      </c>
      <c r="K33" s="11" t="s">
        <v>60</v>
      </c>
      <c r="L33" s="13">
        <v>73.4</v>
      </c>
      <c r="M33" s="13">
        <f t="shared" si="2"/>
        <v>74.084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</row>
    <row r="34" s="2" customFormat="1" ht="25" customHeight="1" spans="1:233">
      <c r="A34" s="11">
        <v>32</v>
      </c>
      <c r="B34" s="11" t="s">
        <v>57</v>
      </c>
      <c r="C34" s="11" t="str">
        <f>"金文"</f>
        <v>金文</v>
      </c>
      <c r="D34" s="12" t="str">
        <f t="shared" si="7"/>
        <v>男</v>
      </c>
      <c r="E34" s="11">
        <v>2009004721</v>
      </c>
      <c r="F34" s="13">
        <v>70</v>
      </c>
      <c r="G34" s="13"/>
      <c r="H34" s="13">
        <v>74.8</v>
      </c>
      <c r="I34" s="13" t="s">
        <v>14</v>
      </c>
      <c r="J34" s="13">
        <f t="shared" si="1"/>
        <v>72.88</v>
      </c>
      <c r="K34" s="11" t="s">
        <v>61</v>
      </c>
      <c r="L34" s="13">
        <v>74.6</v>
      </c>
      <c r="M34" s="13">
        <f t="shared" si="2"/>
        <v>73.568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</row>
    <row r="35" s="2" customFormat="1" ht="25" customHeight="1" spans="1:233">
      <c r="A35" s="11">
        <v>33</v>
      </c>
      <c r="B35" s="11" t="s">
        <v>57</v>
      </c>
      <c r="C35" s="11" t="str">
        <f>"张鹏飞"</f>
        <v>张鹏飞</v>
      </c>
      <c r="D35" s="12" t="str">
        <f t="shared" si="7"/>
        <v>男</v>
      </c>
      <c r="E35" s="11">
        <v>2009004713</v>
      </c>
      <c r="F35" s="13">
        <v>67</v>
      </c>
      <c r="G35" s="13"/>
      <c r="H35" s="13">
        <v>71.6</v>
      </c>
      <c r="I35" s="13" t="s">
        <v>14</v>
      </c>
      <c r="J35" s="13">
        <f t="shared" si="1"/>
        <v>69.76</v>
      </c>
      <c r="K35" s="11" t="s">
        <v>62</v>
      </c>
      <c r="L35" s="13">
        <v>77.4</v>
      </c>
      <c r="M35" s="13">
        <f t="shared" si="2"/>
        <v>72.816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</row>
    <row r="36" s="2" customFormat="1" ht="25" customHeight="1" spans="1:233">
      <c r="A36" s="11">
        <v>34</v>
      </c>
      <c r="B36" s="11" t="s">
        <v>57</v>
      </c>
      <c r="C36" s="11" t="str">
        <f>"伍星"</f>
        <v>伍星</v>
      </c>
      <c r="D36" s="12" t="str">
        <f t="shared" si="7"/>
        <v>男</v>
      </c>
      <c r="E36" s="11">
        <v>2009004430</v>
      </c>
      <c r="F36" s="13">
        <v>71</v>
      </c>
      <c r="G36" s="13"/>
      <c r="H36" s="13">
        <v>63.2</v>
      </c>
      <c r="I36" s="13" t="s">
        <v>14</v>
      </c>
      <c r="J36" s="13">
        <f t="shared" si="1"/>
        <v>66.32</v>
      </c>
      <c r="K36" s="11" t="s">
        <v>63</v>
      </c>
      <c r="L36" s="13">
        <v>77</v>
      </c>
      <c r="M36" s="13">
        <f t="shared" si="2"/>
        <v>70.592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</row>
    <row r="37" s="2" customFormat="1" ht="25" customHeight="1" spans="1:233">
      <c r="A37" s="11">
        <v>35</v>
      </c>
      <c r="B37" s="11" t="s">
        <v>57</v>
      </c>
      <c r="C37" s="11" t="str">
        <f>"潘正欣"</f>
        <v>潘正欣</v>
      </c>
      <c r="D37" s="12" t="str">
        <f>"女"</f>
        <v>女</v>
      </c>
      <c r="E37" s="11">
        <v>2009004511</v>
      </c>
      <c r="F37" s="13">
        <v>60</v>
      </c>
      <c r="G37" s="13"/>
      <c r="H37" s="13">
        <v>70.2</v>
      </c>
      <c r="I37" s="13" t="s">
        <v>14</v>
      </c>
      <c r="J37" s="13">
        <f t="shared" si="1"/>
        <v>66.12</v>
      </c>
      <c r="K37" s="11" t="s">
        <v>64</v>
      </c>
      <c r="L37" s="13">
        <v>76</v>
      </c>
      <c r="M37" s="13">
        <f t="shared" si="2"/>
        <v>70.072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</row>
    <row r="38" s="2" customFormat="1" ht="25" customHeight="1" spans="1:233">
      <c r="A38" s="11">
        <v>36</v>
      </c>
      <c r="B38" s="11" t="s">
        <v>57</v>
      </c>
      <c r="C38" s="11" t="str">
        <f>"孟腾腾"</f>
        <v>孟腾腾</v>
      </c>
      <c r="D38" s="12" t="str">
        <f>"女"</f>
        <v>女</v>
      </c>
      <c r="E38" s="11">
        <v>2009004218</v>
      </c>
      <c r="F38" s="13">
        <v>70</v>
      </c>
      <c r="G38" s="13"/>
      <c r="H38" s="13">
        <v>62.5</v>
      </c>
      <c r="I38" s="13" t="s">
        <v>14</v>
      </c>
      <c r="J38" s="13">
        <f t="shared" si="1"/>
        <v>65.5</v>
      </c>
      <c r="K38" s="11" t="s">
        <v>65</v>
      </c>
      <c r="L38" s="13">
        <v>76.8</v>
      </c>
      <c r="M38" s="13">
        <f t="shared" si="2"/>
        <v>70.02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</row>
    <row r="39" s="2" customFormat="1" ht="25" customHeight="1" spans="1:233">
      <c r="A39" s="11">
        <v>37</v>
      </c>
      <c r="B39" s="11" t="s">
        <v>57</v>
      </c>
      <c r="C39" s="11" t="str">
        <f>"姚峰"</f>
        <v>姚峰</v>
      </c>
      <c r="D39" s="12" t="str">
        <f t="shared" ref="D39:D42" si="8">"男"</f>
        <v>男</v>
      </c>
      <c r="E39" s="11">
        <v>2009004121</v>
      </c>
      <c r="F39" s="13">
        <v>72</v>
      </c>
      <c r="G39" s="13"/>
      <c r="H39" s="13">
        <v>62.3</v>
      </c>
      <c r="I39" s="13" t="s">
        <v>14</v>
      </c>
      <c r="J39" s="13">
        <f t="shared" si="1"/>
        <v>66.18</v>
      </c>
      <c r="K39" s="11" t="s">
        <v>66</v>
      </c>
      <c r="L39" s="13">
        <v>75</v>
      </c>
      <c r="M39" s="13">
        <f t="shared" si="2"/>
        <v>69.708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</row>
    <row r="40" s="2" customFormat="1" ht="25" customHeight="1" spans="1:233">
      <c r="A40" s="11">
        <v>38</v>
      </c>
      <c r="B40" s="11" t="s">
        <v>57</v>
      </c>
      <c r="C40" s="11" t="str">
        <f>"黄坤"</f>
        <v>黄坤</v>
      </c>
      <c r="D40" s="12" t="str">
        <f t="shared" si="8"/>
        <v>男</v>
      </c>
      <c r="E40" s="11">
        <v>2009004129</v>
      </c>
      <c r="F40" s="13">
        <v>70</v>
      </c>
      <c r="G40" s="13"/>
      <c r="H40" s="13">
        <v>62.1</v>
      </c>
      <c r="I40" s="13" t="s">
        <v>14</v>
      </c>
      <c r="J40" s="13">
        <f t="shared" si="1"/>
        <v>65.26</v>
      </c>
      <c r="K40" s="11" t="s">
        <v>67</v>
      </c>
      <c r="L40" s="13">
        <v>75</v>
      </c>
      <c r="M40" s="13">
        <f t="shared" si="2"/>
        <v>69.156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</row>
    <row r="41" s="2" customFormat="1" ht="25" customHeight="1" spans="1:233">
      <c r="A41" s="11">
        <v>39</v>
      </c>
      <c r="B41" s="11" t="s">
        <v>68</v>
      </c>
      <c r="C41" s="11" t="str">
        <f>"罗庚"</f>
        <v>罗庚</v>
      </c>
      <c r="D41" s="12" t="str">
        <f t="shared" si="8"/>
        <v>男</v>
      </c>
      <c r="E41" s="11">
        <v>2009005403</v>
      </c>
      <c r="F41" s="13">
        <v>67</v>
      </c>
      <c r="G41" s="13"/>
      <c r="H41" s="13">
        <v>76</v>
      </c>
      <c r="I41" s="13" t="s">
        <v>14</v>
      </c>
      <c r="J41" s="13">
        <f t="shared" si="1"/>
        <v>72.4</v>
      </c>
      <c r="K41" s="11" t="s">
        <v>69</v>
      </c>
      <c r="L41" s="13">
        <v>81.6</v>
      </c>
      <c r="M41" s="13">
        <f t="shared" si="2"/>
        <v>76.08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</row>
    <row r="42" s="2" customFormat="1" ht="25" customHeight="1" spans="1:233">
      <c r="A42" s="11">
        <v>40</v>
      </c>
      <c r="B42" s="11" t="s">
        <v>68</v>
      </c>
      <c r="C42" s="11" t="str">
        <f>"许国鹏"</f>
        <v>许国鹏</v>
      </c>
      <c r="D42" s="12" t="str">
        <f t="shared" si="8"/>
        <v>男</v>
      </c>
      <c r="E42" s="11">
        <v>2009005605</v>
      </c>
      <c r="F42" s="13">
        <v>72</v>
      </c>
      <c r="G42" s="13"/>
      <c r="H42" s="13">
        <v>73.6</v>
      </c>
      <c r="I42" s="13" t="s">
        <v>14</v>
      </c>
      <c r="J42" s="13">
        <f t="shared" si="1"/>
        <v>72.96</v>
      </c>
      <c r="K42" s="11" t="s">
        <v>70</v>
      </c>
      <c r="L42" s="13">
        <v>80</v>
      </c>
      <c r="M42" s="13">
        <f t="shared" si="2"/>
        <v>75.776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</row>
    <row r="43" s="2" customFormat="1" ht="25" customHeight="1" spans="1:233">
      <c r="A43" s="11">
        <v>41</v>
      </c>
      <c r="B43" s="11" t="s">
        <v>68</v>
      </c>
      <c r="C43" s="11" t="str">
        <f>"胡慧玲"</f>
        <v>胡慧玲</v>
      </c>
      <c r="D43" s="12" t="str">
        <f>"女"</f>
        <v>女</v>
      </c>
      <c r="E43" s="11">
        <v>2009005702</v>
      </c>
      <c r="F43" s="13">
        <v>70</v>
      </c>
      <c r="G43" s="13"/>
      <c r="H43" s="13">
        <v>79.7</v>
      </c>
      <c r="I43" s="13" t="s">
        <v>14</v>
      </c>
      <c r="J43" s="13">
        <f t="shared" si="1"/>
        <v>75.82</v>
      </c>
      <c r="K43" s="11" t="s">
        <v>71</v>
      </c>
      <c r="L43" s="13">
        <v>75.6</v>
      </c>
      <c r="M43" s="13">
        <f t="shared" si="2"/>
        <v>75.732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</row>
    <row r="44" s="2" customFormat="1" ht="25" customHeight="1" spans="1:233">
      <c r="A44" s="11">
        <v>42</v>
      </c>
      <c r="B44" s="11" t="s">
        <v>68</v>
      </c>
      <c r="C44" s="11" t="str">
        <f>"韩子鸣"</f>
        <v>韩子鸣</v>
      </c>
      <c r="D44" s="12" t="str">
        <f t="shared" ref="D44:D46" si="9">"男"</f>
        <v>男</v>
      </c>
      <c r="E44" s="11">
        <v>2009005304</v>
      </c>
      <c r="F44" s="13">
        <v>68</v>
      </c>
      <c r="G44" s="13"/>
      <c r="H44" s="13">
        <v>74.3</v>
      </c>
      <c r="I44" s="13" t="s">
        <v>14</v>
      </c>
      <c r="J44" s="13">
        <f t="shared" si="1"/>
        <v>71.78</v>
      </c>
      <c r="K44" s="11" t="s">
        <v>72</v>
      </c>
      <c r="L44" s="13">
        <v>78.2</v>
      </c>
      <c r="M44" s="13">
        <f t="shared" si="2"/>
        <v>74.348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</row>
    <row r="45" s="2" customFormat="1" ht="25" customHeight="1" spans="1:233">
      <c r="A45" s="11">
        <v>43</v>
      </c>
      <c r="B45" s="11" t="s">
        <v>68</v>
      </c>
      <c r="C45" s="11" t="str">
        <f>"李雪松"</f>
        <v>李雪松</v>
      </c>
      <c r="D45" s="12" t="str">
        <f t="shared" si="9"/>
        <v>男</v>
      </c>
      <c r="E45" s="11">
        <v>2009005124</v>
      </c>
      <c r="F45" s="13">
        <v>65</v>
      </c>
      <c r="G45" s="13"/>
      <c r="H45" s="13">
        <v>77.4</v>
      </c>
      <c r="I45" s="13" t="s">
        <v>14</v>
      </c>
      <c r="J45" s="13">
        <f t="shared" si="1"/>
        <v>72.44</v>
      </c>
      <c r="K45" s="11" t="s">
        <v>73</v>
      </c>
      <c r="L45" s="13">
        <v>75.2</v>
      </c>
      <c r="M45" s="13">
        <f t="shared" si="2"/>
        <v>73.544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</row>
    <row r="46" s="2" customFormat="1" ht="25" customHeight="1" spans="1:233">
      <c r="A46" s="11">
        <v>44</v>
      </c>
      <c r="B46" s="11" t="s">
        <v>68</v>
      </c>
      <c r="C46" s="11" t="str">
        <f>"吴磊"</f>
        <v>吴磊</v>
      </c>
      <c r="D46" s="12" t="str">
        <f t="shared" si="9"/>
        <v>男</v>
      </c>
      <c r="E46" s="11">
        <v>2009005309</v>
      </c>
      <c r="F46" s="13">
        <v>70</v>
      </c>
      <c r="G46" s="13"/>
      <c r="H46" s="13">
        <v>66.4</v>
      </c>
      <c r="I46" s="13" t="s">
        <v>14</v>
      </c>
      <c r="J46" s="13">
        <f t="shared" si="1"/>
        <v>67.84</v>
      </c>
      <c r="K46" s="11" t="s">
        <v>74</v>
      </c>
      <c r="L46" s="13">
        <v>79.4</v>
      </c>
      <c r="M46" s="13">
        <f t="shared" si="2"/>
        <v>72.464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</row>
    <row r="47" s="2" customFormat="1" ht="25" customHeight="1" spans="1:233">
      <c r="A47" s="11">
        <v>45</v>
      </c>
      <c r="B47" s="11" t="s">
        <v>68</v>
      </c>
      <c r="C47" s="11" t="str">
        <f>"高晓庆"</f>
        <v>高晓庆</v>
      </c>
      <c r="D47" s="12" t="str">
        <f>"女"</f>
        <v>女</v>
      </c>
      <c r="E47" s="11">
        <v>2009005624</v>
      </c>
      <c r="F47" s="13">
        <v>74</v>
      </c>
      <c r="G47" s="13"/>
      <c r="H47" s="13">
        <v>63.1</v>
      </c>
      <c r="I47" s="13" t="s">
        <v>14</v>
      </c>
      <c r="J47" s="13">
        <f t="shared" si="1"/>
        <v>67.46</v>
      </c>
      <c r="K47" s="11" t="s">
        <v>75</v>
      </c>
      <c r="L47" s="13">
        <v>79.8</v>
      </c>
      <c r="M47" s="13">
        <f t="shared" si="2"/>
        <v>72.396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</row>
    <row r="48" s="2" customFormat="1" ht="25" customHeight="1" spans="1:233">
      <c r="A48" s="11">
        <v>46</v>
      </c>
      <c r="B48" s="11" t="s">
        <v>68</v>
      </c>
      <c r="C48" s="11" t="str">
        <f>"唐亚杰"</f>
        <v>唐亚杰</v>
      </c>
      <c r="D48" s="12" t="str">
        <f t="shared" ref="D48:D53" si="10">"男"</f>
        <v>男</v>
      </c>
      <c r="E48" s="11">
        <v>2009005501</v>
      </c>
      <c r="F48" s="13">
        <v>74</v>
      </c>
      <c r="G48" s="13"/>
      <c r="H48" s="13">
        <v>69.6</v>
      </c>
      <c r="I48" s="13" t="s">
        <v>14</v>
      </c>
      <c r="J48" s="13">
        <f t="shared" si="1"/>
        <v>71.36</v>
      </c>
      <c r="K48" s="11" t="s">
        <v>76</v>
      </c>
      <c r="L48" s="13">
        <v>73.8</v>
      </c>
      <c r="M48" s="13">
        <f t="shared" si="2"/>
        <v>72.336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</row>
    <row r="49" s="2" customFormat="1" ht="25" customHeight="1" spans="1:233">
      <c r="A49" s="11">
        <v>47</v>
      </c>
      <c r="B49" s="11" t="s">
        <v>68</v>
      </c>
      <c r="C49" s="11" t="str">
        <f>"刘竞鸿"</f>
        <v>刘竞鸿</v>
      </c>
      <c r="D49" s="12" t="str">
        <f>"女"</f>
        <v>女</v>
      </c>
      <c r="E49" s="11">
        <v>2009004918</v>
      </c>
      <c r="F49" s="13">
        <v>71</v>
      </c>
      <c r="G49" s="13"/>
      <c r="H49" s="13">
        <v>68</v>
      </c>
      <c r="I49" s="13" t="s">
        <v>14</v>
      </c>
      <c r="J49" s="13">
        <f t="shared" si="1"/>
        <v>69.2</v>
      </c>
      <c r="K49" s="11" t="s">
        <v>77</v>
      </c>
      <c r="L49" s="13">
        <v>76.6</v>
      </c>
      <c r="M49" s="13">
        <f t="shared" si="2"/>
        <v>72.16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</row>
    <row r="50" s="2" customFormat="1" ht="25" customHeight="1" spans="1:233">
      <c r="A50" s="11">
        <v>48</v>
      </c>
      <c r="B50" s="11" t="s">
        <v>68</v>
      </c>
      <c r="C50" s="11" t="str">
        <f>"司法"</f>
        <v>司法</v>
      </c>
      <c r="D50" s="12" t="str">
        <f t="shared" si="10"/>
        <v>男</v>
      </c>
      <c r="E50" s="11">
        <v>2009005001</v>
      </c>
      <c r="F50" s="13">
        <v>72</v>
      </c>
      <c r="G50" s="13"/>
      <c r="H50" s="13">
        <v>67.7</v>
      </c>
      <c r="I50" s="13" t="s">
        <v>14</v>
      </c>
      <c r="J50" s="13">
        <f t="shared" si="1"/>
        <v>69.42</v>
      </c>
      <c r="K50" s="11" t="s">
        <v>78</v>
      </c>
      <c r="L50" s="13">
        <v>74.4</v>
      </c>
      <c r="M50" s="13">
        <f t="shared" si="2"/>
        <v>71.412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</row>
    <row r="51" s="2" customFormat="1" ht="25" customHeight="1" spans="1:233">
      <c r="A51" s="11">
        <v>49</v>
      </c>
      <c r="B51" s="11" t="s">
        <v>79</v>
      </c>
      <c r="C51" s="11" t="str">
        <f>"陈甲峰"</f>
        <v>陈甲峰</v>
      </c>
      <c r="D51" s="12" t="str">
        <f t="shared" si="10"/>
        <v>男</v>
      </c>
      <c r="E51" s="11">
        <v>2009005806</v>
      </c>
      <c r="F51" s="13">
        <v>71</v>
      </c>
      <c r="G51" s="13"/>
      <c r="H51" s="13">
        <v>70.5</v>
      </c>
      <c r="I51" s="13" t="s">
        <v>14</v>
      </c>
      <c r="J51" s="13">
        <f t="shared" si="1"/>
        <v>70.7</v>
      </c>
      <c r="K51" s="11" t="s">
        <v>80</v>
      </c>
      <c r="L51" s="13">
        <v>75.6</v>
      </c>
      <c r="M51" s="13">
        <f t="shared" si="2"/>
        <v>72.66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</row>
    <row r="52" s="2" customFormat="1" ht="25" customHeight="1" spans="1:233">
      <c r="A52" s="11">
        <v>50</v>
      </c>
      <c r="B52" s="11" t="s">
        <v>79</v>
      </c>
      <c r="C52" s="11" t="str">
        <f>"魏子懿"</f>
        <v>魏子懿</v>
      </c>
      <c r="D52" s="12" t="str">
        <f t="shared" si="10"/>
        <v>男</v>
      </c>
      <c r="E52" s="11">
        <v>2009005804</v>
      </c>
      <c r="F52" s="13">
        <v>67</v>
      </c>
      <c r="G52" s="13"/>
      <c r="H52" s="13">
        <v>70</v>
      </c>
      <c r="I52" s="13" t="s">
        <v>14</v>
      </c>
      <c r="J52" s="13">
        <f t="shared" si="1"/>
        <v>68.8</v>
      </c>
      <c r="K52" s="11" t="s">
        <v>81</v>
      </c>
      <c r="L52" s="13">
        <v>75.6</v>
      </c>
      <c r="M52" s="13">
        <f t="shared" si="2"/>
        <v>71.52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</row>
    <row r="53" s="2" customFormat="1" ht="25" customHeight="1" spans="1:233">
      <c r="A53" s="11">
        <v>51</v>
      </c>
      <c r="B53" s="11" t="s">
        <v>79</v>
      </c>
      <c r="C53" s="11" t="str">
        <f>"杨雪飞"</f>
        <v>杨雪飞</v>
      </c>
      <c r="D53" s="12" t="str">
        <f t="shared" si="10"/>
        <v>男</v>
      </c>
      <c r="E53" s="11">
        <v>2009005729</v>
      </c>
      <c r="F53" s="13">
        <v>65</v>
      </c>
      <c r="G53" s="13"/>
      <c r="H53" s="13">
        <v>66.1</v>
      </c>
      <c r="I53" s="13" t="s">
        <v>14</v>
      </c>
      <c r="J53" s="13">
        <f t="shared" si="1"/>
        <v>65.66</v>
      </c>
      <c r="K53" s="11" t="s">
        <v>82</v>
      </c>
      <c r="L53" s="13">
        <v>79.8</v>
      </c>
      <c r="M53" s="13">
        <f t="shared" si="2"/>
        <v>71.316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</row>
    <row r="54" s="2" customFormat="1" ht="25" customHeight="1" spans="1:233">
      <c r="A54" s="11">
        <v>52</v>
      </c>
      <c r="B54" s="11" t="s">
        <v>83</v>
      </c>
      <c r="C54" s="11" t="str">
        <f>"王躲飞"</f>
        <v>王躲飞</v>
      </c>
      <c r="D54" s="12" t="str">
        <f t="shared" ref="D54:D58" si="11">"女"</f>
        <v>女</v>
      </c>
      <c r="E54" s="11">
        <v>2009005827</v>
      </c>
      <c r="F54" s="13">
        <v>74.7</v>
      </c>
      <c r="G54" s="13"/>
      <c r="H54" s="13">
        <v>59.6</v>
      </c>
      <c r="I54" s="13" t="s">
        <v>14</v>
      </c>
      <c r="J54" s="13">
        <f t="shared" si="1"/>
        <v>65.64</v>
      </c>
      <c r="K54" s="11" t="s">
        <v>84</v>
      </c>
      <c r="L54" s="13">
        <v>76.6</v>
      </c>
      <c r="M54" s="13">
        <f t="shared" si="2"/>
        <v>70.024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</row>
    <row r="55" s="2" customFormat="1" ht="25" customHeight="1" spans="1:233">
      <c r="A55" s="11">
        <v>53</v>
      </c>
      <c r="B55" s="11" t="s">
        <v>85</v>
      </c>
      <c r="C55" s="11" t="str">
        <f>"唐晓琪"</f>
        <v>唐晓琪</v>
      </c>
      <c r="D55" s="12" t="str">
        <f t="shared" si="11"/>
        <v>女</v>
      </c>
      <c r="E55" s="11">
        <v>2009005909</v>
      </c>
      <c r="F55" s="13">
        <v>55.8</v>
      </c>
      <c r="G55" s="13"/>
      <c r="H55" s="13">
        <v>55.9</v>
      </c>
      <c r="I55" s="13" t="s">
        <v>14</v>
      </c>
      <c r="J55" s="13">
        <f t="shared" si="1"/>
        <v>55.86</v>
      </c>
      <c r="K55" s="11" t="s">
        <v>86</v>
      </c>
      <c r="L55" s="13">
        <v>78.8</v>
      </c>
      <c r="M55" s="13">
        <f t="shared" si="2"/>
        <v>65.036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</row>
    <row r="56" s="2" customFormat="1" ht="25" customHeight="1" spans="1:233">
      <c r="A56" s="11">
        <v>54</v>
      </c>
      <c r="B56" s="11" t="s">
        <v>87</v>
      </c>
      <c r="C56" s="11" t="str">
        <f>"刘海桃"</f>
        <v>刘海桃</v>
      </c>
      <c r="D56" s="12" t="str">
        <f t="shared" si="11"/>
        <v>女</v>
      </c>
      <c r="E56" s="11">
        <v>2009005917</v>
      </c>
      <c r="F56" s="13">
        <v>69</v>
      </c>
      <c r="G56" s="13"/>
      <c r="H56" s="13">
        <v>74.4</v>
      </c>
      <c r="I56" s="13" t="s">
        <v>14</v>
      </c>
      <c r="J56" s="13">
        <f t="shared" si="1"/>
        <v>72.24</v>
      </c>
      <c r="K56" s="11" t="s">
        <v>88</v>
      </c>
      <c r="L56" s="13">
        <v>78.6</v>
      </c>
      <c r="M56" s="13">
        <f t="shared" si="2"/>
        <v>74.784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</row>
    <row r="57" s="2" customFormat="1" ht="25" customHeight="1" spans="1:233">
      <c r="A57" s="11">
        <v>55</v>
      </c>
      <c r="B57" s="11" t="s">
        <v>87</v>
      </c>
      <c r="C57" s="11" t="str">
        <f>"彭晨星"</f>
        <v>彭晨星</v>
      </c>
      <c r="D57" s="12" t="str">
        <f t="shared" si="11"/>
        <v>女</v>
      </c>
      <c r="E57" s="11">
        <v>2009005926</v>
      </c>
      <c r="F57" s="13">
        <v>71</v>
      </c>
      <c r="G57" s="13"/>
      <c r="H57" s="13">
        <v>65.6</v>
      </c>
      <c r="I57" s="13" t="s">
        <v>14</v>
      </c>
      <c r="J57" s="13">
        <f t="shared" si="1"/>
        <v>67.76</v>
      </c>
      <c r="K57" s="11" t="s">
        <v>89</v>
      </c>
      <c r="L57" s="13">
        <v>76.6</v>
      </c>
      <c r="M57" s="13">
        <f t="shared" si="2"/>
        <v>71.296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</row>
    <row r="58" s="2" customFormat="1" ht="25" customHeight="1" spans="1:233">
      <c r="A58" s="11">
        <v>56</v>
      </c>
      <c r="B58" s="11" t="s">
        <v>90</v>
      </c>
      <c r="C58" s="11" t="str">
        <f>"陈璐"</f>
        <v>陈璐</v>
      </c>
      <c r="D58" s="12" t="str">
        <f t="shared" si="11"/>
        <v>女</v>
      </c>
      <c r="E58" s="11">
        <v>2009006005</v>
      </c>
      <c r="F58" s="13">
        <v>73</v>
      </c>
      <c r="G58" s="13"/>
      <c r="H58" s="13">
        <v>65.3</v>
      </c>
      <c r="I58" s="13" t="s">
        <v>14</v>
      </c>
      <c r="J58" s="13">
        <f t="shared" si="1"/>
        <v>68.38</v>
      </c>
      <c r="K58" s="11" t="s">
        <v>91</v>
      </c>
      <c r="L58" s="13">
        <v>81.2</v>
      </c>
      <c r="M58" s="13">
        <f t="shared" si="2"/>
        <v>73.508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</row>
    <row r="59" s="2" customFormat="1" ht="25" customHeight="1" spans="1:233">
      <c r="A59" s="11">
        <v>57</v>
      </c>
      <c r="B59" s="11" t="s">
        <v>90</v>
      </c>
      <c r="C59" s="11" t="str">
        <f>"李健锋"</f>
        <v>李健锋</v>
      </c>
      <c r="D59" s="12" t="str">
        <f>"男"</f>
        <v>男</v>
      </c>
      <c r="E59" s="11">
        <v>2009006014</v>
      </c>
      <c r="F59" s="13">
        <v>67</v>
      </c>
      <c r="G59" s="13"/>
      <c r="H59" s="13">
        <v>66.2</v>
      </c>
      <c r="I59" s="13" t="s">
        <v>14</v>
      </c>
      <c r="J59" s="13">
        <f t="shared" si="1"/>
        <v>66.52</v>
      </c>
      <c r="K59" s="11" t="s">
        <v>92</v>
      </c>
      <c r="L59" s="13">
        <v>83</v>
      </c>
      <c r="M59" s="13">
        <f t="shared" si="2"/>
        <v>73.112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</row>
    <row r="60" s="2" customFormat="1" ht="25" customHeight="1" spans="1:233">
      <c r="A60" s="11">
        <v>58</v>
      </c>
      <c r="B60" s="11" t="s">
        <v>90</v>
      </c>
      <c r="C60" s="11" t="str">
        <f>"汪茹"</f>
        <v>汪茹</v>
      </c>
      <c r="D60" s="12" t="str">
        <f>"女"</f>
        <v>女</v>
      </c>
      <c r="E60" s="11">
        <v>2009006006</v>
      </c>
      <c r="F60" s="13">
        <v>76</v>
      </c>
      <c r="G60" s="13"/>
      <c r="H60" s="13">
        <v>62.6</v>
      </c>
      <c r="I60" s="13" t="s">
        <v>14</v>
      </c>
      <c r="J60" s="13">
        <f t="shared" si="1"/>
        <v>67.96</v>
      </c>
      <c r="K60" s="11" t="s">
        <v>93</v>
      </c>
      <c r="L60" s="13">
        <v>77</v>
      </c>
      <c r="M60" s="13">
        <f t="shared" si="2"/>
        <v>71.576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</row>
  </sheetData>
  <autoFilter ref="A2:HY60">
    <extLst/>
  </autoFilter>
  <mergeCells count="1">
    <mergeCell ref="A1:M1"/>
  </mergeCells>
  <printOptions horizontalCentered="1"/>
  <pageMargins left="0.156944444444444" right="0.118055555555556" top="0.354166666666667" bottom="0.432638888888889" header="0.314583333333333" footer="0.196527777777778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2020-11-16T01:22:00Z</dcterms:created>
  <dcterms:modified xsi:type="dcterms:W3CDTF">2020-11-16T02:59:48Z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