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<sst xmlns="http://schemas.openxmlformats.org/spreadsheetml/2006/main" count="195" uniqueCount="13">
  <si>
    <t>附件1：</t>
  </si>
  <si>
    <t>2020年三亚市扶贫和乡村振兴服务中心公开招聘工作人员通过资格初审进入笔试人员名单</t>
  </si>
  <si>
    <t>序号</t>
  </si>
  <si>
    <t>报名号</t>
  </si>
  <si>
    <t>报考岗位</t>
  </si>
  <si>
    <t>姓名</t>
  </si>
  <si>
    <t>性别</t>
  </si>
  <si>
    <t>出生年月</t>
  </si>
  <si>
    <t>学历</t>
  </si>
  <si>
    <t>学位</t>
  </si>
  <si>
    <t>0101_管理岗1</t>
  </si>
  <si>
    <t>0102_管理岗2</t>
  </si>
  <si>
    <t>0103_管理岗3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</si>
</sst>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4"/>
      <color theme="1"/>
      <name val="仿宋_GB2312"/>
      <charset val="134"/>
    </font>
    <font>
      <sz val="18"/>
      <color theme="1"/>
      <name val="方正小标宋简体"/>
      <charset val="134"/>
    </font>
    <font>
      <b/>
      <sz val="18"/>
      <color theme="1"/>
      <name val="宋体"/>
      <charset val="134"/>
      <scheme val="minor"/>
    </font>
    <font>
      <b/>
      <sz val="10"/>
      <color theme="1"/>
      <name val="宋体"/>
      <charset val="134"/>
      <scheme val="minor"/>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7"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3" borderId="4" applyNumberFormat="0" applyAlignment="0" applyProtection="0">
      <alignment vertical="center"/>
    </xf>
    <xf numFmtId="0" fontId="22" fillId="13" borderId="8" applyNumberFormat="0" applyAlignment="0" applyProtection="0">
      <alignment vertical="center"/>
    </xf>
    <xf numFmtId="0" fontId="7" fillId="4" borderId="2"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8"/>
  <sheetViews>
    <sheetView tabSelected="1" workbookViewId="0">
      <selection activeCell="A2" sqref="A2:H2"/>
    </sheetView>
  </sheetViews>
  <sheetFormatPr defaultColWidth="8.89166666666667" defaultRowHeight="23" customHeight="1" outlineLevelCol="7"/>
  <cols>
    <col min="1" max="1" width="6.125" customWidth="1"/>
    <col min="2" max="2" width="20" customWidth="1"/>
    <col min="3" max="3" width="13.625" customWidth="1"/>
    <col min="4" max="4" width="9.75" customWidth="1"/>
    <col min="5" max="5" width="7" customWidth="1"/>
    <col min="6" max="6" width="13" customWidth="1"/>
    <col min="7" max="7" width="9.66666666666667" customWidth="1"/>
  </cols>
  <sheetData>
    <row r="1" ht="27" customHeight="1" spans="1:8">
      <c r="A1" s="1" t="s">
        <v>0</v>
      </c>
      <c r="B1" s="1"/>
      <c r="C1" s="1"/>
      <c r="D1" s="1"/>
      <c r="E1" s="1"/>
      <c r="F1" s="1"/>
      <c r="G1" s="1"/>
      <c r="H1" s="1"/>
    </row>
    <row r="2" ht="57" customHeight="1" spans="1:8">
      <c r="A2" s="2" t="s">
        <v>1</v>
      </c>
      <c r="B2" s="3"/>
      <c r="C2" s="3"/>
      <c r="D2" s="3"/>
      <c r="E2" s="3"/>
      <c r="F2" s="3"/>
      <c r="G2" s="3"/>
      <c r="H2" s="3"/>
    </row>
    <row r="3" customHeight="1" spans="1:8">
      <c r="A3" s="4" t="s">
        <v>2</v>
      </c>
      <c r="B3" s="4" t="s">
        <v>3</v>
      </c>
      <c r="C3" s="4" t="s">
        <v>4</v>
      </c>
      <c r="D3" s="4" t="s">
        <v>5</v>
      </c>
      <c r="E3" s="4" t="s">
        <v>6</v>
      </c>
      <c r="F3" s="4" t="s">
        <v>7</v>
      </c>
      <c r="G3" s="4" t="s">
        <v>8</v>
      </c>
      <c r="H3" s="4" t="s">
        <v>9</v>
      </c>
    </row>
    <row r="4" customHeight="1" spans="1:8">
      <c r="A4" s="5">
        <v>1</v>
      </c>
      <c r="B4" s="6" t="str">
        <f>"25982020102610272421"</f>
        <v>25982020102610272421</v>
      </c>
      <c r="C4" s="6" t="s">
        <v>10</v>
      </c>
      <c r="D4" s="6" t="str">
        <f>"郑维焕"</f>
        <v>郑维焕</v>
      </c>
      <c r="E4" s="6" t="str">
        <f t="shared" ref="E4:E15" si="0">"女"</f>
        <v>女</v>
      </c>
      <c r="F4" s="6" t="str">
        <f>"1995-11-20"</f>
        <v>1995-11-20</v>
      </c>
      <c r="G4" s="6" t="str">
        <f t="shared" ref="G4:G52" si="1">"本科"</f>
        <v>本科</v>
      </c>
      <c r="H4" s="6" t="str">
        <f t="shared" ref="H4:H52" si="2">"学士"</f>
        <v>学士</v>
      </c>
    </row>
    <row r="5" customHeight="1" spans="1:8">
      <c r="A5" s="5">
        <v>2</v>
      </c>
      <c r="B5" s="6" t="str">
        <f>"25982020102610515424"</f>
        <v>25982020102610515424</v>
      </c>
      <c r="C5" s="6" t="s">
        <v>10</v>
      </c>
      <c r="D5" s="6" t="str">
        <f>"刘乐曦"</f>
        <v>刘乐曦</v>
      </c>
      <c r="E5" s="6" t="str">
        <f t="shared" si="0"/>
        <v>女</v>
      </c>
      <c r="F5" s="6" t="str">
        <f>"1999-02-19"</f>
        <v>1999-02-19</v>
      </c>
      <c r="G5" s="6" t="str">
        <f t="shared" si="1"/>
        <v>本科</v>
      </c>
      <c r="H5" s="6" t="str">
        <f t="shared" si="2"/>
        <v>学士</v>
      </c>
    </row>
    <row r="6" customHeight="1" spans="1:8">
      <c r="A6" s="5">
        <v>3</v>
      </c>
      <c r="B6" s="6" t="str">
        <f>"25982020102610584126"</f>
        <v>25982020102610584126</v>
      </c>
      <c r="C6" s="6" t="s">
        <v>10</v>
      </c>
      <c r="D6" s="6" t="str">
        <f>"邢书华"</f>
        <v>邢书华</v>
      </c>
      <c r="E6" s="6" t="str">
        <f>"男"</f>
        <v>男</v>
      </c>
      <c r="F6" s="6" t="str">
        <f>"1996-02-19"</f>
        <v>1996-02-19</v>
      </c>
      <c r="G6" s="6" t="str">
        <f t="shared" si="1"/>
        <v>本科</v>
      </c>
      <c r="H6" s="6" t="str">
        <f t="shared" si="2"/>
        <v>学士</v>
      </c>
    </row>
    <row r="7" customHeight="1" spans="1:8">
      <c r="A7" s="5">
        <v>4</v>
      </c>
      <c r="B7" s="6" t="str">
        <f>"25982020102611071030"</f>
        <v>25982020102611071030</v>
      </c>
      <c r="C7" s="6" t="s">
        <v>10</v>
      </c>
      <c r="D7" s="6" t="str">
        <f>"颜达红"</f>
        <v>颜达红</v>
      </c>
      <c r="E7" s="6" t="str">
        <f t="shared" si="0"/>
        <v>女</v>
      </c>
      <c r="F7" s="6" t="str">
        <f>"1995-06-27"</f>
        <v>1995-06-27</v>
      </c>
      <c r="G7" s="6" t="str">
        <f t="shared" si="1"/>
        <v>本科</v>
      </c>
      <c r="H7" s="6" t="str">
        <f t="shared" si="2"/>
        <v>学士</v>
      </c>
    </row>
    <row r="8" customHeight="1" spans="1:8">
      <c r="A8" s="5">
        <v>5</v>
      </c>
      <c r="B8" s="6" t="str">
        <f>"25982020102611163331"</f>
        <v>25982020102611163331</v>
      </c>
      <c r="C8" s="6" t="s">
        <v>10</v>
      </c>
      <c r="D8" s="6" t="str">
        <f>"林志雅"</f>
        <v>林志雅</v>
      </c>
      <c r="E8" s="6" t="str">
        <f t="shared" si="0"/>
        <v>女</v>
      </c>
      <c r="F8" s="6" t="str">
        <f>"1996-06-23"</f>
        <v>1996-06-23</v>
      </c>
      <c r="G8" s="6" t="str">
        <f t="shared" si="1"/>
        <v>本科</v>
      </c>
      <c r="H8" s="6" t="str">
        <f t="shared" si="2"/>
        <v>学士</v>
      </c>
    </row>
    <row r="9" customHeight="1" spans="1:8">
      <c r="A9" s="5">
        <v>6</v>
      </c>
      <c r="B9" s="6" t="str">
        <f>"25982020102613082744"</f>
        <v>25982020102613082744</v>
      </c>
      <c r="C9" s="6" t="s">
        <v>10</v>
      </c>
      <c r="D9" s="6" t="str">
        <f>"吴桃艳"</f>
        <v>吴桃艳</v>
      </c>
      <c r="E9" s="6" t="str">
        <f t="shared" si="0"/>
        <v>女</v>
      </c>
      <c r="F9" s="6" t="str">
        <f>"1994-04-01"</f>
        <v>1994-04-01</v>
      </c>
      <c r="G9" s="6" t="str">
        <f t="shared" si="1"/>
        <v>本科</v>
      </c>
      <c r="H9" s="6" t="str">
        <f t="shared" si="2"/>
        <v>学士</v>
      </c>
    </row>
    <row r="10" customHeight="1" spans="1:8">
      <c r="A10" s="5">
        <v>7</v>
      </c>
      <c r="B10" s="6" t="str">
        <f>"25982020102613282945"</f>
        <v>25982020102613282945</v>
      </c>
      <c r="C10" s="6" t="s">
        <v>10</v>
      </c>
      <c r="D10" s="6" t="str">
        <f>"罗妍"</f>
        <v>罗妍</v>
      </c>
      <c r="E10" s="6" t="str">
        <f t="shared" si="0"/>
        <v>女</v>
      </c>
      <c r="F10" s="6" t="str">
        <f>"1998-03-05"</f>
        <v>1998-03-05</v>
      </c>
      <c r="G10" s="6" t="str">
        <f t="shared" si="1"/>
        <v>本科</v>
      </c>
      <c r="H10" s="6" t="str">
        <f t="shared" si="2"/>
        <v>学士</v>
      </c>
    </row>
    <row r="11" customHeight="1" spans="1:8">
      <c r="A11" s="5">
        <v>8</v>
      </c>
      <c r="B11" s="6" t="str">
        <f>"25982020102613355247"</f>
        <v>25982020102613355247</v>
      </c>
      <c r="C11" s="6" t="s">
        <v>10</v>
      </c>
      <c r="D11" s="6" t="str">
        <f>"符钰瑜"</f>
        <v>符钰瑜</v>
      </c>
      <c r="E11" s="6" t="str">
        <f t="shared" si="0"/>
        <v>女</v>
      </c>
      <c r="F11" s="6" t="str">
        <f>"1998-08-24"</f>
        <v>1998-08-24</v>
      </c>
      <c r="G11" s="6" t="str">
        <f t="shared" si="1"/>
        <v>本科</v>
      </c>
      <c r="H11" s="6" t="str">
        <f t="shared" si="2"/>
        <v>学士</v>
      </c>
    </row>
    <row r="12" customHeight="1" spans="1:8">
      <c r="A12" s="5">
        <v>9</v>
      </c>
      <c r="B12" s="6" t="str">
        <f>"25982020102613440248"</f>
        <v>25982020102613440248</v>
      </c>
      <c r="C12" s="6" t="s">
        <v>10</v>
      </c>
      <c r="D12" s="6" t="str">
        <f>"邢君丽"</f>
        <v>邢君丽</v>
      </c>
      <c r="E12" s="6" t="str">
        <f t="shared" si="0"/>
        <v>女</v>
      </c>
      <c r="F12" s="6" t="str">
        <f>"1997-05-17"</f>
        <v>1997-05-17</v>
      </c>
      <c r="G12" s="6" t="str">
        <f t="shared" si="1"/>
        <v>本科</v>
      </c>
      <c r="H12" s="6" t="str">
        <f t="shared" si="2"/>
        <v>学士</v>
      </c>
    </row>
    <row r="13" customHeight="1" spans="1:8">
      <c r="A13" s="5">
        <v>10</v>
      </c>
      <c r="B13" s="6" t="str">
        <f>"25982020102613574951"</f>
        <v>25982020102613574951</v>
      </c>
      <c r="C13" s="6" t="s">
        <v>10</v>
      </c>
      <c r="D13" s="6" t="str">
        <f>"王昱泽"</f>
        <v>王昱泽</v>
      </c>
      <c r="E13" s="6" t="str">
        <f t="shared" si="0"/>
        <v>女</v>
      </c>
      <c r="F13" s="6" t="str">
        <f>"1997-04-25"</f>
        <v>1997-04-25</v>
      </c>
      <c r="G13" s="6" t="str">
        <f t="shared" si="1"/>
        <v>本科</v>
      </c>
      <c r="H13" s="6" t="str">
        <f t="shared" si="2"/>
        <v>学士</v>
      </c>
    </row>
    <row r="14" customHeight="1" spans="1:8">
      <c r="A14" s="5">
        <v>11</v>
      </c>
      <c r="B14" s="6" t="str">
        <f>"25982020102614370857"</f>
        <v>25982020102614370857</v>
      </c>
      <c r="C14" s="6" t="s">
        <v>10</v>
      </c>
      <c r="D14" s="6" t="str">
        <f>"李婧"</f>
        <v>李婧</v>
      </c>
      <c r="E14" s="6" t="str">
        <f t="shared" si="0"/>
        <v>女</v>
      </c>
      <c r="F14" s="6" t="str">
        <f>"1997-06-01"</f>
        <v>1997-06-01</v>
      </c>
      <c r="G14" s="6" t="str">
        <f t="shared" si="1"/>
        <v>本科</v>
      </c>
      <c r="H14" s="6" t="str">
        <f t="shared" si="2"/>
        <v>学士</v>
      </c>
    </row>
    <row r="15" customHeight="1" spans="1:8">
      <c r="A15" s="5">
        <v>12</v>
      </c>
      <c r="B15" s="6" t="str">
        <f>"25982020102615100062"</f>
        <v>25982020102615100062</v>
      </c>
      <c r="C15" s="6" t="s">
        <v>10</v>
      </c>
      <c r="D15" s="6" t="str">
        <f>"符青"</f>
        <v>符青</v>
      </c>
      <c r="E15" s="6" t="str">
        <f t="shared" si="0"/>
        <v>女</v>
      </c>
      <c r="F15" s="6" t="str">
        <f>"1998-10-02"</f>
        <v>1998-10-02</v>
      </c>
      <c r="G15" s="6" t="str">
        <f t="shared" si="1"/>
        <v>本科</v>
      </c>
      <c r="H15" s="6" t="str">
        <f t="shared" si="2"/>
        <v>学士</v>
      </c>
    </row>
    <row r="16" customHeight="1" spans="1:8">
      <c r="A16" s="5">
        <v>13</v>
      </c>
      <c r="B16" s="6" t="str">
        <f>"25982020102615483669"</f>
        <v>25982020102615483669</v>
      </c>
      <c r="C16" s="6" t="s">
        <v>10</v>
      </c>
      <c r="D16" s="6" t="str">
        <f>"王堂界"</f>
        <v>王堂界</v>
      </c>
      <c r="E16" s="6" t="str">
        <f t="shared" ref="E16:E21" si="3">"男"</f>
        <v>男</v>
      </c>
      <c r="F16" s="6" t="str">
        <f>"1994-08-02"</f>
        <v>1994-08-02</v>
      </c>
      <c r="G16" s="6" t="str">
        <f t="shared" si="1"/>
        <v>本科</v>
      </c>
      <c r="H16" s="6" t="str">
        <f t="shared" si="2"/>
        <v>学士</v>
      </c>
    </row>
    <row r="17" customHeight="1" spans="1:8">
      <c r="A17" s="5">
        <v>14</v>
      </c>
      <c r="B17" s="6" t="str">
        <f>"25982020102616575478"</f>
        <v>25982020102616575478</v>
      </c>
      <c r="C17" s="6" t="s">
        <v>10</v>
      </c>
      <c r="D17" s="6" t="str">
        <f>"吴秋芳"</f>
        <v>吴秋芳</v>
      </c>
      <c r="E17" s="6" t="str">
        <f t="shared" ref="E17:E20" si="4">"女"</f>
        <v>女</v>
      </c>
      <c r="F17" s="6" t="str">
        <f>"2000-01-05"</f>
        <v>2000-01-05</v>
      </c>
      <c r="G17" s="6" t="str">
        <f t="shared" si="1"/>
        <v>本科</v>
      </c>
      <c r="H17" s="6" t="str">
        <f t="shared" si="2"/>
        <v>学士</v>
      </c>
    </row>
    <row r="18" customHeight="1" spans="1:8">
      <c r="A18" s="5">
        <v>15</v>
      </c>
      <c r="B18" s="6" t="str">
        <f>"25982020102617114479"</f>
        <v>25982020102617114479</v>
      </c>
      <c r="C18" s="6" t="s">
        <v>10</v>
      </c>
      <c r="D18" s="6" t="str">
        <f>"王康锭"</f>
        <v>王康锭</v>
      </c>
      <c r="E18" s="6" t="str">
        <f t="shared" si="3"/>
        <v>男</v>
      </c>
      <c r="F18" s="6" t="str">
        <f>"1997-03-02"</f>
        <v>1997-03-02</v>
      </c>
      <c r="G18" s="6" t="str">
        <f t="shared" si="1"/>
        <v>本科</v>
      </c>
      <c r="H18" s="6" t="str">
        <f t="shared" si="2"/>
        <v>学士</v>
      </c>
    </row>
    <row r="19" customHeight="1" spans="1:8">
      <c r="A19" s="5">
        <v>16</v>
      </c>
      <c r="B19" s="6" t="str">
        <f>"25982020102617202282"</f>
        <v>25982020102617202282</v>
      </c>
      <c r="C19" s="6" t="s">
        <v>10</v>
      </c>
      <c r="D19" s="6" t="str">
        <f>"陈丹"</f>
        <v>陈丹</v>
      </c>
      <c r="E19" s="6" t="str">
        <f t="shared" si="4"/>
        <v>女</v>
      </c>
      <c r="F19" s="6" t="str">
        <f>"1997-09-01"</f>
        <v>1997-09-01</v>
      </c>
      <c r="G19" s="6" t="str">
        <f t="shared" si="1"/>
        <v>本科</v>
      </c>
      <c r="H19" s="6" t="str">
        <f t="shared" si="2"/>
        <v>学士</v>
      </c>
    </row>
    <row r="20" customHeight="1" spans="1:8">
      <c r="A20" s="5">
        <v>17</v>
      </c>
      <c r="B20" s="6" t="str">
        <f>"25982020102618282786"</f>
        <v>25982020102618282786</v>
      </c>
      <c r="C20" s="6" t="s">
        <v>10</v>
      </c>
      <c r="D20" s="6" t="str">
        <f>"严香芬"</f>
        <v>严香芬</v>
      </c>
      <c r="E20" s="6" t="str">
        <f t="shared" si="4"/>
        <v>女</v>
      </c>
      <c r="F20" s="6" t="str">
        <f>"1998-07-19"</f>
        <v>1998-07-19</v>
      </c>
      <c r="G20" s="6" t="str">
        <f t="shared" si="1"/>
        <v>本科</v>
      </c>
      <c r="H20" s="6" t="str">
        <f t="shared" si="2"/>
        <v>学士</v>
      </c>
    </row>
    <row r="21" customHeight="1" spans="1:8">
      <c r="A21" s="5">
        <v>18</v>
      </c>
      <c r="B21" s="6" t="str">
        <f>"25982020102619165791"</f>
        <v>25982020102619165791</v>
      </c>
      <c r="C21" s="6" t="s">
        <v>10</v>
      </c>
      <c r="D21" s="6" t="str">
        <f>"翁海植"</f>
        <v>翁海植</v>
      </c>
      <c r="E21" s="6" t="str">
        <f t="shared" si="3"/>
        <v>男</v>
      </c>
      <c r="F21" s="6" t="str">
        <f>"1997-05-26"</f>
        <v>1997-05-26</v>
      </c>
      <c r="G21" s="6" t="str">
        <f t="shared" si="1"/>
        <v>本科</v>
      </c>
      <c r="H21" s="6" t="str">
        <f t="shared" si="2"/>
        <v>学士</v>
      </c>
    </row>
    <row r="22" customHeight="1" spans="1:8">
      <c r="A22" s="5">
        <v>19</v>
      </c>
      <c r="B22" s="6" t="str">
        <f>"25982020102619432693"</f>
        <v>25982020102619432693</v>
      </c>
      <c r="C22" s="6" t="s">
        <v>10</v>
      </c>
      <c r="D22" s="6" t="str">
        <f>"董雅快"</f>
        <v>董雅快</v>
      </c>
      <c r="E22" s="6" t="str">
        <f t="shared" ref="E22:E26" si="5">"女"</f>
        <v>女</v>
      </c>
      <c r="F22" s="6" t="str">
        <f>"1996-10-07"</f>
        <v>1996-10-07</v>
      </c>
      <c r="G22" s="6" t="str">
        <f t="shared" si="1"/>
        <v>本科</v>
      </c>
      <c r="H22" s="6" t="str">
        <f t="shared" si="2"/>
        <v>学士</v>
      </c>
    </row>
    <row r="23" customHeight="1" spans="1:8">
      <c r="A23" s="5">
        <v>20</v>
      </c>
      <c r="B23" s="6" t="str">
        <f>"25982020102619455894"</f>
        <v>25982020102619455894</v>
      </c>
      <c r="C23" s="6" t="s">
        <v>10</v>
      </c>
      <c r="D23" s="6" t="str">
        <f>"黄日鼎"</f>
        <v>黄日鼎</v>
      </c>
      <c r="E23" s="6" t="str">
        <f t="shared" ref="E23:E28" si="6">"男"</f>
        <v>男</v>
      </c>
      <c r="F23" s="6" t="str">
        <f>"1998-09-12"</f>
        <v>1998-09-12</v>
      </c>
      <c r="G23" s="6" t="str">
        <f t="shared" si="1"/>
        <v>本科</v>
      </c>
      <c r="H23" s="6" t="str">
        <f t="shared" si="2"/>
        <v>学士</v>
      </c>
    </row>
    <row r="24" customHeight="1" spans="1:8">
      <c r="A24" s="5">
        <v>21</v>
      </c>
      <c r="B24" s="6" t="str">
        <f>"25982020102619581199"</f>
        <v>25982020102619581199</v>
      </c>
      <c r="C24" s="6" t="s">
        <v>10</v>
      </c>
      <c r="D24" s="6" t="str">
        <f>"陈慧卿"</f>
        <v>陈慧卿</v>
      </c>
      <c r="E24" s="6" t="str">
        <f t="shared" si="5"/>
        <v>女</v>
      </c>
      <c r="F24" s="6" t="str">
        <f>"1998-11-04"</f>
        <v>1998-11-04</v>
      </c>
      <c r="G24" s="6" t="str">
        <f t="shared" si="1"/>
        <v>本科</v>
      </c>
      <c r="H24" s="6" t="str">
        <f t="shared" si="2"/>
        <v>学士</v>
      </c>
    </row>
    <row r="25" customHeight="1" spans="1:8">
      <c r="A25" s="5">
        <v>22</v>
      </c>
      <c r="B25" s="6" t="str">
        <f>"259820201026203835103"</f>
        <v>259820201026203835103</v>
      </c>
      <c r="C25" s="6" t="s">
        <v>10</v>
      </c>
      <c r="D25" s="6" t="str">
        <f>"黄成宏"</f>
        <v>黄成宏</v>
      </c>
      <c r="E25" s="6" t="str">
        <f t="shared" si="6"/>
        <v>男</v>
      </c>
      <c r="F25" s="6" t="str">
        <f>"1997-03-29"</f>
        <v>1997-03-29</v>
      </c>
      <c r="G25" s="6" t="str">
        <f t="shared" si="1"/>
        <v>本科</v>
      </c>
      <c r="H25" s="6" t="str">
        <f t="shared" si="2"/>
        <v>学士</v>
      </c>
    </row>
    <row r="26" customHeight="1" spans="1:8">
      <c r="A26" s="5">
        <v>23</v>
      </c>
      <c r="B26" s="6" t="str">
        <f>"259820201026203923104"</f>
        <v>259820201026203923104</v>
      </c>
      <c r="C26" s="6" t="s">
        <v>10</v>
      </c>
      <c r="D26" s="6" t="str">
        <f>"曾文园"</f>
        <v>曾文园</v>
      </c>
      <c r="E26" s="6" t="str">
        <f t="shared" si="5"/>
        <v>女</v>
      </c>
      <c r="F26" s="6" t="str">
        <f>"1999-05-03"</f>
        <v>1999-05-03</v>
      </c>
      <c r="G26" s="6" t="str">
        <f t="shared" si="1"/>
        <v>本科</v>
      </c>
      <c r="H26" s="6" t="str">
        <f t="shared" si="2"/>
        <v>学士</v>
      </c>
    </row>
    <row r="27" customHeight="1" spans="1:8">
      <c r="A27" s="5">
        <v>24</v>
      </c>
      <c r="B27" s="6" t="str">
        <f>"259820201026222818111"</f>
        <v>259820201026222818111</v>
      </c>
      <c r="C27" s="6" t="s">
        <v>10</v>
      </c>
      <c r="D27" s="6" t="str">
        <f>"张官正"</f>
        <v>张官正</v>
      </c>
      <c r="E27" s="6" t="str">
        <f t="shared" si="6"/>
        <v>男</v>
      </c>
      <c r="F27" s="6" t="str">
        <f>"1997-10-16"</f>
        <v>1997-10-16</v>
      </c>
      <c r="G27" s="6" t="str">
        <f t="shared" si="1"/>
        <v>本科</v>
      </c>
      <c r="H27" s="6" t="str">
        <f t="shared" si="2"/>
        <v>学士</v>
      </c>
    </row>
    <row r="28" customHeight="1" spans="1:8">
      <c r="A28" s="5">
        <v>25</v>
      </c>
      <c r="B28" s="6" t="str">
        <f>"259820201026225550113"</f>
        <v>259820201026225550113</v>
      </c>
      <c r="C28" s="6" t="s">
        <v>10</v>
      </c>
      <c r="D28" s="6" t="str">
        <f>"周天良"</f>
        <v>周天良</v>
      </c>
      <c r="E28" s="6" t="str">
        <f t="shared" si="6"/>
        <v>男</v>
      </c>
      <c r="F28" s="6" t="str">
        <f>"1994-11-21"</f>
        <v>1994-11-21</v>
      </c>
      <c r="G28" s="6" t="str">
        <f t="shared" si="1"/>
        <v>本科</v>
      </c>
      <c r="H28" s="6" t="str">
        <f t="shared" si="2"/>
        <v>学士</v>
      </c>
    </row>
    <row r="29" customHeight="1" spans="1:8">
      <c r="A29" s="5">
        <v>26</v>
      </c>
      <c r="B29" s="6" t="str">
        <f>"259820201027113648126"</f>
        <v>259820201027113648126</v>
      </c>
      <c r="C29" s="6" t="s">
        <v>10</v>
      </c>
      <c r="D29" s="6" t="str">
        <f>"石丽娟"</f>
        <v>石丽娟</v>
      </c>
      <c r="E29" s="6" t="str">
        <f t="shared" ref="E29:E32" si="7">"女"</f>
        <v>女</v>
      </c>
      <c r="F29" s="6" t="str">
        <f>"1998-09-17"</f>
        <v>1998-09-17</v>
      </c>
      <c r="G29" s="6" t="str">
        <f t="shared" si="1"/>
        <v>本科</v>
      </c>
      <c r="H29" s="6" t="str">
        <f t="shared" si="2"/>
        <v>学士</v>
      </c>
    </row>
    <row r="30" customHeight="1" spans="1:8">
      <c r="A30" s="5">
        <v>27</v>
      </c>
      <c r="B30" s="6" t="str">
        <f>"259820201027132610134"</f>
        <v>259820201027132610134</v>
      </c>
      <c r="C30" s="6" t="s">
        <v>10</v>
      </c>
      <c r="D30" s="6" t="str">
        <f>"黄沥莹"</f>
        <v>黄沥莹</v>
      </c>
      <c r="E30" s="6" t="str">
        <f t="shared" si="7"/>
        <v>女</v>
      </c>
      <c r="F30" s="6" t="str">
        <f>"1998.02.23"</f>
        <v>1998.02.23</v>
      </c>
      <c r="G30" s="6" t="str">
        <f t="shared" si="1"/>
        <v>本科</v>
      </c>
      <c r="H30" s="6" t="str">
        <f t="shared" si="2"/>
        <v>学士</v>
      </c>
    </row>
    <row r="31" customHeight="1" spans="1:8">
      <c r="A31" s="5">
        <v>28</v>
      </c>
      <c r="B31" s="6" t="str">
        <f>"259820201027154430145"</f>
        <v>259820201027154430145</v>
      </c>
      <c r="C31" s="6" t="s">
        <v>10</v>
      </c>
      <c r="D31" s="6" t="str">
        <f>"张心怡"</f>
        <v>张心怡</v>
      </c>
      <c r="E31" s="6" t="str">
        <f t="shared" si="7"/>
        <v>女</v>
      </c>
      <c r="F31" s="6" t="str">
        <f>"1998-02-16"</f>
        <v>1998-02-16</v>
      </c>
      <c r="G31" s="6" t="str">
        <f t="shared" si="1"/>
        <v>本科</v>
      </c>
      <c r="H31" s="6" t="str">
        <f t="shared" si="2"/>
        <v>学士</v>
      </c>
    </row>
    <row r="32" customHeight="1" spans="1:8">
      <c r="A32" s="5">
        <v>29</v>
      </c>
      <c r="B32" s="6" t="str">
        <f>"259820201027155205147"</f>
        <v>259820201027155205147</v>
      </c>
      <c r="C32" s="6" t="s">
        <v>10</v>
      </c>
      <c r="D32" s="6" t="str">
        <f>"陈俐瑾"</f>
        <v>陈俐瑾</v>
      </c>
      <c r="E32" s="6" t="str">
        <f t="shared" si="7"/>
        <v>女</v>
      </c>
      <c r="F32" s="6" t="str">
        <f>"1997-11-14"</f>
        <v>1997-11-14</v>
      </c>
      <c r="G32" s="6" t="str">
        <f t="shared" si="1"/>
        <v>本科</v>
      </c>
      <c r="H32" s="6" t="str">
        <f t="shared" si="2"/>
        <v>学士</v>
      </c>
    </row>
    <row r="33" customHeight="1" spans="1:8">
      <c r="A33" s="5">
        <v>30</v>
      </c>
      <c r="B33" s="6" t="str">
        <f>"259820201027172122155"</f>
        <v>259820201027172122155</v>
      </c>
      <c r="C33" s="6" t="s">
        <v>10</v>
      </c>
      <c r="D33" s="6" t="str">
        <f>"林圣智"</f>
        <v>林圣智</v>
      </c>
      <c r="E33" s="6" t="str">
        <f>"男"</f>
        <v>男</v>
      </c>
      <c r="F33" s="6" t="str">
        <f>"1994-10-21"</f>
        <v>1994-10-21</v>
      </c>
      <c r="G33" s="6" t="str">
        <f t="shared" si="1"/>
        <v>本科</v>
      </c>
      <c r="H33" s="6" t="str">
        <f t="shared" si="2"/>
        <v>学士</v>
      </c>
    </row>
    <row r="34" customHeight="1" spans="1:8">
      <c r="A34" s="5">
        <v>31</v>
      </c>
      <c r="B34" s="6" t="str">
        <f>"259820201027172810158"</f>
        <v>259820201027172810158</v>
      </c>
      <c r="C34" s="6" t="s">
        <v>10</v>
      </c>
      <c r="D34" s="6" t="str">
        <f>"黄青慧"</f>
        <v>黄青慧</v>
      </c>
      <c r="E34" s="6" t="str">
        <f t="shared" ref="E34:E36" si="8">"女"</f>
        <v>女</v>
      </c>
      <c r="F34" s="6" t="str">
        <f>"1997-10-02"</f>
        <v>1997-10-02</v>
      </c>
      <c r="G34" s="6" t="str">
        <f t="shared" si="1"/>
        <v>本科</v>
      </c>
      <c r="H34" s="6" t="str">
        <f t="shared" si="2"/>
        <v>学士</v>
      </c>
    </row>
    <row r="35" customHeight="1" spans="1:8">
      <c r="A35" s="5">
        <v>32</v>
      </c>
      <c r="B35" s="6" t="str">
        <f>"259820201027173941160"</f>
        <v>259820201027173941160</v>
      </c>
      <c r="C35" s="6" t="s">
        <v>10</v>
      </c>
      <c r="D35" s="6" t="str">
        <f>"林仕智"</f>
        <v>林仕智</v>
      </c>
      <c r="E35" s="6" t="str">
        <f t="shared" si="8"/>
        <v>女</v>
      </c>
      <c r="F35" s="6" t="str">
        <f>"1994-12-28"</f>
        <v>1994-12-28</v>
      </c>
      <c r="G35" s="6" t="str">
        <f t="shared" si="1"/>
        <v>本科</v>
      </c>
      <c r="H35" s="6" t="str">
        <f t="shared" si="2"/>
        <v>学士</v>
      </c>
    </row>
    <row r="36" customHeight="1" spans="1:8">
      <c r="A36" s="5">
        <v>33</v>
      </c>
      <c r="B36" s="6" t="str">
        <f>"259820201027175234162"</f>
        <v>259820201027175234162</v>
      </c>
      <c r="C36" s="6" t="s">
        <v>10</v>
      </c>
      <c r="D36" s="6" t="str">
        <f>"邱小暖"</f>
        <v>邱小暖</v>
      </c>
      <c r="E36" s="6" t="str">
        <f t="shared" si="8"/>
        <v>女</v>
      </c>
      <c r="F36" s="6" t="str">
        <f>"1998-02-01"</f>
        <v>1998-02-01</v>
      </c>
      <c r="G36" s="6" t="str">
        <f t="shared" si="1"/>
        <v>本科</v>
      </c>
      <c r="H36" s="6" t="str">
        <f t="shared" si="2"/>
        <v>学士</v>
      </c>
    </row>
    <row r="37" customHeight="1" spans="1:8">
      <c r="A37" s="5">
        <v>34</v>
      </c>
      <c r="B37" s="6" t="str">
        <f>"259820201027191935165"</f>
        <v>259820201027191935165</v>
      </c>
      <c r="C37" s="6" t="s">
        <v>10</v>
      </c>
      <c r="D37" s="6" t="str">
        <f>"王朝"</f>
        <v>王朝</v>
      </c>
      <c r="E37" s="6" t="str">
        <f>"男"</f>
        <v>男</v>
      </c>
      <c r="F37" s="6" t="str">
        <f>"1995-08-23"</f>
        <v>1995-08-23</v>
      </c>
      <c r="G37" s="6" t="str">
        <f t="shared" si="1"/>
        <v>本科</v>
      </c>
      <c r="H37" s="6" t="str">
        <f t="shared" si="2"/>
        <v>学士</v>
      </c>
    </row>
    <row r="38" customHeight="1" spans="1:8">
      <c r="A38" s="5">
        <v>35</v>
      </c>
      <c r="B38" s="6" t="str">
        <f>"259820201027212553170"</f>
        <v>259820201027212553170</v>
      </c>
      <c r="C38" s="6" t="s">
        <v>10</v>
      </c>
      <c r="D38" s="6" t="str">
        <f>"孙圆圆"</f>
        <v>孙圆圆</v>
      </c>
      <c r="E38" s="6" t="str">
        <f t="shared" ref="E38:E47" si="9">"女"</f>
        <v>女</v>
      </c>
      <c r="F38" s="6" t="str">
        <f>"1996-06-19"</f>
        <v>1996-06-19</v>
      </c>
      <c r="G38" s="6" t="str">
        <f t="shared" si="1"/>
        <v>本科</v>
      </c>
      <c r="H38" s="6" t="str">
        <f t="shared" si="2"/>
        <v>学士</v>
      </c>
    </row>
    <row r="39" customHeight="1" spans="1:8">
      <c r="A39" s="5">
        <v>36</v>
      </c>
      <c r="B39" s="6" t="str">
        <f>"259820201027222323175"</f>
        <v>259820201027222323175</v>
      </c>
      <c r="C39" s="6" t="s">
        <v>10</v>
      </c>
      <c r="D39" s="6" t="str">
        <f>"董明星"</f>
        <v>董明星</v>
      </c>
      <c r="E39" s="6" t="str">
        <f>"男"</f>
        <v>男</v>
      </c>
      <c r="F39" s="6" t="str">
        <f>"1995-07-03"</f>
        <v>1995-07-03</v>
      </c>
      <c r="G39" s="6" t="str">
        <f t="shared" si="1"/>
        <v>本科</v>
      </c>
      <c r="H39" s="6" t="str">
        <f t="shared" si="2"/>
        <v>学士</v>
      </c>
    </row>
    <row r="40" customHeight="1" spans="1:8">
      <c r="A40" s="5">
        <v>37</v>
      </c>
      <c r="B40" s="6" t="str">
        <f>"259820201027230308177"</f>
        <v>259820201027230308177</v>
      </c>
      <c r="C40" s="6" t="s">
        <v>10</v>
      </c>
      <c r="D40" s="6" t="str">
        <f>"梁荣玲"</f>
        <v>梁荣玲</v>
      </c>
      <c r="E40" s="6" t="str">
        <f t="shared" si="9"/>
        <v>女</v>
      </c>
      <c r="F40" s="6" t="str">
        <f>"1998-05-16"</f>
        <v>1998-05-16</v>
      </c>
      <c r="G40" s="6" t="str">
        <f t="shared" si="1"/>
        <v>本科</v>
      </c>
      <c r="H40" s="6" t="str">
        <f t="shared" si="2"/>
        <v>学士</v>
      </c>
    </row>
    <row r="41" customHeight="1" spans="1:8">
      <c r="A41" s="5">
        <v>38</v>
      </c>
      <c r="B41" s="6" t="str">
        <f>"259820201028082839180"</f>
        <v>259820201028082839180</v>
      </c>
      <c r="C41" s="6" t="s">
        <v>10</v>
      </c>
      <c r="D41" s="6" t="str">
        <f>"岑永芳"</f>
        <v>岑永芳</v>
      </c>
      <c r="E41" s="6" t="str">
        <f t="shared" si="9"/>
        <v>女</v>
      </c>
      <c r="F41" s="6" t="str">
        <f>"1995-09-01"</f>
        <v>1995-09-01</v>
      </c>
      <c r="G41" s="6" t="str">
        <f t="shared" si="1"/>
        <v>本科</v>
      </c>
      <c r="H41" s="6" t="str">
        <f t="shared" si="2"/>
        <v>学士</v>
      </c>
    </row>
    <row r="42" customHeight="1" spans="1:8">
      <c r="A42" s="5">
        <v>39</v>
      </c>
      <c r="B42" s="6" t="str">
        <f>"259820201028093705184"</f>
        <v>259820201028093705184</v>
      </c>
      <c r="C42" s="6" t="s">
        <v>10</v>
      </c>
      <c r="D42" s="6" t="str">
        <f>"李周容"</f>
        <v>李周容</v>
      </c>
      <c r="E42" s="6" t="str">
        <f t="shared" si="9"/>
        <v>女</v>
      </c>
      <c r="F42" s="6" t="str">
        <f>"1995-09-29"</f>
        <v>1995-09-29</v>
      </c>
      <c r="G42" s="6" t="str">
        <f t="shared" si="1"/>
        <v>本科</v>
      </c>
      <c r="H42" s="6" t="str">
        <f t="shared" si="2"/>
        <v>学士</v>
      </c>
    </row>
    <row r="43" customHeight="1" spans="1:8">
      <c r="A43" s="5">
        <v>40</v>
      </c>
      <c r="B43" s="6" t="str">
        <f>"259820201028103322190"</f>
        <v>259820201028103322190</v>
      </c>
      <c r="C43" s="6" t="s">
        <v>10</v>
      </c>
      <c r="D43" s="6" t="str">
        <f>"文倩"</f>
        <v>文倩</v>
      </c>
      <c r="E43" s="6" t="str">
        <f t="shared" si="9"/>
        <v>女</v>
      </c>
      <c r="F43" s="6" t="str">
        <f>"1997-12-22"</f>
        <v>1997-12-22</v>
      </c>
      <c r="G43" s="6" t="str">
        <f t="shared" si="1"/>
        <v>本科</v>
      </c>
      <c r="H43" s="6" t="str">
        <f t="shared" si="2"/>
        <v>学士</v>
      </c>
    </row>
    <row r="44" customHeight="1" spans="1:8">
      <c r="A44" s="5">
        <v>41</v>
      </c>
      <c r="B44" s="6" t="str">
        <f>"259820201028104034192"</f>
        <v>259820201028104034192</v>
      </c>
      <c r="C44" s="6" t="s">
        <v>10</v>
      </c>
      <c r="D44" s="6" t="str">
        <f>"毛文昕"</f>
        <v>毛文昕</v>
      </c>
      <c r="E44" s="6" t="str">
        <f t="shared" si="9"/>
        <v>女</v>
      </c>
      <c r="F44" s="6" t="str">
        <f>"1999-01-16"</f>
        <v>1999-01-16</v>
      </c>
      <c r="G44" s="6" t="str">
        <f t="shared" si="1"/>
        <v>本科</v>
      </c>
      <c r="H44" s="6" t="str">
        <f t="shared" si="2"/>
        <v>学士</v>
      </c>
    </row>
    <row r="45" customHeight="1" spans="1:8">
      <c r="A45" s="5">
        <v>42</v>
      </c>
      <c r="B45" s="6" t="str">
        <f>"259820201028110051195"</f>
        <v>259820201028110051195</v>
      </c>
      <c r="C45" s="6" t="s">
        <v>10</v>
      </c>
      <c r="D45" s="6" t="str">
        <f>"杨珺珏"</f>
        <v>杨珺珏</v>
      </c>
      <c r="E45" s="6" t="str">
        <f t="shared" si="9"/>
        <v>女</v>
      </c>
      <c r="F45" s="6" t="str">
        <f>"1998-10-20"</f>
        <v>1998-10-20</v>
      </c>
      <c r="G45" s="6" t="str">
        <f t="shared" si="1"/>
        <v>本科</v>
      </c>
      <c r="H45" s="6" t="str">
        <f t="shared" si="2"/>
        <v>学士</v>
      </c>
    </row>
    <row r="46" customHeight="1" spans="1:8">
      <c r="A46" s="5">
        <v>43</v>
      </c>
      <c r="B46" s="6" t="str">
        <f>"259820201028114848198"</f>
        <v>259820201028114848198</v>
      </c>
      <c r="C46" s="6" t="s">
        <v>10</v>
      </c>
      <c r="D46" s="6" t="str">
        <f>"陈甜甜"</f>
        <v>陈甜甜</v>
      </c>
      <c r="E46" s="6" t="str">
        <f t="shared" si="9"/>
        <v>女</v>
      </c>
      <c r="F46" s="6" t="str">
        <f>"1998-06-04"</f>
        <v>1998-06-04</v>
      </c>
      <c r="G46" s="6" t="str">
        <f t="shared" si="1"/>
        <v>本科</v>
      </c>
      <c r="H46" s="6" t="str">
        <f t="shared" si="2"/>
        <v>学士</v>
      </c>
    </row>
    <row r="47" customHeight="1" spans="1:8">
      <c r="A47" s="5">
        <v>44</v>
      </c>
      <c r="B47" s="6" t="str">
        <f>"259820201028121030200"</f>
        <v>259820201028121030200</v>
      </c>
      <c r="C47" s="6" t="s">
        <v>10</v>
      </c>
      <c r="D47" s="6" t="str">
        <f>"林珍珍"</f>
        <v>林珍珍</v>
      </c>
      <c r="E47" s="6" t="str">
        <f t="shared" si="9"/>
        <v>女</v>
      </c>
      <c r="F47" s="6" t="str">
        <f>"1997-08-12"</f>
        <v>1997-08-12</v>
      </c>
      <c r="G47" s="6" t="str">
        <f t="shared" si="1"/>
        <v>本科</v>
      </c>
      <c r="H47" s="6" t="str">
        <f t="shared" si="2"/>
        <v>学士</v>
      </c>
    </row>
    <row r="48" customHeight="1" spans="1:8">
      <c r="A48" s="5">
        <v>45</v>
      </c>
      <c r="B48" s="6" t="str">
        <f>"259820201028121345201"</f>
        <v>259820201028121345201</v>
      </c>
      <c r="C48" s="6" t="s">
        <v>10</v>
      </c>
      <c r="D48" s="6" t="str">
        <f>"洪光林"</f>
        <v>洪光林</v>
      </c>
      <c r="E48" s="6" t="str">
        <f>"男"</f>
        <v>男</v>
      </c>
      <c r="F48" s="6" t="str">
        <f>"1996-05-20"</f>
        <v>1996-05-20</v>
      </c>
      <c r="G48" s="6" t="str">
        <f t="shared" si="1"/>
        <v>本科</v>
      </c>
      <c r="H48" s="6" t="str">
        <f t="shared" si="2"/>
        <v>学士</v>
      </c>
    </row>
    <row r="49" customHeight="1" spans="1:8">
      <c r="A49" s="5">
        <v>46</v>
      </c>
      <c r="B49" s="6" t="str">
        <f>"259820201028135256206"</f>
        <v>259820201028135256206</v>
      </c>
      <c r="C49" s="6" t="s">
        <v>10</v>
      </c>
      <c r="D49" s="6" t="str">
        <f>"郑雅芩"</f>
        <v>郑雅芩</v>
      </c>
      <c r="E49" s="6" t="str">
        <f t="shared" ref="E49:E54" si="10">"女"</f>
        <v>女</v>
      </c>
      <c r="F49" s="6" t="str">
        <f>"1997-09-16"</f>
        <v>1997-09-16</v>
      </c>
      <c r="G49" s="6" t="str">
        <f t="shared" si="1"/>
        <v>本科</v>
      </c>
      <c r="H49" s="6" t="str">
        <f t="shared" si="2"/>
        <v>学士</v>
      </c>
    </row>
    <row r="50" customHeight="1" spans="1:8">
      <c r="A50" s="5">
        <v>47</v>
      </c>
      <c r="B50" s="6" t="str">
        <f>"259820201028204558224"</f>
        <v>259820201028204558224</v>
      </c>
      <c r="C50" s="6" t="s">
        <v>10</v>
      </c>
      <c r="D50" s="6" t="str">
        <f>"卢丹丹"</f>
        <v>卢丹丹</v>
      </c>
      <c r="E50" s="6" t="str">
        <f t="shared" si="10"/>
        <v>女</v>
      </c>
      <c r="F50" s="6" t="str">
        <f>"1998-08-12"</f>
        <v>1998-08-12</v>
      </c>
      <c r="G50" s="6" t="str">
        <f t="shared" si="1"/>
        <v>本科</v>
      </c>
      <c r="H50" s="6" t="str">
        <f t="shared" si="2"/>
        <v>学士</v>
      </c>
    </row>
    <row r="51" customHeight="1" spans="1:8">
      <c r="A51" s="5">
        <v>48</v>
      </c>
      <c r="B51" s="6" t="str">
        <f>"259820201028220755228"</f>
        <v>259820201028220755228</v>
      </c>
      <c r="C51" s="6" t="s">
        <v>10</v>
      </c>
      <c r="D51" s="6" t="str">
        <f>"唐庆慧"</f>
        <v>唐庆慧</v>
      </c>
      <c r="E51" s="6" t="str">
        <f t="shared" si="10"/>
        <v>女</v>
      </c>
      <c r="F51" s="6" t="str">
        <f>"1997-09-18"</f>
        <v>1997-09-18</v>
      </c>
      <c r="G51" s="6" t="str">
        <f t="shared" si="1"/>
        <v>本科</v>
      </c>
      <c r="H51" s="6" t="str">
        <f t="shared" si="2"/>
        <v>学士</v>
      </c>
    </row>
    <row r="52" customHeight="1" spans="1:8">
      <c r="A52" s="5">
        <v>49</v>
      </c>
      <c r="B52" s="6" t="str">
        <f>"259820201029094658234"</f>
        <v>259820201029094658234</v>
      </c>
      <c r="C52" s="6" t="s">
        <v>10</v>
      </c>
      <c r="D52" s="6" t="str">
        <f>"王婕妤"</f>
        <v>王婕妤</v>
      </c>
      <c r="E52" s="6" t="str">
        <f t="shared" si="10"/>
        <v>女</v>
      </c>
      <c r="F52" s="6" t="str">
        <f>"1998-01-19"</f>
        <v>1998-01-19</v>
      </c>
      <c r="G52" s="6" t="str">
        <f t="shared" si="1"/>
        <v>本科</v>
      </c>
      <c r="H52" s="6" t="str">
        <f t="shared" si="2"/>
        <v>学士</v>
      </c>
    </row>
    <row r="53" customHeight="1" spans="1:8">
      <c r="A53" s="5">
        <v>50</v>
      </c>
      <c r="B53" s="6" t="str">
        <f>"259820201029154918244"</f>
        <v>259820201029154918244</v>
      </c>
      <c r="C53" s="6" t="s">
        <v>10</v>
      </c>
      <c r="D53" s="6" t="str">
        <f>"郭晓玲"</f>
        <v>郭晓玲</v>
      </c>
      <c r="E53" s="6" t="str">
        <f t="shared" si="10"/>
        <v>女</v>
      </c>
      <c r="F53" s="6" t="str">
        <f>"1995-08-16"</f>
        <v>1995-08-16</v>
      </c>
      <c r="G53" s="6" t="str">
        <f>"研究生"</f>
        <v>研究生</v>
      </c>
      <c r="H53" s="6" t="str">
        <f>"硕士"</f>
        <v>硕士</v>
      </c>
    </row>
    <row r="54" customHeight="1" spans="1:8">
      <c r="A54" s="5">
        <v>51</v>
      </c>
      <c r="B54" s="6" t="str">
        <f>"259820201029181534249"</f>
        <v>259820201029181534249</v>
      </c>
      <c r="C54" s="6" t="s">
        <v>10</v>
      </c>
      <c r="D54" s="6" t="str">
        <f>"邓林琪"</f>
        <v>邓林琪</v>
      </c>
      <c r="E54" s="6" t="str">
        <f t="shared" si="10"/>
        <v>女</v>
      </c>
      <c r="F54" s="6" t="str">
        <f>"1995-12-01"</f>
        <v>1995-12-01</v>
      </c>
      <c r="G54" s="6" t="str">
        <f>"研究生"</f>
        <v>研究生</v>
      </c>
      <c r="H54" s="6" t="str">
        <f>"硕士"</f>
        <v>硕士</v>
      </c>
    </row>
    <row r="55" customHeight="1" spans="1:8">
      <c r="A55" s="5">
        <v>52</v>
      </c>
      <c r="B55" s="6" t="str">
        <f>"259820201029211638251"</f>
        <v>259820201029211638251</v>
      </c>
      <c r="C55" s="6" t="s">
        <v>10</v>
      </c>
      <c r="D55" s="6" t="str">
        <f>"郭青山"</f>
        <v>郭青山</v>
      </c>
      <c r="E55" s="6" t="str">
        <f t="shared" ref="E55:E60" si="11">"男"</f>
        <v>男</v>
      </c>
      <c r="F55" s="6" t="str">
        <f>"1996-11-02"</f>
        <v>1996-11-02</v>
      </c>
      <c r="G55" s="6" t="str">
        <f t="shared" ref="G55:G65" si="12">"本科"</f>
        <v>本科</v>
      </c>
      <c r="H55" s="6" t="str">
        <f t="shared" ref="H55:H65" si="13">"学士"</f>
        <v>学士</v>
      </c>
    </row>
    <row r="56" customHeight="1" spans="1:8">
      <c r="A56" s="5">
        <v>53</v>
      </c>
      <c r="B56" s="6" t="str">
        <f>"259820201029224429254"</f>
        <v>259820201029224429254</v>
      </c>
      <c r="C56" s="6" t="s">
        <v>10</v>
      </c>
      <c r="D56" s="6" t="str">
        <f>"符传俊"</f>
        <v>符传俊</v>
      </c>
      <c r="E56" s="6" t="str">
        <f t="shared" si="11"/>
        <v>男</v>
      </c>
      <c r="F56" s="6" t="str">
        <f>"1996-02-13"</f>
        <v>1996-02-13</v>
      </c>
      <c r="G56" s="6" t="str">
        <f t="shared" si="12"/>
        <v>本科</v>
      </c>
      <c r="H56" s="6" t="str">
        <f t="shared" si="13"/>
        <v>学士</v>
      </c>
    </row>
    <row r="57" customHeight="1" spans="1:8">
      <c r="A57" s="5">
        <v>54</v>
      </c>
      <c r="B57" s="6" t="str">
        <f>"259820201030130939263"</f>
        <v>259820201030130939263</v>
      </c>
      <c r="C57" s="6" t="s">
        <v>10</v>
      </c>
      <c r="D57" s="6" t="str">
        <f>"王少翔"</f>
        <v>王少翔</v>
      </c>
      <c r="E57" s="6" t="str">
        <f t="shared" ref="E57:E59" si="14">"女"</f>
        <v>女</v>
      </c>
      <c r="F57" s="6" t="str">
        <f>"1999-07-06"</f>
        <v>1999-07-06</v>
      </c>
      <c r="G57" s="6" t="str">
        <f t="shared" si="12"/>
        <v>本科</v>
      </c>
      <c r="H57" s="6" t="str">
        <f t="shared" si="13"/>
        <v>学士</v>
      </c>
    </row>
    <row r="58" customHeight="1" spans="1:8">
      <c r="A58" s="5">
        <v>55</v>
      </c>
      <c r="B58" s="6" t="str">
        <f>"259820201030151300266"</f>
        <v>259820201030151300266</v>
      </c>
      <c r="C58" s="6" t="s">
        <v>10</v>
      </c>
      <c r="D58" s="6" t="str">
        <f>"李梦怡"</f>
        <v>李梦怡</v>
      </c>
      <c r="E58" s="6" t="str">
        <f t="shared" si="14"/>
        <v>女</v>
      </c>
      <c r="F58" s="6" t="str">
        <f>"1996-03-29"</f>
        <v>1996-03-29</v>
      </c>
      <c r="G58" s="6" t="str">
        <f t="shared" si="12"/>
        <v>本科</v>
      </c>
      <c r="H58" s="6" t="str">
        <f t="shared" si="13"/>
        <v>学士</v>
      </c>
    </row>
    <row r="59" customHeight="1" spans="1:8">
      <c r="A59" s="5">
        <v>56</v>
      </c>
      <c r="B59" s="6" t="str">
        <f>"259820201030202712270"</f>
        <v>259820201030202712270</v>
      </c>
      <c r="C59" s="6" t="s">
        <v>10</v>
      </c>
      <c r="D59" s="6" t="str">
        <f>"王蕊"</f>
        <v>王蕊</v>
      </c>
      <c r="E59" s="6" t="str">
        <f t="shared" si="14"/>
        <v>女</v>
      </c>
      <c r="F59" s="6" t="str">
        <f>"1997-04-02"</f>
        <v>1997-04-02</v>
      </c>
      <c r="G59" s="6" t="str">
        <f t="shared" si="12"/>
        <v>本科</v>
      </c>
      <c r="H59" s="6" t="str">
        <f t="shared" si="13"/>
        <v>学士</v>
      </c>
    </row>
    <row r="60" customHeight="1" spans="1:8">
      <c r="A60" s="5">
        <v>57</v>
      </c>
      <c r="B60" s="6" t="str">
        <f>"259820201030203714272"</f>
        <v>259820201030203714272</v>
      </c>
      <c r="C60" s="6" t="s">
        <v>10</v>
      </c>
      <c r="D60" s="6" t="str">
        <f>"符理顺"</f>
        <v>符理顺</v>
      </c>
      <c r="E60" s="6" t="str">
        <f t="shared" si="11"/>
        <v>男</v>
      </c>
      <c r="F60" s="6" t="str">
        <f>"1996-06-15"</f>
        <v>1996-06-15</v>
      </c>
      <c r="G60" s="6" t="str">
        <f t="shared" si="12"/>
        <v>本科</v>
      </c>
      <c r="H60" s="6" t="str">
        <f t="shared" si="13"/>
        <v>学士</v>
      </c>
    </row>
    <row r="61" customHeight="1" spans="1:8">
      <c r="A61" s="5">
        <v>58</v>
      </c>
      <c r="B61" s="6" t="str">
        <f>"259820201030223912276"</f>
        <v>259820201030223912276</v>
      </c>
      <c r="C61" s="6" t="s">
        <v>10</v>
      </c>
      <c r="D61" s="6" t="str">
        <f>"王韵惠"</f>
        <v>王韵惠</v>
      </c>
      <c r="E61" s="6" t="str">
        <f t="shared" ref="E61:E64" si="15">"女"</f>
        <v>女</v>
      </c>
      <c r="F61" s="6" t="str">
        <f>"1998-08-30"</f>
        <v>1998-08-30</v>
      </c>
      <c r="G61" s="6" t="str">
        <f t="shared" si="12"/>
        <v>本科</v>
      </c>
      <c r="H61" s="6" t="str">
        <f t="shared" si="13"/>
        <v>学士</v>
      </c>
    </row>
    <row r="62" customHeight="1" spans="1:8">
      <c r="A62" s="5">
        <v>59</v>
      </c>
      <c r="B62" s="6" t="str">
        <f>"259820201031092523282"</f>
        <v>259820201031092523282</v>
      </c>
      <c r="C62" s="6" t="s">
        <v>10</v>
      </c>
      <c r="D62" s="6" t="str">
        <f>"莫华慧"</f>
        <v>莫华慧</v>
      </c>
      <c r="E62" s="6" t="str">
        <f t="shared" si="15"/>
        <v>女</v>
      </c>
      <c r="F62" s="6" t="str">
        <f>"1996-12-21"</f>
        <v>1996-12-21</v>
      </c>
      <c r="G62" s="6" t="str">
        <f t="shared" si="12"/>
        <v>本科</v>
      </c>
      <c r="H62" s="6" t="str">
        <f t="shared" si="13"/>
        <v>学士</v>
      </c>
    </row>
    <row r="63" customHeight="1" spans="1:8">
      <c r="A63" s="5">
        <v>60</v>
      </c>
      <c r="B63" s="6" t="str">
        <f>"259820201031184332286"</f>
        <v>259820201031184332286</v>
      </c>
      <c r="C63" s="6" t="s">
        <v>10</v>
      </c>
      <c r="D63" s="6" t="str">
        <f>"骆梓晴"</f>
        <v>骆梓晴</v>
      </c>
      <c r="E63" s="6" t="str">
        <f t="shared" si="15"/>
        <v>女</v>
      </c>
      <c r="F63" s="6" t="str">
        <f>"1997-04-28"</f>
        <v>1997-04-28</v>
      </c>
      <c r="G63" s="6" t="str">
        <f t="shared" si="12"/>
        <v>本科</v>
      </c>
      <c r="H63" s="6" t="str">
        <f t="shared" si="13"/>
        <v>学士</v>
      </c>
    </row>
    <row r="64" customHeight="1" spans="1:8">
      <c r="A64" s="5">
        <v>61</v>
      </c>
      <c r="B64" s="6" t="str">
        <f>"259820201101140919298"</f>
        <v>259820201101140919298</v>
      </c>
      <c r="C64" s="6" t="s">
        <v>10</v>
      </c>
      <c r="D64" s="6" t="str">
        <f>"邓敏"</f>
        <v>邓敏</v>
      </c>
      <c r="E64" s="6" t="str">
        <f t="shared" si="15"/>
        <v>女</v>
      </c>
      <c r="F64" s="6" t="str">
        <f>"1997-11-23"</f>
        <v>1997-11-23</v>
      </c>
      <c r="G64" s="6" t="str">
        <f t="shared" si="12"/>
        <v>本科</v>
      </c>
      <c r="H64" s="6" t="str">
        <f t="shared" si="13"/>
        <v>学士</v>
      </c>
    </row>
    <row r="65" customHeight="1" spans="1:8">
      <c r="A65" s="5">
        <v>62</v>
      </c>
      <c r="B65" s="6" t="str">
        <f>"259820201101153618302"</f>
        <v>259820201101153618302</v>
      </c>
      <c r="C65" s="6" t="s">
        <v>10</v>
      </c>
      <c r="D65" s="6" t="str">
        <f>"乔冠儒"</f>
        <v>乔冠儒</v>
      </c>
      <c r="E65" s="6" t="str">
        <f t="shared" ref="E65:E68" si="16">"男"</f>
        <v>男</v>
      </c>
      <c r="F65" s="6" t="str">
        <f>"1996-12-15"</f>
        <v>1996-12-15</v>
      </c>
      <c r="G65" s="6" t="str">
        <f t="shared" si="12"/>
        <v>本科</v>
      </c>
      <c r="H65" s="6" t="str">
        <f t="shared" si="13"/>
        <v>学士</v>
      </c>
    </row>
    <row r="66" customHeight="1" spans="1:8">
      <c r="A66" s="5">
        <v>63</v>
      </c>
      <c r="B66" s="6" t="str">
        <f>"259820201101213828313"</f>
        <v>259820201101213828313</v>
      </c>
      <c r="C66" s="6" t="s">
        <v>10</v>
      </c>
      <c r="D66" s="6" t="str">
        <f>"梁峻玮"</f>
        <v>梁峻玮</v>
      </c>
      <c r="E66" s="6" t="str">
        <f t="shared" si="16"/>
        <v>男</v>
      </c>
      <c r="F66" s="6" t="str">
        <f>"1994-12-06"</f>
        <v>1994-12-06</v>
      </c>
      <c r="G66" s="6" t="str">
        <f>"研究生"</f>
        <v>研究生</v>
      </c>
      <c r="H66" s="6" t="str">
        <f>"硕士"</f>
        <v>硕士</v>
      </c>
    </row>
    <row r="67" customHeight="1" spans="1:8">
      <c r="A67" s="5">
        <v>64</v>
      </c>
      <c r="B67" s="6" t="str">
        <f>"259820201102021036327"</f>
        <v>259820201102021036327</v>
      </c>
      <c r="C67" s="6" t="s">
        <v>10</v>
      </c>
      <c r="D67" s="6" t="str">
        <f>"陈俊龙"</f>
        <v>陈俊龙</v>
      </c>
      <c r="E67" s="6" t="str">
        <f t="shared" si="16"/>
        <v>男</v>
      </c>
      <c r="F67" s="6" t="str">
        <f>"1998-08-04"</f>
        <v>1998-08-04</v>
      </c>
      <c r="G67" s="6" t="str">
        <f t="shared" ref="G67:G72" si="17">"本科"</f>
        <v>本科</v>
      </c>
      <c r="H67" s="6" t="str">
        <f t="shared" ref="H67:H72" si="18">"学士"</f>
        <v>学士</v>
      </c>
    </row>
    <row r="68" customHeight="1" spans="1:8">
      <c r="A68" s="5">
        <v>65</v>
      </c>
      <c r="B68" s="6" t="str">
        <f>"259820201102024823328"</f>
        <v>259820201102024823328</v>
      </c>
      <c r="C68" s="6" t="s">
        <v>10</v>
      </c>
      <c r="D68" s="6" t="str">
        <f>"王传凯"</f>
        <v>王传凯</v>
      </c>
      <c r="E68" s="6" t="str">
        <f t="shared" si="16"/>
        <v>男</v>
      </c>
      <c r="F68" s="6" t="str">
        <f>"1998-09-14"</f>
        <v>1998-09-14</v>
      </c>
      <c r="G68" s="6" t="str">
        <f t="shared" si="17"/>
        <v>本科</v>
      </c>
      <c r="H68" s="6" t="str">
        <f t="shared" si="18"/>
        <v>学士</v>
      </c>
    </row>
    <row r="69" customHeight="1" spans="1:8">
      <c r="A69" s="5">
        <v>66</v>
      </c>
      <c r="B69" s="6" t="str">
        <f>"259820201102073806329"</f>
        <v>259820201102073806329</v>
      </c>
      <c r="C69" s="6" t="s">
        <v>10</v>
      </c>
      <c r="D69" s="6" t="str">
        <f>"张可欣"</f>
        <v>张可欣</v>
      </c>
      <c r="E69" s="6" t="str">
        <f t="shared" ref="E69:E72" si="19">"女"</f>
        <v>女</v>
      </c>
      <c r="F69" s="6" t="str">
        <f>"1997-09-23"</f>
        <v>1997-09-23</v>
      </c>
      <c r="G69" s="6" t="str">
        <f t="shared" si="17"/>
        <v>本科</v>
      </c>
      <c r="H69" s="6" t="str">
        <f t="shared" si="18"/>
        <v>学士</v>
      </c>
    </row>
    <row r="70" customHeight="1" spans="1:8">
      <c r="A70" s="5">
        <v>67</v>
      </c>
      <c r="B70" s="6" t="str">
        <f>"259820201102093056340"</f>
        <v>259820201102093056340</v>
      </c>
      <c r="C70" s="6" t="s">
        <v>10</v>
      </c>
      <c r="D70" s="6" t="str">
        <f>"刘洋"</f>
        <v>刘洋</v>
      </c>
      <c r="E70" s="6" t="str">
        <f>"男"</f>
        <v>男</v>
      </c>
      <c r="F70" s="6" t="str">
        <f>"1992-11-06"</f>
        <v>1992-11-06</v>
      </c>
      <c r="G70" s="6" t="str">
        <f t="shared" si="17"/>
        <v>本科</v>
      </c>
      <c r="H70" s="6" t="str">
        <f t="shared" si="18"/>
        <v>学士</v>
      </c>
    </row>
    <row r="71" customHeight="1" spans="1:8">
      <c r="A71" s="5">
        <v>68</v>
      </c>
      <c r="B71" s="6" t="str">
        <f>"259820201102114100352"</f>
        <v>259820201102114100352</v>
      </c>
      <c r="C71" s="6" t="s">
        <v>10</v>
      </c>
      <c r="D71" s="6" t="str">
        <f>"谭慧洁"</f>
        <v>谭慧洁</v>
      </c>
      <c r="E71" s="6" t="str">
        <f t="shared" si="19"/>
        <v>女</v>
      </c>
      <c r="F71" s="6" t="str">
        <f>"1998-10-10"</f>
        <v>1998-10-10</v>
      </c>
      <c r="G71" s="6" t="str">
        <f t="shared" si="17"/>
        <v>本科</v>
      </c>
      <c r="H71" s="6" t="str">
        <f t="shared" si="18"/>
        <v>学士</v>
      </c>
    </row>
    <row r="72" customHeight="1" spans="1:8">
      <c r="A72" s="5">
        <v>69</v>
      </c>
      <c r="B72" s="6" t="str">
        <f>"259820201102121537355"</f>
        <v>259820201102121537355</v>
      </c>
      <c r="C72" s="6" t="s">
        <v>10</v>
      </c>
      <c r="D72" s="6" t="str">
        <f>"郑婷婷"</f>
        <v>郑婷婷</v>
      </c>
      <c r="E72" s="6" t="str">
        <f t="shared" si="19"/>
        <v>女</v>
      </c>
      <c r="F72" s="6" t="str">
        <f>"1996-11-11"</f>
        <v>1996-11-11</v>
      </c>
      <c r="G72" s="6" t="str">
        <f t="shared" si="17"/>
        <v>本科</v>
      </c>
      <c r="H72" s="6" t="str">
        <f t="shared" si="18"/>
        <v>学士</v>
      </c>
    </row>
    <row r="73" customHeight="1" spans="1:8">
      <c r="A73" s="5">
        <v>70</v>
      </c>
      <c r="B73" s="6" t="str">
        <f>"259820201102150426365"</f>
        <v>259820201102150426365</v>
      </c>
      <c r="C73" s="6" t="s">
        <v>10</v>
      </c>
      <c r="D73" s="6" t="str">
        <f>"姬佳旗"</f>
        <v>姬佳旗</v>
      </c>
      <c r="E73" s="6" t="str">
        <f>"男"</f>
        <v>男</v>
      </c>
      <c r="F73" s="6" t="str">
        <f>"1994-08-27"</f>
        <v>1994-08-27</v>
      </c>
      <c r="G73" s="6" t="str">
        <f>"研究生"</f>
        <v>研究生</v>
      </c>
      <c r="H73" s="6" t="str">
        <f>"硕士"</f>
        <v>硕士</v>
      </c>
    </row>
    <row r="74" customHeight="1" spans="1:8">
      <c r="A74" s="5">
        <v>71</v>
      </c>
      <c r="B74" s="6" t="str">
        <f>"2598202010260851015"</f>
        <v>2598202010260851015</v>
      </c>
      <c r="C74" s="6" t="s">
        <v>11</v>
      </c>
      <c r="D74" s="6" t="str">
        <f>"陈春雁"</f>
        <v>陈春雁</v>
      </c>
      <c r="E74" s="6" t="str">
        <f t="shared" ref="E74:E83" si="20">"女"</f>
        <v>女</v>
      </c>
      <c r="F74" s="6" t="str">
        <f>"1997-01-02"</f>
        <v>1997-01-02</v>
      </c>
      <c r="G74" s="6" t="str">
        <f t="shared" ref="G74:G137" si="21">"本科"</f>
        <v>本科</v>
      </c>
      <c r="H74" s="6" t="str">
        <f t="shared" ref="H74:H137" si="22">"学士"</f>
        <v>学士</v>
      </c>
    </row>
    <row r="75" customHeight="1" spans="1:8">
      <c r="A75" s="5">
        <v>72</v>
      </c>
      <c r="B75" s="6" t="str">
        <f>"2598202010260856106"</f>
        <v>2598202010260856106</v>
      </c>
      <c r="C75" s="6" t="s">
        <v>11</v>
      </c>
      <c r="D75" s="6" t="str">
        <f>"王珺霆"</f>
        <v>王珺霆</v>
      </c>
      <c r="E75" s="6" t="str">
        <f t="shared" si="20"/>
        <v>女</v>
      </c>
      <c r="F75" s="6" t="str">
        <f>"1999-05-20"</f>
        <v>1999-05-20</v>
      </c>
      <c r="G75" s="6" t="str">
        <f t="shared" si="21"/>
        <v>本科</v>
      </c>
      <c r="H75" s="6" t="str">
        <f t="shared" si="22"/>
        <v>学士</v>
      </c>
    </row>
    <row r="76" customHeight="1" spans="1:8">
      <c r="A76" s="5">
        <v>73</v>
      </c>
      <c r="B76" s="6" t="str">
        <f>"25982020102610260119"</f>
        <v>25982020102610260119</v>
      </c>
      <c r="C76" s="6" t="s">
        <v>11</v>
      </c>
      <c r="D76" s="6" t="str">
        <f>"陈奕蘅"</f>
        <v>陈奕蘅</v>
      </c>
      <c r="E76" s="6" t="str">
        <f t="shared" si="20"/>
        <v>女</v>
      </c>
      <c r="F76" s="6" t="str">
        <f>"1998-04-16"</f>
        <v>1998-04-16</v>
      </c>
      <c r="G76" s="6" t="str">
        <f t="shared" si="21"/>
        <v>本科</v>
      </c>
      <c r="H76" s="6" t="str">
        <f t="shared" si="22"/>
        <v>学士</v>
      </c>
    </row>
    <row r="77" customHeight="1" spans="1:8">
      <c r="A77" s="5">
        <v>74</v>
      </c>
      <c r="B77" s="6" t="str">
        <f>"25982020102610285622"</f>
        <v>25982020102610285622</v>
      </c>
      <c r="C77" s="6" t="s">
        <v>11</v>
      </c>
      <c r="D77" s="6" t="str">
        <f>"陈和景"</f>
        <v>陈和景</v>
      </c>
      <c r="E77" s="6" t="str">
        <f t="shared" si="20"/>
        <v>女</v>
      </c>
      <c r="F77" s="6" t="str">
        <f>"1998-10-12"</f>
        <v>1998-10-12</v>
      </c>
      <c r="G77" s="6" t="str">
        <f t="shared" si="21"/>
        <v>本科</v>
      </c>
      <c r="H77" s="6" t="str">
        <f t="shared" si="22"/>
        <v>学士</v>
      </c>
    </row>
    <row r="78" customHeight="1" spans="1:8">
      <c r="A78" s="5">
        <v>75</v>
      </c>
      <c r="B78" s="6" t="str">
        <f>"25982020102611051027"</f>
        <v>25982020102611051027</v>
      </c>
      <c r="C78" s="6" t="s">
        <v>11</v>
      </c>
      <c r="D78" s="6" t="str">
        <f>"郑秋琴"</f>
        <v>郑秋琴</v>
      </c>
      <c r="E78" s="6" t="str">
        <f t="shared" si="20"/>
        <v>女</v>
      </c>
      <c r="F78" s="6" t="str">
        <f>"1998-10-10"</f>
        <v>1998-10-10</v>
      </c>
      <c r="G78" s="6" t="str">
        <f t="shared" si="21"/>
        <v>本科</v>
      </c>
      <c r="H78" s="6" t="str">
        <f t="shared" si="22"/>
        <v>学士</v>
      </c>
    </row>
    <row r="79" customHeight="1" spans="1:8">
      <c r="A79" s="5">
        <v>76</v>
      </c>
      <c r="B79" s="6" t="str">
        <f>"25982020102611253733"</f>
        <v>25982020102611253733</v>
      </c>
      <c r="C79" s="6" t="s">
        <v>11</v>
      </c>
      <c r="D79" s="6" t="str">
        <f>"李慢晶"</f>
        <v>李慢晶</v>
      </c>
      <c r="E79" s="6" t="str">
        <f t="shared" si="20"/>
        <v>女</v>
      </c>
      <c r="F79" s="6" t="str">
        <f>"1997-07-03"</f>
        <v>1997-07-03</v>
      </c>
      <c r="G79" s="6" t="str">
        <f t="shared" si="21"/>
        <v>本科</v>
      </c>
      <c r="H79" s="6" t="str">
        <f t="shared" si="22"/>
        <v>学士</v>
      </c>
    </row>
    <row r="80" customHeight="1" spans="1:8">
      <c r="A80" s="5">
        <v>77</v>
      </c>
      <c r="B80" s="6" t="str">
        <f>"25982020102611491437"</f>
        <v>25982020102611491437</v>
      </c>
      <c r="C80" s="6" t="s">
        <v>11</v>
      </c>
      <c r="D80" s="6" t="str">
        <f>"陈文娜"</f>
        <v>陈文娜</v>
      </c>
      <c r="E80" s="6" t="str">
        <f t="shared" si="20"/>
        <v>女</v>
      </c>
      <c r="F80" s="6" t="str">
        <f>"1997-10-17"</f>
        <v>1997-10-17</v>
      </c>
      <c r="G80" s="6" t="str">
        <f t="shared" si="21"/>
        <v>本科</v>
      </c>
      <c r="H80" s="6" t="str">
        <f t="shared" si="22"/>
        <v>学士</v>
      </c>
    </row>
    <row r="81" customHeight="1" spans="1:8">
      <c r="A81" s="5">
        <v>78</v>
      </c>
      <c r="B81" s="6" t="str">
        <f>"25982020102612043039"</f>
        <v>25982020102612043039</v>
      </c>
      <c r="C81" s="6" t="s">
        <v>11</v>
      </c>
      <c r="D81" s="6" t="str">
        <f>"何秋淳"</f>
        <v>何秋淳</v>
      </c>
      <c r="E81" s="6" t="str">
        <f t="shared" si="20"/>
        <v>女</v>
      </c>
      <c r="F81" s="6" t="str">
        <f>"1997-12"</f>
        <v>1997-12</v>
      </c>
      <c r="G81" s="6" t="str">
        <f t="shared" si="21"/>
        <v>本科</v>
      </c>
      <c r="H81" s="6" t="str">
        <f t="shared" si="22"/>
        <v>学士</v>
      </c>
    </row>
    <row r="82" customHeight="1" spans="1:8">
      <c r="A82" s="5">
        <v>79</v>
      </c>
      <c r="B82" s="6" t="str">
        <f>"25982020102615175964"</f>
        <v>25982020102615175964</v>
      </c>
      <c r="C82" s="6" t="s">
        <v>11</v>
      </c>
      <c r="D82" s="6" t="str">
        <f>"刘秋冰"</f>
        <v>刘秋冰</v>
      </c>
      <c r="E82" s="6" t="str">
        <f t="shared" si="20"/>
        <v>女</v>
      </c>
      <c r="F82" s="6" t="str">
        <f>"1997-07-25"</f>
        <v>1997-07-25</v>
      </c>
      <c r="G82" s="6" t="str">
        <f t="shared" si="21"/>
        <v>本科</v>
      </c>
      <c r="H82" s="6" t="str">
        <f t="shared" si="22"/>
        <v>学士</v>
      </c>
    </row>
    <row r="83" customHeight="1" spans="1:8">
      <c r="A83" s="5">
        <v>80</v>
      </c>
      <c r="B83" s="6" t="str">
        <f>"25982020102615393168"</f>
        <v>25982020102615393168</v>
      </c>
      <c r="C83" s="6" t="s">
        <v>11</v>
      </c>
      <c r="D83" s="6" t="str">
        <f>"陈飞飞"</f>
        <v>陈飞飞</v>
      </c>
      <c r="E83" s="6" t="str">
        <f t="shared" si="20"/>
        <v>女</v>
      </c>
      <c r="F83" s="6" t="str">
        <f>"1997-06-17"</f>
        <v>1997-06-17</v>
      </c>
      <c r="G83" s="6" t="str">
        <f t="shared" si="21"/>
        <v>本科</v>
      </c>
      <c r="H83" s="6" t="str">
        <f t="shared" si="22"/>
        <v>学士</v>
      </c>
    </row>
    <row r="84" customHeight="1" spans="1:8">
      <c r="A84" s="5">
        <v>81</v>
      </c>
      <c r="B84" s="6" t="str">
        <f>"25982020102615530271"</f>
        <v>25982020102615530271</v>
      </c>
      <c r="C84" s="6" t="s">
        <v>11</v>
      </c>
      <c r="D84" s="6" t="str">
        <f>"吴年华"</f>
        <v>吴年华</v>
      </c>
      <c r="E84" s="6" t="str">
        <f>"男"</f>
        <v>男</v>
      </c>
      <c r="F84" s="6" t="str">
        <f>"1997-06-01"</f>
        <v>1997-06-01</v>
      </c>
      <c r="G84" s="6" t="str">
        <f t="shared" si="21"/>
        <v>本科</v>
      </c>
      <c r="H84" s="6" t="str">
        <f t="shared" si="22"/>
        <v>学士</v>
      </c>
    </row>
    <row r="85" customHeight="1" spans="1:8">
      <c r="A85" s="5">
        <v>82</v>
      </c>
      <c r="B85" s="6" t="str">
        <f>"25982020102616542976"</f>
        <v>25982020102616542976</v>
      </c>
      <c r="C85" s="6" t="s">
        <v>11</v>
      </c>
      <c r="D85" s="6" t="str">
        <f>"温丽虹"</f>
        <v>温丽虹</v>
      </c>
      <c r="E85" s="6" t="str">
        <f t="shared" ref="E85:E89" si="23">"女"</f>
        <v>女</v>
      </c>
      <c r="F85" s="6" t="str">
        <f>"1997-12-11"</f>
        <v>1997-12-11</v>
      </c>
      <c r="G85" s="6" t="str">
        <f t="shared" si="21"/>
        <v>本科</v>
      </c>
      <c r="H85" s="6" t="str">
        <f t="shared" si="22"/>
        <v>学士</v>
      </c>
    </row>
    <row r="86" customHeight="1" spans="1:8">
      <c r="A86" s="5">
        <v>83</v>
      </c>
      <c r="B86" s="6" t="str">
        <f>"25982020102616552077"</f>
        <v>25982020102616552077</v>
      </c>
      <c r="C86" s="6" t="s">
        <v>11</v>
      </c>
      <c r="D86" s="6" t="str">
        <f>"陈永帅"</f>
        <v>陈永帅</v>
      </c>
      <c r="E86" s="6" t="str">
        <f t="shared" ref="E86:E91" si="24">"男"</f>
        <v>男</v>
      </c>
      <c r="F86" s="6" t="str">
        <f>"1996-04-05"</f>
        <v>1996-04-05</v>
      </c>
      <c r="G86" s="6" t="str">
        <f t="shared" si="21"/>
        <v>本科</v>
      </c>
      <c r="H86" s="6" t="str">
        <f t="shared" si="22"/>
        <v>学士</v>
      </c>
    </row>
    <row r="87" customHeight="1" spans="1:8">
      <c r="A87" s="5">
        <v>84</v>
      </c>
      <c r="B87" s="6" t="str">
        <f>"25982020102617260983"</f>
        <v>25982020102617260983</v>
      </c>
      <c r="C87" s="6" t="s">
        <v>11</v>
      </c>
      <c r="D87" s="6" t="str">
        <f>"吴慧莲"</f>
        <v>吴慧莲</v>
      </c>
      <c r="E87" s="6" t="str">
        <f t="shared" si="23"/>
        <v>女</v>
      </c>
      <c r="F87" s="6" t="str">
        <f>"1996-05-02"</f>
        <v>1996-05-02</v>
      </c>
      <c r="G87" s="6" t="str">
        <f t="shared" si="21"/>
        <v>本科</v>
      </c>
      <c r="H87" s="6" t="str">
        <f t="shared" si="22"/>
        <v>学士</v>
      </c>
    </row>
    <row r="88" customHeight="1" spans="1:8">
      <c r="A88" s="5">
        <v>85</v>
      </c>
      <c r="B88" s="6" t="str">
        <f>"25982020102619061489"</f>
        <v>25982020102619061489</v>
      </c>
      <c r="C88" s="6" t="s">
        <v>11</v>
      </c>
      <c r="D88" s="6" t="str">
        <f>"乔露瑶"</f>
        <v>乔露瑶</v>
      </c>
      <c r="E88" s="6" t="str">
        <f t="shared" si="23"/>
        <v>女</v>
      </c>
      <c r="F88" s="6" t="str">
        <f>"1994-07-08"</f>
        <v>1994-07-08</v>
      </c>
      <c r="G88" s="6" t="str">
        <f t="shared" si="21"/>
        <v>本科</v>
      </c>
      <c r="H88" s="6" t="str">
        <f t="shared" si="22"/>
        <v>学士</v>
      </c>
    </row>
    <row r="89" customHeight="1" spans="1:8">
      <c r="A89" s="5">
        <v>86</v>
      </c>
      <c r="B89" s="6" t="str">
        <f>"259820201026200035100"</f>
        <v>259820201026200035100</v>
      </c>
      <c r="C89" s="6" t="s">
        <v>11</v>
      </c>
      <c r="D89" s="6" t="str">
        <f>"武卓"</f>
        <v>武卓</v>
      </c>
      <c r="E89" s="6" t="str">
        <f t="shared" si="23"/>
        <v>女</v>
      </c>
      <c r="F89" s="6" t="str">
        <f>"1997-04-02"</f>
        <v>1997-04-02</v>
      </c>
      <c r="G89" s="6" t="str">
        <f t="shared" si="21"/>
        <v>本科</v>
      </c>
      <c r="H89" s="6" t="str">
        <f t="shared" si="22"/>
        <v>学士</v>
      </c>
    </row>
    <row r="90" customHeight="1" spans="1:8">
      <c r="A90" s="5">
        <v>87</v>
      </c>
      <c r="B90" s="6" t="str">
        <f>"259820201026211721107"</f>
        <v>259820201026211721107</v>
      </c>
      <c r="C90" s="6" t="s">
        <v>11</v>
      </c>
      <c r="D90" s="6" t="str">
        <f>"严庆国"</f>
        <v>严庆国</v>
      </c>
      <c r="E90" s="6" t="str">
        <f t="shared" si="24"/>
        <v>男</v>
      </c>
      <c r="F90" s="6" t="str">
        <f>"1998-07-20"</f>
        <v>1998-07-20</v>
      </c>
      <c r="G90" s="6" t="str">
        <f t="shared" si="21"/>
        <v>本科</v>
      </c>
      <c r="H90" s="6" t="str">
        <f t="shared" si="22"/>
        <v>学士</v>
      </c>
    </row>
    <row r="91" customHeight="1" spans="1:8">
      <c r="A91" s="5">
        <v>88</v>
      </c>
      <c r="B91" s="6" t="str">
        <f>"259820201026212014108"</f>
        <v>259820201026212014108</v>
      </c>
      <c r="C91" s="6" t="s">
        <v>11</v>
      </c>
      <c r="D91" s="6" t="str">
        <f>"王松龄"</f>
        <v>王松龄</v>
      </c>
      <c r="E91" s="6" t="str">
        <f t="shared" si="24"/>
        <v>男</v>
      </c>
      <c r="F91" s="6" t="str">
        <f>"1998-05-22"</f>
        <v>1998-05-22</v>
      </c>
      <c r="G91" s="6" t="str">
        <f t="shared" si="21"/>
        <v>本科</v>
      </c>
      <c r="H91" s="6" t="str">
        <f t="shared" si="22"/>
        <v>学士</v>
      </c>
    </row>
    <row r="92" customHeight="1" spans="1:8">
      <c r="A92" s="5">
        <v>89</v>
      </c>
      <c r="B92" s="6" t="str">
        <f>"259820201026235647115"</f>
        <v>259820201026235647115</v>
      </c>
      <c r="C92" s="6" t="s">
        <v>11</v>
      </c>
      <c r="D92" s="6" t="str">
        <f>"胡娇丹"</f>
        <v>胡娇丹</v>
      </c>
      <c r="E92" s="6" t="str">
        <f t="shared" ref="E92:E102" si="25">"女"</f>
        <v>女</v>
      </c>
      <c r="F92" s="6" t="str">
        <f>"1997-10-15"</f>
        <v>1997-10-15</v>
      </c>
      <c r="G92" s="6" t="str">
        <f t="shared" si="21"/>
        <v>本科</v>
      </c>
      <c r="H92" s="6" t="str">
        <f t="shared" si="22"/>
        <v>学士</v>
      </c>
    </row>
    <row r="93" customHeight="1" spans="1:8">
      <c r="A93" s="5">
        <v>90</v>
      </c>
      <c r="B93" s="6" t="str">
        <f>"259820201027074410116"</f>
        <v>259820201027074410116</v>
      </c>
      <c r="C93" s="6" t="s">
        <v>11</v>
      </c>
      <c r="D93" s="6" t="str">
        <f>"利柳青"</f>
        <v>利柳青</v>
      </c>
      <c r="E93" s="6" t="str">
        <f t="shared" si="25"/>
        <v>女</v>
      </c>
      <c r="F93" s="6" t="str">
        <f>"1996-08-10"</f>
        <v>1996-08-10</v>
      </c>
      <c r="G93" s="6" t="str">
        <f t="shared" si="21"/>
        <v>本科</v>
      </c>
      <c r="H93" s="6" t="str">
        <f t="shared" si="22"/>
        <v>学士</v>
      </c>
    </row>
    <row r="94" customHeight="1" spans="1:8">
      <c r="A94" s="5">
        <v>91</v>
      </c>
      <c r="B94" s="6" t="str">
        <f>"259820201027084148117"</f>
        <v>259820201027084148117</v>
      </c>
      <c r="C94" s="6" t="s">
        <v>11</v>
      </c>
      <c r="D94" s="6" t="str">
        <f>"朱立尧"</f>
        <v>朱立尧</v>
      </c>
      <c r="E94" s="6" t="str">
        <f>"男"</f>
        <v>男</v>
      </c>
      <c r="F94" s="6" t="str">
        <f>"1995-05-07"</f>
        <v>1995-05-07</v>
      </c>
      <c r="G94" s="6" t="str">
        <f t="shared" si="21"/>
        <v>本科</v>
      </c>
      <c r="H94" s="6" t="str">
        <f t="shared" si="22"/>
        <v>学士</v>
      </c>
    </row>
    <row r="95" customHeight="1" spans="1:8">
      <c r="A95" s="5">
        <v>92</v>
      </c>
      <c r="B95" s="6" t="str">
        <f>"259820201027104215124"</f>
        <v>259820201027104215124</v>
      </c>
      <c r="C95" s="6" t="s">
        <v>11</v>
      </c>
      <c r="D95" s="6" t="str">
        <f>"侯海燕"</f>
        <v>侯海燕</v>
      </c>
      <c r="E95" s="6" t="str">
        <f t="shared" si="25"/>
        <v>女</v>
      </c>
      <c r="F95" s="6" t="str">
        <f>"1997-07-10"</f>
        <v>1997-07-10</v>
      </c>
      <c r="G95" s="6" t="str">
        <f t="shared" si="21"/>
        <v>本科</v>
      </c>
      <c r="H95" s="6" t="str">
        <f t="shared" si="22"/>
        <v>学士</v>
      </c>
    </row>
    <row r="96" customHeight="1" spans="1:8">
      <c r="A96" s="5">
        <v>93</v>
      </c>
      <c r="B96" s="6" t="str">
        <f>"259820201027111228125"</f>
        <v>259820201027111228125</v>
      </c>
      <c r="C96" s="6" t="s">
        <v>11</v>
      </c>
      <c r="D96" s="6" t="str">
        <f>"林秋怡"</f>
        <v>林秋怡</v>
      </c>
      <c r="E96" s="6" t="str">
        <f t="shared" si="25"/>
        <v>女</v>
      </c>
      <c r="F96" s="6" t="str">
        <f>"1998-06-10"</f>
        <v>1998-06-10</v>
      </c>
      <c r="G96" s="6" t="str">
        <f t="shared" si="21"/>
        <v>本科</v>
      </c>
      <c r="H96" s="6" t="str">
        <f t="shared" si="22"/>
        <v>学士</v>
      </c>
    </row>
    <row r="97" customHeight="1" spans="1:8">
      <c r="A97" s="5">
        <v>94</v>
      </c>
      <c r="B97" s="6" t="str">
        <f>"259820201027123317131"</f>
        <v>259820201027123317131</v>
      </c>
      <c r="C97" s="6" t="s">
        <v>11</v>
      </c>
      <c r="D97" s="6" t="str">
        <f>"麦丹慧"</f>
        <v>麦丹慧</v>
      </c>
      <c r="E97" s="6" t="str">
        <f t="shared" si="25"/>
        <v>女</v>
      </c>
      <c r="F97" s="6" t="str">
        <f>"1997-04-05"</f>
        <v>1997-04-05</v>
      </c>
      <c r="G97" s="6" t="str">
        <f t="shared" si="21"/>
        <v>本科</v>
      </c>
      <c r="H97" s="6" t="str">
        <f t="shared" si="22"/>
        <v>学士</v>
      </c>
    </row>
    <row r="98" customHeight="1" spans="1:8">
      <c r="A98" s="5">
        <v>95</v>
      </c>
      <c r="B98" s="6" t="str">
        <f>"259820201027130614133"</f>
        <v>259820201027130614133</v>
      </c>
      <c r="C98" s="6" t="s">
        <v>11</v>
      </c>
      <c r="D98" s="6" t="str">
        <f>"刘莹"</f>
        <v>刘莹</v>
      </c>
      <c r="E98" s="6" t="str">
        <f t="shared" si="25"/>
        <v>女</v>
      </c>
      <c r="F98" s="6" t="str">
        <f>"2000-12-10"</f>
        <v>2000-12-10</v>
      </c>
      <c r="G98" s="6" t="str">
        <f t="shared" si="21"/>
        <v>本科</v>
      </c>
      <c r="H98" s="6" t="str">
        <f t="shared" si="22"/>
        <v>学士</v>
      </c>
    </row>
    <row r="99" customHeight="1" spans="1:8">
      <c r="A99" s="5">
        <v>96</v>
      </c>
      <c r="B99" s="6" t="str">
        <f>"259820201027132843135"</f>
        <v>259820201027132843135</v>
      </c>
      <c r="C99" s="6" t="s">
        <v>11</v>
      </c>
      <c r="D99" s="6" t="str">
        <f>"王江臣"</f>
        <v>王江臣</v>
      </c>
      <c r="E99" s="6" t="str">
        <f t="shared" si="25"/>
        <v>女</v>
      </c>
      <c r="F99" s="6" t="str">
        <f>"1996-03-05"</f>
        <v>1996-03-05</v>
      </c>
      <c r="G99" s="6" t="str">
        <f t="shared" si="21"/>
        <v>本科</v>
      </c>
      <c r="H99" s="6" t="str">
        <f t="shared" si="22"/>
        <v>学士</v>
      </c>
    </row>
    <row r="100" customHeight="1" spans="1:8">
      <c r="A100" s="5">
        <v>97</v>
      </c>
      <c r="B100" s="6" t="str">
        <f>"259820201027133338136"</f>
        <v>259820201027133338136</v>
      </c>
      <c r="C100" s="6" t="s">
        <v>11</v>
      </c>
      <c r="D100" s="6" t="str">
        <f>"符江贝"</f>
        <v>符江贝</v>
      </c>
      <c r="E100" s="6" t="str">
        <f t="shared" si="25"/>
        <v>女</v>
      </c>
      <c r="F100" s="6" t="str">
        <f>"1997-09-10"</f>
        <v>1997-09-10</v>
      </c>
      <c r="G100" s="6" t="str">
        <f t="shared" si="21"/>
        <v>本科</v>
      </c>
      <c r="H100" s="6" t="str">
        <f t="shared" si="22"/>
        <v>学士</v>
      </c>
    </row>
    <row r="101" customHeight="1" spans="1:8">
      <c r="A101" s="5">
        <v>98</v>
      </c>
      <c r="B101" s="6" t="str">
        <f>"259820201027145100139"</f>
        <v>259820201027145100139</v>
      </c>
      <c r="C101" s="6" t="s">
        <v>11</v>
      </c>
      <c r="D101" s="6" t="str">
        <f>"钟婷"</f>
        <v>钟婷</v>
      </c>
      <c r="E101" s="6" t="str">
        <f t="shared" si="25"/>
        <v>女</v>
      </c>
      <c r="F101" s="6" t="str">
        <f>"1996-12-14"</f>
        <v>1996-12-14</v>
      </c>
      <c r="G101" s="6" t="str">
        <f t="shared" si="21"/>
        <v>本科</v>
      </c>
      <c r="H101" s="6" t="str">
        <f t="shared" si="22"/>
        <v>学士</v>
      </c>
    </row>
    <row r="102" customHeight="1" spans="1:8">
      <c r="A102" s="5">
        <v>99</v>
      </c>
      <c r="B102" s="6" t="str">
        <f>"259820201027151518141"</f>
        <v>259820201027151518141</v>
      </c>
      <c r="C102" s="6" t="s">
        <v>11</v>
      </c>
      <c r="D102" s="6" t="str">
        <f>"李菁"</f>
        <v>李菁</v>
      </c>
      <c r="E102" s="6" t="str">
        <f t="shared" si="25"/>
        <v>女</v>
      </c>
      <c r="F102" s="6" t="str">
        <f>"1994-04-17"</f>
        <v>1994-04-17</v>
      </c>
      <c r="G102" s="6" t="str">
        <f t="shared" si="21"/>
        <v>本科</v>
      </c>
      <c r="H102" s="6" t="str">
        <f t="shared" si="22"/>
        <v>学士</v>
      </c>
    </row>
    <row r="103" customHeight="1" spans="1:8">
      <c r="A103" s="5">
        <v>100</v>
      </c>
      <c r="B103" s="6" t="str">
        <f>"259820201027182049164"</f>
        <v>259820201027182049164</v>
      </c>
      <c r="C103" s="6" t="s">
        <v>11</v>
      </c>
      <c r="D103" s="6" t="str">
        <f>"许声伦"</f>
        <v>许声伦</v>
      </c>
      <c r="E103" s="6" t="str">
        <f>"男"</f>
        <v>男</v>
      </c>
      <c r="F103" s="6" t="str">
        <f>"1996-11-17"</f>
        <v>1996-11-17</v>
      </c>
      <c r="G103" s="6" t="str">
        <f t="shared" si="21"/>
        <v>本科</v>
      </c>
      <c r="H103" s="6" t="str">
        <f t="shared" si="22"/>
        <v>学士</v>
      </c>
    </row>
    <row r="104" customHeight="1" spans="1:8">
      <c r="A104" s="5">
        <v>101</v>
      </c>
      <c r="B104" s="6" t="str">
        <f>"259820201027211518169"</f>
        <v>259820201027211518169</v>
      </c>
      <c r="C104" s="6" t="s">
        <v>11</v>
      </c>
      <c r="D104" s="6" t="str">
        <f>"陈文玉"</f>
        <v>陈文玉</v>
      </c>
      <c r="E104" s="6" t="str">
        <f t="shared" ref="E104:E109" si="26">"女"</f>
        <v>女</v>
      </c>
      <c r="F104" s="6" t="str">
        <f>"1994-03-07"</f>
        <v>1994-03-07</v>
      </c>
      <c r="G104" s="6" t="str">
        <f t="shared" si="21"/>
        <v>本科</v>
      </c>
      <c r="H104" s="6" t="str">
        <f t="shared" si="22"/>
        <v>学士</v>
      </c>
    </row>
    <row r="105" customHeight="1" spans="1:8">
      <c r="A105" s="5">
        <v>102</v>
      </c>
      <c r="B105" s="6" t="str">
        <f>"259820201027214832172"</f>
        <v>259820201027214832172</v>
      </c>
      <c r="C105" s="6" t="s">
        <v>11</v>
      </c>
      <c r="D105" s="6" t="str">
        <f>"符树磊"</f>
        <v>符树磊</v>
      </c>
      <c r="E105" s="6" t="str">
        <f t="shared" si="26"/>
        <v>女</v>
      </c>
      <c r="F105" s="6" t="str">
        <f>"1998-12-11"</f>
        <v>1998-12-11</v>
      </c>
      <c r="G105" s="6" t="str">
        <f t="shared" si="21"/>
        <v>本科</v>
      </c>
      <c r="H105" s="6" t="str">
        <f t="shared" si="22"/>
        <v>学士</v>
      </c>
    </row>
    <row r="106" customHeight="1" spans="1:8">
      <c r="A106" s="5">
        <v>103</v>
      </c>
      <c r="B106" s="6" t="str">
        <f>"259820201027222109174"</f>
        <v>259820201027222109174</v>
      </c>
      <c r="C106" s="6" t="s">
        <v>11</v>
      </c>
      <c r="D106" s="6" t="str">
        <f>"瞿麒桐"</f>
        <v>瞿麒桐</v>
      </c>
      <c r="E106" s="6" t="str">
        <f>"男"</f>
        <v>男</v>
      </c>
      <c r="F106" s="6" t="str">
        <f>"1997-09-18"</f>
        <v>1997-09-18</v>
      </c>
      <c r="G106" s="6" t="str">
        <f t="shared" si="21"/>
        <v>本科</v>
      </c>
      <c r="H106" s="6" t="str">
        <f t="shared" si="22"/>
        <v>学士</v>
      </c>
    </row>
    <row r="107" customHeight="1" spans="1:8">
      <c r="A107" s="5">
        <v>104</v>
      </c>
      <c r="B107" s="6" t="str">
        <f>"259820201028085018181"</f>
        <v>259820201028085018181</v>
      </c>
      <c r="C107" s="6" t="s">
        <v>11</v>
      </c>
      <c r="D107" s="6" t="str">
        <f>"王苒"</f>
        <v>王苒</v>
      </c>
      <c r="E107" s="6" t="str">
        <f t="shared" si="26"/>
        <v>女</v>
      </c>
      <c r="F107" s="6" t="str">
        <f>"1996-08-14"</f>
        <v>1996-08-14</v>
      </c>
      <c r="G107" s="6" t="str">
        <f t="shared" si="21"/>
        <v>本科</v>
      </c>
      <c r="H107" s="6" t="str">
        <f t="shared" si="22"/>
        <v>学士</v>
      </c>
    </row>
    <row r="108" customHeight="1" spans="1:8">
      <c r="A108" s="5">
        <v>105</v>
      </c>
      <c r="B108" s="6" t="str">
        <f>"259820201028085317183"</f>
        <v>259820201028085317183</v>
      </c>
      <c r="C108" s="6" t="s">
        <v>11</v>
      </c>
      <c r="D108" s="6" t="str">
        <f>"周晓霞"</f>
        <v>周晓霞</v>
      </c>
      <c r="E108" s="6" t="str">
        <f t="shared" si="26"/>
        <v>女</v>
      </c>
      <c r="F108" s="6" t="str">
        <f>"1997-04-01"</f>
        <v>1997-04-01</v>
      </c>
      <c r="G108" s="6" t="str">
        <f t="shared" si="21"/>
        <v>本科</v>
      </c>
      <c r="H108" s="6" t="str">
        <f t="shared" si="22"/>
        <v>学士</v>
      </c>
    </row>
    <row r="109" customHeight="1" spans="1:8">
      <c r="A109" s="5">
        <v>106</v>
      </c>
      <c r="B109" s="6" t="str">
        <f>"259820201028093913185"</f>
        <v>259820201028093913185</v>
      </c>
      <c r="C109" s="6" t="s">
        <v>11</v>
      </c>
      <c r="D109" s="6" t="str">
        <f>"范宇婷"</f>
        <v>范宇婷</v>
      </c>
      <c r="E109" s="6" t="str">
        <f t="shared" si="26"/>
        <v>女</v>
      </c>
      <c r="F109" s="6" t="str">
        <f>"1996-12-20"</f>
        <v>1996-12-20</v>
      </c>
      <c r="G109" s="6" t="str">
        <f t="shared" si="21"/>
        <v>本科</v>
      </c>
      <c r="H109" s="6" t="str">
        <f t="shared" si="22"/>
        <v>学士</v>
      </c>
    </row>
    <row r="110" customHeight="1" spans="1:8">
      <c r="A110" s="5">
        <v>107</v>
      </c>
      <c r="B110" s="6" t="str">
        <f>"259820201028100317186"</f>
        <v>259820201028100317186</v>
      </c>
      <c r="C110" s="6" t="s">
        <v>11</v>
      </c>
      <c r="D110" s="6" t="str">
        <f>"陈慧宇"</f>
        <v>陈慧宇</v>
      </c>
      <c r="E110" s="6" t="str">
        <f>"男"</f>
        <v>男</v>
      </c>
      <c r="F110" s="6" t="str">
        <f>"1997-10-20"</f>
        <v>1997-10-20</v>
      </c>
      <c r="G110" s="6" t="str">
        <f t="shared" si="21"/>
        <v>本科</v>
      </c>
      <c r="H110" s="6" t="str">
        <f t="shared" si="22"/>
        <v>学士</v>
      </c>
    </row>
    <row r="111" customHeight="1" spans="1:8">
      <c r="A111" s="5">
        <v>108</v>
      </c>
      <c r="B111" s="6" t="str">
        <f>"259820201028101022188"</f>
        <v>259820201028101022188</v>
      </c>
      <c r="C111" s="6" t="s">
        <v>11</v>
      </c>
      <c r="D111" s="6" t="str">
        <f>"林琳"</f>
        <v>林琳</v>
      </c>
      <c r="E111" s="6" t="str">
        <f t="shared" ref="E111:E113" si="27">"女"</f>
        <v>女</v>
      </c>
      <c r="F111" s="6" t="str">
        <f>"1996-07-26"</f>
        <v>1996-07-26</v>
      </c>
      <c r="G111" s="6" t="str">
        <f t="shared" si="21"/>
        <v>本科</v>
      </c>
      <c r="H111" s="6" t="str">
        <f t="shared" si="22"/>
        <v>学士</v>
      </c>
    </row>
    <row r="112" customHeight="1" spans="1:8">
      <c r="A112" s="5">
        <v>109</v>
      </c>
      <c r="B112" s="6" t="str">
        <f>"259820201028103822191"</f>
        <v>259820201028103822191</v>
      </c>
      <c r="C112" s="6" t="s">
        <v>11</v>
      </c>
      <c r="D112" s="6" t="str">
        <f>"蒲智莹"</f>
        <v>蒲智莹</v>
      </c>
      <c r="E112" s="6" t="str">
        <f t="shared" si="27"/>
        <v>女</v>
      </c>
      <c r="F112" s="6" t="str">
        <f>"1996-02-12"</f>
        <v>1996-02-12</v>
      </c>
      <c r="G112" s="6" t="str">
        <f t="shared" si="21"/>
        <v>本科</v>
      </c>
      <c r="H112" s="6" t="str">
        <f t="shared" si="22"/>
        <v>学士</v>
      </c>
    </row>
    <row r="113" customHeight="1" spans="1:8">
      <c r="A113" s="5">
        <v>110</v>
      </c>
      <c r="B113" s="6" t="str">
        <f>"259820201028105251194"</f>
        <v>259820201028105251194</v>
      </c>
      <c r="C113" s="6" t="s">
        <v>11</v>
      </c>
      <c r="D113" s="6" t="str">
        <f>"谢慧玲"</f>
        <v>谢慧玲</v>
      </c>
      <c r="E113" s="6" t="str">
        <f t="shared" si="27"/>
        <v>女</v>
      </c>
      <c r="F113" s="6" t="str">
        <f>"1996-11-19"</f>
        <v>1996-11-19</v>
      </c>
      <c r="G113" s="6" t="str">
        <f t="shared" si="21"/>
        <v>本科</v>
      </c>
      <c r="H113" s="6" t="str">
        <f t="shared" si="22"/>
        <v>学士</v>
      </c>
    </row>
    <row r="114" customHeight="1" spans="1:8">
      <c r="A114" s="5">
        <v>111</v>
      </c>
      <c r="B114" s="6" t="str">
        <f>"259820201028110407196"</f>
        <v>259820201028110407196</v>
      </c>
      <c r="C114" s="6" t="s">
        <v>11</v>
      </c>
      <c r="D114" s="6" t="str">
        <f>"丁永宇"</f>
        <v>丁永宇</v>
      </c>
      <c r="E114" s="6" t="str">
        <f t="shared" ref="E114:E119" si="28">"男"</f>
        <v>男</v>
      </c>
      <c r="F114" s="6" t="str">
        <f>"1994-12-05"</f>
        <v>1994-12-05</v>
      </c>
      <c r="G114" s="6" t="str">
        <f t="shared" si="21"/>
        <v>本科</v>
      </c>
      <c r="H114" s="6" t="str">
        <f t="shared" si="22"/>
        <v>学士</v>
      </c>
    </row>
    <row r="115" customHeight="1" spans="1:8">
      <c r="A115" s="5">
        <v>112</v>
      </c>
      <c r="B115" s="6" t="str">
        <f>"259820201028125235202"</f>
        <v>259820201028125235202</v>
      </c>
      <c r="C115" s="6" t="s">
        <v>11</v>
      </c>
      <c r="D115" s="6" t="str">
        <f>"文佩谊"</f>
        <v>文佩谊</v>
      </c>
      <c r="E115" s="6" t="str">
        <f t="shared" ref="E115:E118" si="29">"女"</f>
        <v>女</v>
      </c>
      <c r="F115" s="6" t="str">
        <f>"1997-07-03"</f>
        <v>1997-07-03</v>
      </c>
      <c r="G115" s="6" t="str">
        <f t="shared" si="21"/>
        <v>本科</v>
      </c>
      <c r="H115" s="6" t="str">
        <f t="shared" si="22"/>
        <v>学士</v>
      </c>
    </row>
    <row r="116" customHeight="1" spans="1:8">
      <c r="A116" s="5">
        <v>113</v>
      </c>
      <c r="B116" s="6" t="str">
        <f>"259820201028130627203"</f>
        <v>259820201028130627203</v>
      </c>
      <c r="C116" s="6" t="s">
        <v>11</v>
      </c>
      <c r="D116" s="6" t="str">
        <f>"杜尚汝"</f>
        <v>杜尚汝</v>
      </c>
      <c r="E116" s="6" t="str">
        <f t="shared" si="29"/>
        <v>女</v>
      </c>
      <c r="F116" s="6" t="str">
        <f>"1997-04-10"</f>
        <v>1997-04-10</v>
      </c>
      <c r="G116" s="6" t="str">
        <f t="shared" si="21"/>
        <v>本科</v>
      </c>
      <c r="H116" s="6" t="str">
        <f t="shared" si="22"/>
        <v>学士</v>
      </c>
    </row>
    <row r="117" customHeight="1" spans="1:8">
      <c r="A117" s="5">
        <v>114</v>
      </c>
      <c r="B117" s="6" t="str">
        <f>"259820201028130934204"</f>
        <v>259820201028130934204</v>
      </c>
      <c r="C117" s="6" t="s">
        <v>11</v>
      </c>
      <c r="D117" s="6" t="str">
        <f>"吴有亮"</f>
        <v>吴有亮</v>
      </c>
      <c r="E117" s="6" t="str">
        <f t="shared" si="28"/>
        <v>男</v>
      </c>
      <c r="F117" s="6" t="str">
        <f>"1999-11-05"</f>
        <v>1999-11-05</v>
      </c>
      <c r="G117" s="6" t="str">
        <f t="shared" si="21"/>
        <v>本科</v>
      </c>
      <c r="H117" s="6" t="str">
        <f t="shared" si="22"/>
        <v>学士</v>
      </c>
    </row>
    <row r="118" customHeight="1" spans="1:8">
      <c r="A118" s="5">
        <v>115</v>
      </c>
      <c r="B118" s="6" t="str">
        <f>"259820201028153026211"</f>
        <v>259820201028153026211</v>
      </c>
      <c r="C118" s="6" t="s">
        <v>11</v>
      </c>
      <c r="D118" s="6" t="str">
        <f>"张岚岚"</f>
        <v>张岚岚</v>
      </c>
      <c r="E118" s="6" t="str">
        <f t="shared" si="29"/>
        <v>女</v>
      </c>
      <c r="F118" s="6" t="str">
        <f>"1998-05-21"</f>
        <v>1998-05-21</v>
      </c>
      <c r="G118" s="6" t="str">
        <f t="shared" si="21"/>
        <v>本科</v>
      </c>
      <c r="H118" s="6" t="str">
        <f t="shared" si="22"/>
        <v>学士</v>
      </c>
    </row>
    <row r="119" customHeight="1" spans="1:8">
      <c r="A119" s="5">
        <v>116</v>
      </c>
      <c r="B119" s="6" t="str">
        <f>"259820201028170512216"</f>
        <v>259820201028170512216</v>
      </c>
      <c r="C119" s="6" t="s">
        <v>11</v>
      </c>
      <c r="D119" s="6" t="str">
        <f>"邢霖"</f>
        <v>邢霖</v>
      </c>
      <c r="E119" s="6" t="str">
        <f t="shared" si="28"/>
        <v>男</v>
      </c>
      <c r="F119" s="6" t="str">
        <f>"1998-02-18"</f>
        <v>1998-02-18</v>
      </c>
      <c r="G119" s="6" t="str">
        <f t="shared" si="21"/>
        <v>本科</v>
      </c>
      <c r="H119" s="6" t="str">
        <f t="shared" si="22"/>
        <v>学士</v>
      </c>
    </row>
    <row r="120" customHeight="1" spans="1:8">
      <c r="A120" s="5">
        <v>117</v>
      </c>
      <c r="B120" s="6" t="str">
        <f>"259820201028172730217"</f>
        <v>259820201028172730217</v>
      </c>
      <c r="C120" s="6" t="s">
        <v>11</v>
      </c>
      <c r="D120" s="6" t="str">
        <f>"王琳"</f>
        <v>王琳</v>
      </c>
      <c r="E120" s="6" t="str">
        <f t="shared" ref="E120:E127" si="30">"女"</f>
        <v>女</v>
      </c>
      <c r="F120" s="6" t="str">
        <f>"1998-07-04"</f>
        <v>1998-07-04</v>
      </c>
      <c r="G120" s="6" t="str">
        <f t="shared" si="21"/>
        <v>本科</v>
      </c>
      <c r="H120" s="6" t="str">
        <f t="shared" si="22"/>
        <v>学士</v>
      </c>
    </row>
    <row r="121" customHeight="1" spans="1:8">
      <c r="A121" s="5">
        <v>118</v>
      </c>
      <c r="B121" s="6" t="str">
        <f>"259820201028173350218"</f>
        <v>259820201028173350218</v>
      </c>
      <c r="C121" s="6" t="s">
        <v>11</v>
      </c>
      <c r="D121" s="6" t="str">
        <f>"陈雅"</f>
        <v>陈雅</v>
      </c>
      <c r="E121" s="6" t="str">
        <f t="shared" si="30"/>
        <v>女</v>
      </c>
      <c r="F121" s="6" t="str">
        <f>"1997-08-27"</f>
        <v>1997-08-27</v>
      </c>
      <c r="G121" s="6" t="str">
        <f t="shared" si="21"/>
        <v>本科</v>
      </c>
      <c r="H121" s="6" t="str">
        <f t="shared" si="22"/>
        <v>学士</v>
      </c>
    </row>
    <row r="122" customHeight="1" spans="1:8">
      <c r="A122" s="5">
        <v>119</v>
      </c>
      <c r="B122" s="6" t="str">
        <f>"259820201028220520226"</f>
        <v>259820201028220520226</v>
      </c>
      <c r="C122" s="6" t="s">
        <v>11</v>
      </c>
      <c r="D122" s="6" t="str">
        <f>"陈二英"</f>
        <v>陈二英</v>
      </c>
      <c r="E122" s="6" t="str">
        <f t="shared" si="30"/>
        <v>女</v>
      </c>
      <c r="F122" s="6" t="str">
        <f>"1997-01-08"</f>
        <v>1997-01-08</v>
      </c>
      <c r="G122" s="6" t="str">
        <f t="shared" si="21"/>
        <v>本科</v>
      </c>
      <c r="H122" s="6" t="str">
        <f t="shared" si="22"/>
        <v>学士</v>
      </c>
    </row>
    <row r="123" customHeight="1" spans="1:8">
      <c r="A123" s="5">
        <v>120</v>
      </c>
      <c r="B123" s="6" t="str">
        <f>"259820201028220736227"</f>
        <v>259820201028220736227</v>
      </c>
      <c r="C123" s="6" t="s">
        <v>11</v>
      </c>
      <c r="D123" s="6" t="str">
        <f>"林颀颀"</f>
        <v>林颀颀</v>
      </c>
      <c r="E123" s="6" t="str">
        <f t="shared" si="30"/>
        <v>女</v>
      </c>
      <c r="F123" s="6" t="str">
        <f>"1998-01-15"</f>
        <v>1998-01-15</v>
      </c>
      <c r="G123" s="6" t="str">
        <f t="shared" si="21"/>
        <v>本科</v>
      </c>
      <c r="H123" s="6" t="str">
        <f t="shared" si="22"/>
        <v>学士</v>
      </c>
    </row>
    <row r="124" customHeight="1" spans="1:8">
      <c r="A124" s="5">
        <v>121</v>
      </c>
      <c r="B124" s="6" t="str">
        <f>"259820201028223752230"</f>
        <v>259820201028223752230</v>
      </c>
      <c r="C124" s="6" t="s">
        <v>11</v>
      </c>
      <c r="D124" s="6" t="str">
        <f>"唐庆洁"</f>
        <v>唐庆洁</v>
      </c>
      <c r="E124" s="6" t="str">
        <f t="shared" si="30"/>
        <v>女</v>
      </c>
      <c r="F124" s="6" t="str">
        <f>"1997-11-08"</f>
        <v>1997-11-08</v>
      </c>
      <c r="G124" s="6" t="str">
        <f t="shared" si="21"/>
        <v>本科</v>
      </c>
      <c r="H124" s="6" t="str">
        <f t="shared" si="22"/>
        <v>学士</v>
      </c>
    </row>
    <row r="125" customHeight="1" spans="1:8">
      <c r="A125" s="5">
        <v>122</v>
      </c>
      <c r="B125" s="6" t="str">
        <f>"259820201028225946231"</f>
        <v>259820201028225946231</v>
      </c>
      <c r="C125" s="6" t="s">
        <v>11</v>
      </c>
      <c r="D125" s="6" t="str">
        <f>"陈秋桦"</f>
        <v>陈秋桦</v>
      </c>
      <c r="E125" s="6" t="str">
        <f t="shared" si="30"/>
        <v>女</v>
      </c>
      <c r="F125" s="6" t="str">
        <f>"1998-10"</f>
        <v>1998-10</v>
      </c>
      <c r="G125" s="6" t="str">
        <f t="shared" si="21"/>
        <v>本科</v>
      </c>
      <c r="H125" s="6" t="str">
        <f t="shared" si="22"/>
        <v>学士</v>
      </c>
    </row>
    <row r="126" customHeight="1" spans="1:8">
      <c r="A126" s="5">
        <v>123</v>
      </c>
      <c r="B126" s="6" t="str">
        <f>"259820201028234605232"</f>
        <v>259820201028234605232</v>
      </c>
      <c r="C126" s="6" t="s">
        <v>11</v>
      </c>
      <c r="D126" s="6" t="str">
        <f>"肖政婷"</f>
        <v>肖政婷</v>
      </c>
      <c r="E126" s="6" t="str">
        <f t="shared" si="30"/>
        <v>女</v>
      </c>
      <c r="F126" s="6" t="str">
        <f>"1998-05-13"</f>
        <v>1998-05-13</v>
      </c>
      <c r="G126" s="6" t="str">
        <f t="shared" si="21"/>
        <v>本科</v>
      </c>
      <c r="H126" s="6" t="str">
        <f t="shared" si="22"/>
        <v>学士</v>
      </c>
    </row>
    <row r="127" customHeight="1" spans="1:8">
      <c r="A127" s="5">
        <v>124</v>
      </c>
      <c r="B127" s="6" t="str">
        <f>"259820201029131449238"</f>
        <v>259820201029131449238</v>
      </c>
      <c r="C127" s="6" t="s">
        <v>11</v>
      </c>
      <c r="D127" s="6" t="str">
        <f>"黎俞"</f>
        <v>黎俞</v>
      </c>
      <c r="E127" s="6" t="str">
        <f t="shared" si="30"/>
        <v>女</v>
      </c>
      <c r="F127" s="6" t="str">
        <f>"1997-01-19"</f>
        <v>1997-01-19</v>
      </c>
      <c r="G127" s="6" t="str">
        <f t="shared" si="21"/>
        <v>本科</v>
      </c>
      <c r="H127" s="6" t="str">
        <f t="shared" si="22"/>
        <v>学士</v>
      </c>
    </row>
    <row r="128" customHeight="1" spans="1:8">
      <c r="A128" s="5">
        <v>125</v>
      </c>
      <c r="B128" s="6" t="str">
        <f>"259820201029210901250"</f>
        <v>259820201029210901250</v>
      </c>
      <c r="C128" s="6" t="s">
        <v>11</v>
      </c>
      <c r="D128" s="6" t="str">
        <f>"陈棣楚"</f>
        <v>陈棣楚</v>
      </c>
      <c r="E128" s="6" t="str">
        <f t="shared" ref="E128:E131" si="31">"男"</f>
        <v>男</v>
      </c>
      <c r="F128" s="6" t="str">
        <f>"1996-08-05"</f>
        <v>1996-08-05</v>
      </c>
      <c r="G128" s="6" t="str">
        <f t="shared" si="21"/>
        <v>本科</v>
      </c>
      <c r="H128" s="6" t="str">
        <f t="shared" si="22"/>
        <v>学士</v>
      </c>
    </row>
    <row r="129" customHeight="1" spans="1:8">
      <c r="A129" s="5">
        <v>126</v>
      </c>
      <c r="B129" s="6" t="str">
        <f>"259820201029213145252"</f>
        <v>259820201029213145252</v>
      </c>
      <c r="C129" s="6" t="s">
        <v>11</v>
      </c>
      <c r="D129" s="6" t="str">
        <f>"邓玉金"</f>
        <v>邓玉金</v>
      </c>
      <c r="E129" s="6" t="str">
        <f t="shared" ref="E129:E133" si="32">"女"</f>
        <v>女</v>
      </c>
      <c r="F129" s="6" t="str">
        <f>"1998-08-23"</f>
        <v>1998-08-23</v>
      </c>
      <c r="G129" s="6" t="str">
        <f t="shared" si="21"/>
        <v>本科</v>
      </c>
      <c r="H129" s="6" t="str">
        <f t="shared" si="22"/>
        <v>学士</v>
      </c>
    </row>
    <row r="130" customHeight="1" spans="1:8">
      <c r="A130" s="5">
        <v>127</v>
      </c>
      <c r="B130" s="6" t="str">
        <f>"259820201029225030255"</f>
        <v>259820201029225030255</v>
      </c>
      <c r="C130" s="6" t="s">
        <v>11</v>
      </c>
      <c r="D130" s="6" t="str">
        <f>"陈靖宇"</f>
        <v>陈靖宇</v>
      </c>
      <c r="E130" s="6" t="str">
        <f t="shared" si="31"/>
        <v>男</v>
      </c>
      <c r="F130" s="6" t="str">
        <f>"1995-07-13"</f>
        <v>1995-07-13</v>
      </c>
      <c r="G130" s="6" t="str">
        <f t="shared" si="21"/>
        <v>本科</v>
      </c>
      <c r="H130" s="6" t="str">
        <f t="shared" si="22"/>
        <v>学士</v>
      </c>
    </row>
    <row r="131" customHeight="1" spans="1:8">
      <c r="A131" s="5">
        <v>128</v>
      </c>
      <c r="B131" s="6" t="str">
        <f>"259820201029234141256"</f>
        <v>259820201029234141256</v>
      </c>
      <c r="C131" s="6" t="s">
        <v>11</v>
      </c>
      <c r="D131" s="6" t="str">
        <f>" 张新旺"</f>
        <v> 张新旺</v>
      </c>
      <c r="E131" s="6" t="str">
        <f t="shared" si="31"/>
        <v>男</v>
      </c>
      <c r="F131" s="6" t="str">
        <f>"1994-04-12"</f>
        <v>1994-04-12</v>
      </c>
      <c r="G131" s="6" t="str">
        <f t="shared" si="21"/>
        <v>本科</v>
      </c>
      <c r="H131" s="6" t="str">
        <f t="shared" si="22"/>
        <v>学士</v>
      </c>
    </row>
    <row r="132" customHeight="1" spans="1:8">
      <c r="A132" s="5">
        <v>129</v>
      </c>
      <c r="B132" s="6" t="str">
        <f>"259820201030105534260"</f>
        <v>259820201030105534260</v>
      </c>
      <c r="C132" s="6" t="s">
        <v>11</v>
      </c>
      <c r="D132" s="6" t="str">
        <f>"陈梦妮"</f>
        <v>陈梦妮</v>
      </c>
      <c r="E132" s="6" t="str">
        <f t="shared" si="32"/>
        <v>女</v>
      </c>
      <c r="F132" s="6" t="str">
        <f>"1997-09-11"</f>
        <v>1997-09-11</v>
      </c>
      <c r="G132" s="6" t="str">
        <f t="shared" si="21"/>
        <v>本科</v>
      </c>
      <c r="H132" s="6" t="str">
        <f t="shared" si="22"/>
        <v>学士</v>
      </c>
    </row>
    <row r="133" customHeight="1" spans="1:8">
      <c r="A133" s="5">
        <v>130</v>
      </c>
      <c r="B133" s="6" t="str">
        <f>"259820201030110027261"</f>
        <v>259820201030110027261</v>
      </c>
      <c r="C133" s="6" t="s">
        <v>11</v>
      </c>
      <c r="D133" s="6" t="str">
        <f>"刘秋丽"</f>
        <v>刘秋丽</v>
      </c>
      <c r="E133" s="6" t="str">
        <f t="shared" si="32"/>
        <v>女</v>
      </c>
      <c r="F133" s="6" t="str">
        <f>"1997-10-11"</f>
        <v>1997-10-11</v>
      </c>
      <c r="G133" s="6" t="str">
        <f t="shared" si="21"/>
        <v>本科</v>
      </c>
      <c r="H133" s="6" t="str">
        <f t="shared" si="22"/>
        <v>学士</v>
      </c>
    </row>
    <row r="134" customHeight="1" spans="1:8">
      <c r="A134" s="5">
        <v>131</v>
      </c>
      <c r="B134" s="6" t="str">
        <f>"259820201030123802262"</f>
        <v>259820201030123802262</v>
      </c>
      <c r="C134" s="6" t="s">
        <v>11</v>
      </c>
      <c r="D134" s="6" t="str">
        <f>"吴祖禧"</f>
        <v>吴祖禧</v>
      </c>
      <c r="E134" s="6" t="str">
        <f t="shared" ref="E134:E140" si="33">"男"</f>
        <v>男</v>
      </c>
      <c r="F134" s="6" t="str">
        <f>"1995-03-06"</f>
        <v>1995-03-06</v>
      </c>
      <c r="G134" s="6" t="str">
        <f t="shared" si="21"/>
        <v>本科</v>
      </c>
      <c r="H134" s="6" t="str">
        <f t="shared" si="22"/>
        <v>学士</v>
      </c>
    </row>
    <row r="135" customHeight="1" spans="1:8">
      <c r="A135" s="5">
        <v>132</v>
      </c>
      <c r="B135" s="6" t="str">
        <f>"259820201030150854264"</f>
        <v>259820201030150854264</v>
      </c>
      <c r="C135" s="6" t="s">
        <v>11</v>
      </c>
      <c r="D135" s="6" t="str">
        <f>"方晶晶"</f>
        <v>方晶晶</v>
      </c>
      <c r="E135" s="6" t="str">
        <f>"女"</f>
        <v>女</v>
      </c>
      <c r="F135" s="6" t="str">
        <f>"1994-10-01"</f>
        <v>1994-10-01</v>
      </c>
      <c r="G135" s="6" t="str">
        <f t="shared" si="21"/>
        <v>本科</v>
      </c>
      <c r="H135" s="6" t="str">
        <f t="shared" si="22"/>
        <v>学士</v>
      </c>
    </row>
    <row r="136" customHeight="1" spans="1:8">
      <c r="A136" s="5">
        <v>133</v>
      </c>
      <c r="B136" s="6" t="str">
        <f>"259820201030150902265"</f>
        <v>259820201030150902265</v>
      </c>
      <c r="C136" s="6" t="s">
        <v>11</v>
      </c>
      <c r="D136" s="6" t="str">
        <f>"卓小娜"</f>
        <v>卓小娜</v>
      </c>
      <c r="E136" s="6" t="str">
        <f>"女"</f>
        <v>女</v>
      </c>
      <c r="F136" s="6" t="str">
        <f>"1993-10-21"</f>
        <v>1993-10-21</v>
      </c>
      <c r="G136" s="6" t="str">
        <f t="shared" si="21"/>
        <v>本科</v>
      </c>
      <c r="H136" s="6" t="str">
        <f t="shared" si="22"/>
        <v>学士</v>
      </c>
    </row>
    <row r="137" customHeight="1" spans="1:8">
      <c r="A137" s="5">
        <v>134</v>
      </c>
      <c r="B137" s="6" t="str">
        <f>"259820201030181505268"</f>
        <v>259820201030181505268</v>
      </c>
      <c r="C137" s="6" t="s">
        <v>11</v>
      </c>
      <c r="D137" s="6" t="str">
        <f>"文万祝"</f>
        <v>文万祝</v>
      </c>
      <c r="E137" s="6" t="str">
        <f t="shared" si="33"/>
        <v>男</v>
      </c>
      <c r="F137" s="6" t="str">
        <f>"1998-04-28"</f>
        <v>1998-04-28</v>
      </c>
      <c r="G137" s="6" t="str">
        <f t="shared" si="21"/>
        <v>本科</v>
      </c>
      <c r="H137" s="6" t="str">
        <f t="shared" si="22"/>
        <v>学士</v>
      </c>
    </row>
    <row r="138" customHeight="1" spans="1:8">
      <c r="A138" s="5">
        <v>135</v>
      </c>
      <c r="B138" s="6" t="str">
        <f>"259820201031005031280"</f>
        <v>259820201031005031280</v>
      </c>
      <c r="C138" s="6" t="s">
        <v>11</v>
      </c>
      <c r="D138" s="6" t="str">
        <f>"林钰朝"</f>
        <v>林钰朝</v>
      </c>
      <c r="E138" s="6" t="str">
        <f t="shared" si="33"/>
        <v>男</v>
      </c>
      <c r="F138" s="6" t="str">
        <f>"1997-08-26"</f>
        <v>1997-08-26</v>
      </c>
      <c r="G138" s="6" t="str">
        <f t="shared" ref="G138:G188" si="34">"本科"</f>
        <v>本科</v>
      </c>
      <c r="H138" s="6" t="str">
        <f t="shared" ref="H138:H188" si="35">"学士"</f>
        <v>学士</v>
      </c>
    </row>
    <row r="139" customHeight="1" spans="1:8">
      <c r="A139" s="5">
        <v>136</v>
      </c>
      <c r="B139" s="6" t="str">
        <f>"259820201031210612288"</f>
        <v>259820201031210612288</v>
      </c>
      <c r="C139" s="6" t="s">
        <v>11</v>
      </c>
      <c r="D139" s="6" t="str">
        <f>"卢兴豪"</f>
        <v>卢兴豪</v>
      </c>
      <c r="E139" s="6" t="str">
        <f t="shared" si="33"/>
        <v>男</v>
      </c>
      <c r="F139" s="6" t="str">
        <f>"1996-03-01"</f>
        <v>1996-03-01</v>
      </c>
      <c r="G139" s="6" t="str">
        <f t="shared" si="34"/>
        <v>本科</v>
      </c>
      <c r="H139" s="6" t="str">
        <f t="shared" si="35"/>
        <v>学士</v>
      </c>
    </row>
    <row r="140" customHeight="1" spans="1:8">
      <c r="A140" s="5">
        <v>137</v>
      </c>
      <c r="B140" s="6" t="str">
        <f>"259820201101000828293"</f>
        <v>259820201101000828293</v>
      </c>
      <c r="C140" s="6" t="s">
        <v>11</v>
      </c>
      <c r="D140" s="6" t="str">
        <f>"许开翔"</f>
        <v>许开翔</v>
      </c>
      <c r="E140" s="6" t="str">
        <f t="shared" si="33"/>
        <v>男</v>
      </c>
      <c r="F140" s="6" t="str">
        <f>"1996-01-30"</f>
        <v>1996-01-30</v>
      </c>
      <c r="G140" s="6" t="str">
        <f t="shared" si="34"/>
        <v>本科</v>
      </c>
      <c r="H140" s="6" t="str">
        <f t="shared" si="35"/>
        <v>学士</v>
      </c>
    </row>
    <row r="141" customHeight="1" spans="1:8">
      <c r="A141" s="5">
        <v>138</v>
      </c>
      <c r="B141" s="6" t="str">
        <f>"259820201101183502306"</f>
        <v>259820201101183502306</v>
      </c>
      <c r="C141" s="6" t="s">
        <v>11</v>
      </c>
      <c r="D141" s="6" t="str">
        <f>"柯萍"</f>
        <v>柯萍</v>
      </c>
      <c r="E141" s="6" t="str">
        <f t="shared" ref="E141:E143" si="36">"女"</f>
        <v>女</v>
      </c>
      <c r="F141" s="6" t="str">
        <f>"1997-07-04"</f>
        <v>1997-07-04</v>
      </c>
      <c r="G141" s="6" t="str">
        <f t="shared" si="34"/>
        <v>本科</v>
      </c>
      <c r="H141" s="6" t="str">
        <f t="shared" si="35"/>
        <v>学士</v>
      </c>
    </row>
    <row r="142" customHeight="1" spans="1:8">
      <c r="A142" s="5">
        <v>139</v>
      </c>
      <c r="B142" s="6" t="str">
        <f>"259820201101191457307"</f>
        <v>259820201101191457307</v>
      </c>
      <c r="C142" s="6" t="s">
        <v>11</v>
      </c>
      <c r="D142" s="6" t="str">
        <f>"李秋娟"</f>
        <v>李秋娟</v>
      </c>
      <c r="E142" s="6" t="str">
        <f t="shared" si="36"/>
        <v>女</v>
      </c>
      <c r="F142" s="6" t="str">
        <f>"1998-11-01"</f>
        <v>1998-11-01</v>
      </c>
      <c r="G142" s="6" t="str">
        <f t="shared" si="34"/>
        <v>本科</v>
      </c>
      <c r="H142" s="6" t="str">
        <f t="shared" si="35"/>
        <v>学士</v>
      </c>
    </row>
    <row r="143" customHeight="1" spans="1:8">
      <c r="A143" s="5">
        <v>140</v>
      </c>
      <c r="B143" s="6" t="str">
        <f>"259820201101210346310"</f>
        <v>259820201101210346310</v>
      </c>
      <c r="C143" s="6" t="s">
        <v>11</v>
      </c>
      <c r="D143" s="6" t="str">
        <f>"黄慧君"</f>
        <v>黄慧君</v>
      </c>
      <c r="E143" s="6" t="str">
        <f t="shared" si="36"/>
        <v>女</v>
      </c>
      <c r="F143" s="6" t="str">
        <f>"1997-06-19"</f>
        <v>1997-06-19</v>
      </c>
      <c r="G143" s="6" t="str">
        <f t="shared" si="34"/>
        <v>本科</v>
      </c>
      <c r="H143" s="6" t="str">
        <f t="shared" si="35"/>
        <v>学士</v>
      </c>
    </row>
    <row r="144" customHeight="1" spans="1:8">
      <c r="A144" s="5">
        <v>141</v>
      </c>
      <c r="B144" s="6" t="str">
        <f>"259820201101211905311"</f>
        <v>259820201101211905311</v>
      </c>
      <c r="C144" s="6" t="s">
        <v>11</v>
      </c>
      <c r="D144" s="6" t="str">
        <f>"王子弘"</f>
        <v>王子弘</v>
      </c>
      <c r="E144" s="6" t="str">
        <f>"男"</f>
        <v>男</v>
      </c>
      <c r="F144" s="6" t="str">
        <f>"1997-09-20"</f>
        <v>1997-09-20</v>
      </c>
      <c r="G144" s="6" t="str">
        <f t="shared" si="34"/>
        <v>本科</v>
      </c>
      <c r="H144" s="6" t="str">
        <f t="shared" si="35"/>
        <v>学士</v>
      </c>
    </row>
    <row r="145" customHeight="1" spans="1:8">
      <c r="A145" s="5">
        <v>142</v>
      </c>
      <c r="B145" s="6" t="str">
        <f>"259820201101214440314"</f>
        <v>259820201101214440314</v>
      </c>
      <c r="C145" s="6" t="s">
        <v>11</v>
      </c>
      <c r="D145" s="6" t="str">
        <f>"董朝咪"</f>
        <v>董朝咪</v>
      </c>
      <c r="E145" s="6" t="str">
        <f t="shared" ref="E145:E148" si="37">"女"</f>
        <v>女</v>
      </c>
      <c r="F145" s="6" t="str">
        <f>"1994-07-18"</f>
        <v>1994-07-18</v>
      </c>
      <c r="G145" s="6" t="str">
        <f t="shared" si="34"/>
        <v>本科</v>
      </c>
      <c r="H145" s="6" t="str">
        <f t="shared" si="35"/>
        <v>学士</v>
      </c>
    </row>
    <row r="146" customHeight="1" spans="1:8">
      <c r="A146" s="5">
        <v>143</v>
      </c>
      <c r="B146" s="6" t="str">
        <f>"259820201101230216319"</f>
        <v>259820201101230216319</v>
      </c>
      <c r="C146" s="6" t="s">
        <v>11</v>
      </c>
      <c r="D146" s="6" t="str">
        <f>"陈舒琪"</f>
        <v>陈舒琪</v>
      </c>
      <c r="E146" s="6" t="str">
        <f t="shared" si="37"/>
        <v>女</v>
      </c>
      <c r="F146" s="6" t="str">
        <f>"1996-10-01"</f>
        <v>1996-10-01</v>
      </c>
      <c r="G146" s="6" t="str">
        <f t="shared" si="34"/>
        <v>本科</v>
      </c>
      <c r="H146" s="6" t="str">
        <f t="shared" si="35"/>
        <v>学士</v>
      </c>
    </row>
    <row r="147" customHeight="1" spans="1:8">
      <c r="A147" s="5">
        <v>144</v>
      </c>
      <c r="B147" s="6" t="str">
        <f>"259820201102002020325"</f>
        <v>259820201102002020325</v>
      </c>
      <c r="C147" s="6" t="s">
        <v>11</v>
      </c>
      <c r="D147" s="6" t="str">
        <f>"林彩玉"</f>
        <v>林彩玉</v>
      </c>
      <c r="E147" s="6" t="str">
        <f t="shared" si="37"/>
        <v>女</v>
      </c>
      <c r="F147" s="6" t="str">
        <f>"1997-09-03"</f>
        <v>1997-09-03</v>
      </c>
      <c r="G147" s="6" t="str">
        <f t="shared" si="34"/>
        <v>本科</v>
      </c>
      <c r="H147" s="6" t="str">
        <f t="shared" si="35"/>
        <v>学士</v>
      </c>
    </row>
    <row r="148" customHeight="1" spans="1:8">
      <c r="A148" s="5">
        <v>145</v>
      </c>
      <c r="B148" s="6" t="str">
        <f>"259820201102083410331"</f>
        <v>259820201102083410331</v>
      </c>
      <c r="C148" s="6" t="s">
        <v>11</v>
      </c>
      <c r="D148" s="6" t="str">
        <f>"黎栖栖"</f>
        <v>黎栖栖</v>
      </c>
      <c r="E148" s="6" t="str">
        <f t="shared" si="37"/>
        <v>女</v>
      </c>
      <c r="F148" s="6" t="str">
        <f>"1997-09-05"</f>
        <v>1997-09-05</v>
      </c>
      <c r="G148" s="6" t="str">
        <f t="shared" si="34"/>
        <v>本科</v>
      </c>
      <c r="H148" s="6" t="str">
        <f t="shared" si="35"/>
        <v>学士</v>
      </c>
    </row>
    <row r="149" customHeight="1" spans="1:8">
      <c r="A149" s="5">
        <v>146</v>
      </c>
      <c r="B149" s="6" t="str">
        <f>"259820201102084951334"</f>
        <v>259820201102084951334</v>
      </c>
      <c r="C149" s="6" t="s">
        <v>11</v>
      </c>
      <c r="D149" s="6" t="str">
        <f>"陈百烨"</f>
        <v>陈百烨</v>
      </c>
      <c r="E149" s="6" t="str">
        <f t="shared" ref="E149:E155" si="38">"男"</f>
        <v>男</v>
      </c>
      <c r="F149" s="6" t="str">
        <f>"1995-10-18"</f>
        <v>1995-10-18</v>
      </c>
      <c r="G149" s="6" t="str">
        <f t="shared" si="34"/>
        <v>本科</v>
      </c>
      <c r="H149" s="6" t="str">
        <f t="shared" si="35"/>
        <v>学士</v>
      </c>
    </row>
    <row r="150" customHeight="1" spans="1:8">
      <c r="A150" s="5">
        <v>147</v>
      </c>
      <c r="B150" s="6" t="str">
        <f>"259820201102105313347"</f>
        <v>259820201102105313347</v>
      </c>
      <c r="C150" s="6" t="s">
        <v>11</v>
      </c>
      <c r="D150" s="6" t="str">
        <f>"邢维纲"</f>
        <v>邢维纲</v>
      </c>
      <c r="E150" s="6" t="str">
        <f t="shared" si="38"/>
        <v>男</v>
      </c>
      <c r="F150" s="6" t="str">
        <f>"1995-04-27"</f>
        <v>1995-04-27</v>
      </c>
      <c r="G150" s="6" t="str">
        <f t="shared" si="34"/>
        <v>本科</v>
      </c>
      <c r="H150" s="6" t="str">
        <f t="shared" si="35"/>
        <v>学士</v>
      </c>
    </row>
    <row r="151" customHeight="1" spans="1:8">
      <c r="A151" s="5">
        <v>148</v>
      </c>
      <c r="B151" s="6" t="str">
        <f>"259820201102114850354"</f>
        <v>259820201102114850354</v>
      </c>
      <c r="C151" s="6" t="s">
        <v>11</v>
      </c>
      <c r="D151" s="6" t="str">
        <f>"吉愉"</f>
        <v>吉愉</v>
      </c>
      <c r="E151" s="6" t="str">
        <f t="shared" ref="E151:E160" si="39">"女"</f>
        <v>女</v>
      </c>
      <c r="F151" s="6" t="str">
        <f>"1998-06-08"</f>
        <v>1998-06-08</v>
      </c>
      <c r="G151" s="6" t="str">
        <f t="shared" si="34"/>
        <v>本科</v>
      </c>
      <c r="H151" s="6" t="str">
        <f t="shared" si="35"/>
        <v>学士</v>
      </c>
    </row>
    <row r="152" customHeight="1" spans="1:8">
      <c r="A152" s="5">
        <v>149</v>
      </c>
      <c r="B152" s="6" t="str">
        <f>"259820201102122437357"</f>
        <v>259820201102122437357</v>
      </c>
      <c r="C152" s="6" t="s">
        <v>11</v>
      </c>
      <c r="D152" s="6" t="str">
        <f>"陈华娜"</f>
        <v>陈华娜</v>
      </c>
      <c r="E152" s="6" t="str">
        <f t="shared" si="39"/>
        <v>女</v>
      </c>
      <c r="F152" s="6" t="str">
        <f>"1996-06-08"</f>
        <v>1996-06-08</v>
      </c>
      <c r="G152" s="6" t="str">
        <f t="shared" si="34"/>
        <v>本科</v>
      </c>
      <c r="H152" s="6" t="str">
        <f t="shared" si="35"/>
        <v>学士</v>
      </c>
    </row>
    <row r="153" customHeight="1" spans="1:8">
      <c r="A153" s="5">
        <v>150</v>
      </c>
      <c r="B153" s="6" t="str">
        <f>"259820201102140448361"</f>
        <v>259820201102140448361</v>
      </c>
      <c r="C153" s="6" t="s">
        <v>11</v>
      </c>
      <c r="D153" s="6" t="str">
        <f>"吴杰"</f>
        <v>吴杰</v>
      </c>
      <c r="E153" s="6" t="str">
        <f t="shared" si="38"/>
        <v>男</v>
      </c>
      <c r="F153" s="6" t="str">
        <f>"1998-04-15"</f>
        <v>1998-04-15</v>
      </c>
      <c r="G153" s="6" t="str">
        <f t="shared" si="34"/>
        <v>本科</v>
      </c>
      <c r="H153" s="6" t="str">
        <f t="shared" si="35"/>
        <v>学士</v>
      </c>
    </row>
    <row r="154" customHeight="1" spans="1:8">
      <c r="A154" s="5">
        <v>151</v>
      </c>
      <c r="B154" s="6" t="str">
        <f>"2598202010260919187"</f>
        <v>2598202010260919187</v>
      </c>
      <c r="C154" s="6" t="s">
        <v>12</v>
      </c>
      <c r="D154" s="6" t="str">
        <f>"符大林"</f>
        <v>符大林</v>
      </c>
      <c r="E154" s="6" t="str">
        <f t="shared" si="38"/>
        <v>男</v>
      </c>
      <c r="F154" s="6" t="str">
        <f>"1997-05-05"</f>
        <v>1997-05-05</v>
      </c>
      <c r="G154" s="6" t="str">
        <f t="shared" si="34"/>
        <v>本科</v>
      </c>
      <c r="H154" s="6" t="str">
        <f t="shared" si="35"/>
        <v>学士</v>
      </c>
    </row>
    <row r="155" customHeight="1" spans="1:8">
      <c r="A155" s="5">
        <v>152</v>
      </c>
      <c r="B155" s="6" t="str">
        <f>"25982020102609482111"</f>
        <v>25982020102609482111</v>
      </c>
      <c r="C155" s="6" t="s">
        <v>12</v>
      </c>
      <c r="D155" s="6" t="str">
        <f>"王艺"</f>
        <v>王艺</v>
      </c>
      <c r="E155" s="6" t="str">
        <f t="shared" si="38"/>
        <v>男</v>
      </c>
      <c r="F155" s="6" t="str">
        <f>"1999-10-31"</f>
        <v>1999-10-31</v>
      </c>
      <c r="G155" s="6" t="str">
        <f t="shared" si="34"/>
        <v>本科</v>
      </c>
      <c r="H155" s="6" t="str">
        <f t="shared" si="35"/>
        <v>学士</v>
      </c>
    </row>
    <row r="156" customHeight="1" spans="1:8">
      <c r="A156" s="5">
        <v>153</v>
      </c>
      <c r="B156" s="6" t="str">
        <f>"25982020102610001417"</f>
        <v>25982020102610001417</v>
      </c>
      <c r="C156" s="6" t="s">
        <v>12</v>
      </c>
      <c r="D156" s="6" t="str">
        <f>"郭芳"</f>
        <v>郭芳</v>
      </c>
      <c r="E156" s="6" t="str">
        <f t="shared" si="39"/>
        <v>女</v>
      </c>
      <c r="F156" s="6" t="str">
        <f>"1998-08-22"</f>
        <v>1998-08-22</v>
      </c>
      <c r="G156" s="6" t="str">
        <f t="shared" si="34"/>
        <v>本科</v>
      </c>
      <c r="H156" s="6" t="str">
        <f t="shared" si="35"/>
        <v>学士</v>
      </c>
    </row>
    <row r="157" customHeight="1" spans="1:8">
      <c r="A157" s="5">
        <v>154</v>
      </c>
      <c r="B157" s="6" t="str">
        <f>"25982020102611065329"</f>
        <v>25982020102611065329</v>
      </c>
      <c r="C157" s="6" t="s">
        <v>12</v>
      </c>
      <c r="D157" s="6" t="str">
        <f>"吴金华"</f>
        <v>吴金华</v>
      </c>
      <c r="E157" s="6" t="str">
        <f t="shared" si="39"/>
        <v>女</v>
      </c>
      <c r="F157" s="6" t="str">
        <f>"1995-09-28"</f>
        <v>1995-09-28</v>
      </c>
      <c r="G157" s="6" t="str">
        <f t="shared" si="34"/>
        <v>本科</v>
      </c>
      <c r="H157" s="6" t="str">
        <f t="shared" si="35"/>
        <v>学士</v>
      </c>
    </row>
    <row r="158" customHeight="1" spans="1:8">
      <c r="A158" s="5">
        <v>155</v>
      </c>
      <c r="B158" s="6" t="str">
        <f>"25982020102611211932"</f>
        <v>25982020102611211932</v>
      </c>
      <c r="C158" s="6" t="s">
        <v>12</v>
      </c>
      <c r="D158" s="6" t="str">
        <f>"王梅转"</f>
        <v>王梅转</v>
      </c>
      <c r="E158" s="6" t="str">
        <f t="shared" si="39"/>
        <v>女</v>
      </c>
      <c r="F158" s="6" t="str">
        <f>"1996-03-10"</f>
        <v>1996-03-10</v>
      </c>
      <c r="G158" s="6" t="str">
        <f t="shared" si="34"/>
        <v>本科</v>
      </c>
      <c r="H158" s="6" t="str">
        <f t="shared" si="35"/>
        <v>学士</v>
      </c>
    </row>
    <row r="159" customHeight="1" spans="1:8">
      <c r="A159" s="5">
        <v>156</v>
      </c>
      <c r="B159" s="6" t="str">
        <f>"25982020102611393035"</f>
        <v>25982020102611393035</v>
      </c>
      <c r="C159" s="6" t="s">
        <v>12</v>
      </c>
      <c r="D159" s="6" t="str">
        <f>"朱秀梅"</f>
        <v>朱秀梅</v>
      </c>
      <c r="E159" s="6" t="str">
        <f t="shared" si="39"/>
        <v>女</v>
      </c>
      <c r="F159" s="6" t="str">
        <f>"1994-01-05"</f>
        <v>1994-01-05</v>
      </c>
      <c r="G159" s="6" t="str">
        <f t="shared" si="34"/>
        <v>本科</v>
      </c>
      <c r="H159" s="6" t="str">
        <f t="shared" si="35"/>
        <v>学士</v>
      </c>
    </row>
    <row r="160" customHeight="1" spans="1:8">
      <c r="A160" s="5">
        <v>157</v>
      </c>
      <c r="B160" s="6" t="str">
        <f>"25982020102613351446"</f>
        <v>25982020102613351446</v>
      </c>
      <c r="C160" s="6" t="s">
        <v>12</v>
      </c>
      <c r="D160" s="6" t="str">
        <f>"黄妹"</f>
        <v>黄妹</v>
      </c>
      <c r="E160" s="6" t="str">
        <f t="shared" si="39"/>
        <v>女</v>
      </c>
      <c r="F160" s="6" t="str">
        <f>"1997-09-26"</f>
        <v>1997-09-26</v>
      </c>
      <c r="G160" s="6" t="str">
        <f t="shared" si="34"/>
        <v>本科</v>
      </c>
      <c r="H160" s="6" t="str">
        <f t="shared" si="35"/>
        <v>学士</v>
      </c>
    </row>
    <row r="161" customHeight="1" spans="1:8">
      <c r="A161" s="5">
        <v>158</v>
      </c>
      <c r="B161" s="6" t="str">
        <f>"25982020102613584552"</f>
        <v>25982020102613584552</v>
      </c>
      <c r="C161" s="6" t="s">
        <v>12</v>
      </c>
      <c r="D161" s="6" t="str">
        <f>"林贵阳"</f>
        <v>林贵阳</v>
      </c>
      <c r="E161" s="6" t="str">
        <f>"男"</f>
        <v>男</v>
      </c>
      <c r="F161" s="6" t="str">
        <f>"1995-03-10"</f>
        <v>1995-03-10</v>
      </c>
      <c r="G161" s="6" t="str">
        <f t="shared" si="34"/>
        <v>本科</v>
      </c>
      <c r="H161" s="6" t="str">
        <f t="shared" si="35"/>
        <v>学士</v>
      </c>
    </row>
    <row r="162" customHeight="1" spans="1:8">
      <c r="A162" s="5">
        <v>159</v>
      </c>
      <c r="B162" s="6" t="str">
        <f>"25982020102614432858"</f>
        <v>25982020102614432858</v>
      </c>
      <c r="C162" s="6" t="s">
        <v>12</v>
      </c>
      <c r="D162" s="6" t="str">
        <f>"赵茂书"</f>
        <v>赵茂书</v>
      </c>
      <c r="E162" s="6" t="str">
        <f t="shared" ref="E162:E169" si="40">"女"</f>
        <v>女</v>
      </c>
      <c r="F162" s="6" t="str">
        <f>"1997-11-14"</f>
        <v>1997-11-14</v>
      </c>
      <c r="G162" s="6" t="str">
        <f t="shared" si="34"/>
        <v>本科</v>
      </c>
      <c r="H162" s="6" t="str">
        <f t="shared" si="35"/>
        <v>学士</v>
      </c>
    </row>
    <row r="163" customHeight="1" spans="1:8">
      <c r="A163" s="5">
        <v>160</v>
      </c>
      <c r="B163" s="6" t="str">
        <f>"25982020102614590060"</f>
        <v>25982020102614590060</v>
      </c>
      <c r="C163" s="6" t="s">
        <v>12</v>
      </c>
      <c r="D163" s="6" t="str">
        <f>"吴小倩"</f>
        <v>吴小倩</v>
      </c>
      <c r="E163" s="6" t="str">
        <f t="shared" si="40"/>
        <v>女</v>
      </c>
      <c r="F163" s="6" t="str">
        <f>"1998-01-28"</f>
        <v>1998-01-28</v>
      </c>
      <c r="G163" s="6" t="str">
        <f t="shared" si="34"/>
        <v>本科</v>
      </c>
      <c r="H163" s="6" t="str">
        <f t="shared" si="35"/>
        <v>学士</v>
      </c>
    </row>
    <row r="164" customHeight="1" spans="1:8">
      <c r="A164" s="5">
        <v>161</v>
      </c>
      <c r="B164" s="6" t="str">
        <f>"25982020102616275475"</f>
        <v>25982020102616275475</v>
      </c>
      <c r="C164" s="6" t="s">
        <v>12</v>
      </c>
      <c r="D164" s="6" t="str">
        <f>"莫明玉"</f>
        <v>莫明玉</v>
      </c>
      <c r="E164" s="6" t="str">
        <f t="shared" si="40"/>
        <v>女</v>
      </c>
      <c r="F164" s="6" t="str">
        <f>"1997-07-10"</f>
        <v>1997-07-10</v>
      </c>
      <c r="G164" s="6" t="str">
        <f t="shared" si="34"/>
        <v>本科</v>
      </c>
      <c r="H164" s="6" t="str">
        <f t="shared" si="35"/>
        <v>学士</v>
      </c>
    </row>
    <row r="165" customHeight="1" spans="1:8">
      <c r="A165" s="5">
        <v>162</v>
      </c>
      <c r="B165" s="6" t="str">
        <f>"25982020102617492584"</f>
        <v>25982020102617492584</v>
      </c>
      <c r="C165" s="6" t="s">
        <v>12</v>
      </c>
      <c r="D165" s="6" t="str">
        <f>"王海云"</f>
        <v>王海云</v>
      </c>
      <c r="E165" s="6" t="str">
        <f t="shared" si="40"/>
        <v>女</v>
      </c>
      <c r="F165" s="6" t="str">
        <f>"1996-12-26"</f>
        <v>1996-12-26</v>
      </c>
      <c r="G165" s="6" t="str">
        <f t="shared" si="34"/>
        <v>本科</v>
      </c>
      <c r="H165" s="6" t="str">
        <f t="shared" si="35"/>
        <v>学士</v>
      </c>
    </row>
    <row r="166" customHeight="1" spans="1:8">
      <c r="A166" s="5">
        <v>163</v>
      </c>
      <c r="B166" s="6" t="str">
        <f>"259820201026214203109"</f>
        <v>259820201026214203109</v>
      </c>
      <c r="C166" s="6" t="s">
        <v>12</v>
      </c>
      <c r="D166" s="6" t="str">
        <f>"张琰"</f>
        <v>张琰</v>
      </c>
      <c r="E166" s="6" t="str">
        <f t="shared" si="40"/>
        <v>女</v>
      </c>
      <c r="F166" s="6" t="str">
        <f>"1998-09-13"</f>
        <v>1998-09-13</v>
      </c>
      <c r="G166" s="6" t="str">
        <f t="shared" si="34"/>
        <v>本科</v>
      </c>
      <c r="H166" s="6" t="str">
        <f t="shared" si="35"/>
        <v>学士</v>
      </c>
    </row>
    <row r="167" customHeight="1" spans="1:8">
      <c r="A167" s="5">
        <v>164</v>
      </c>
      <c r="B167" s="6" t="str">
        <f>"259820201026230636114"</f>
        <v>259820201026230636114</v>
      </c>
      <c r="C167" s="6" t="s">
        <v>12</v>
      </c>
      <c r="D167" s="6" t="str">
        <f>"邱丽翔"</f>
        <v>邱丽翔</v>
      </c>
      <c r="E167" s="6" t="str">
        <f t="shared" si="40"/>
        <v>女</v>
      </c>
      <c r="F167" s="6" t="str">
        <f>"1997-11-30"</f>
        <v>1997-11-30</v>
      </c>
      <c r="G167" s="6" t="str">
        <f t="shared" si="34"/>
        <v>本科</v>
      </c>
      <c r="H167" s="6" t="str">
        <f t="shared" si="35"/>
        <v>学士</v>
      </c>
    </row>
    <row r="168" customHeight="1" spans="1:8">
      <c r="A168" s="5">
        <v>165</v>
      </c>
      <c r="B168" s="6" t="str">
        <f>"259820201027120510129"</f>
        <v>259820201027120510129</v>
      </c>
      <c r="C168" s="6" t="s">
        <v>12</v>
      </c>
      <c r="D168" s="6" t="str">
        <f>"王紫萍"</f>
        <v>王紫萍</v>
      </c>
      <c r="E168" s="6" t="str">
        <f t="shared" si="40"/>
        <v>女</v>
      </c>
      <c r="F168" s="6" t="str">
        <f>"1998-06-02"</f>
        <v>1998-06-02</v>
      </c>
      <c r="G168" s="6" t="str">
        <f t="shared" si="34"/>
        <v>本科</v>
      </c>
      <c r="H168" s="6" t="str">
        <f t="shared" si="35"/>
        <v>学士</v>
      </c>
    </row>
    <row r="169" customHeight="1" spans="1:8">
      <c r="A169" s="5">
        <v>166</v>
      </c>
      <c r="B169" s="6" t="str">
        <f>"259820201027155617148"</f>
        <v>259820201027155617148</v>
      </c>
      <c r="C169" s="6" t="s">
        <v>12</v>
      </c>
      <c r="D169" s="6" t="str">
        <f>"陈淑金"</f>
        <v>陈淑金</v>
      </c>
      <c r="E169" s="6" t="str">
        <f t="shared" si="40"/>
        <v>女</v>
      </c>
      <c r="F169" s="6" t="str">
        <f>"1998-06-28"</f>
        <v>1998-06-28</v>
      </c>
      <c r="G169" s="6" t="str">
        <f t="shared" si="34"/>
        <v>本科</v>
      </c>
      <c r="H169" s="6" t="str">
        <f t="shared" si="35"/>
        <v>学士</v>
      </c>
    </row>
    <row r="170" customHeight="1" spans="1:8">
      <c r="A170" s="5">
        <v>167</v>
      </c>
      <c r="B170" s="6" t="str">
        <f>"259820201027200117167"</f>
        <v>259820201027200117167</v>
      </c>
      <c r="C170" s="6" t="s">
        <v>12</v>
      </c>
      <c r="D170" s="6" t="str">
        <f>"吴川"</f>
        <v>吴川</v>
      </c>
      <c r="E170" s="6" t="str">
        <f>"男"</f>
        <v>男</v>
      </c>
      <c r="F170" s="6" t="str">
        <f>"1996-08-14"</f>
        <v>1996-08-14</v>
      </c>
      <c r="G170" s="6" t="str">
        <f t="shared" si="34"/>
        <v>本科</v>
      </c>
      <c r="H170" s="6" t="str">
        <f t="shared" si="35"/>
        <v>学士</v>
      </c>
    </row>
    <row r="171" customHeight="1" spans="1:8">
      <c r="A171" s="5">
        <v>168</v>
      </c>
      <c r="B171" s="6" t="str">
        <f>"259820201028101339189"</f>
        <v>259820201028101339189</v>
      </c>
      <c r="C171" s="6" t="s">
        <v>12</v>
      </c>
      <c r="D171" s="6" t="str">
        <f>"邬必芬"</f>
        <v>邬必芬</v>
      </c>
      <c r="E171" s="6" t="str">
        <f t="shared" ref="E171:E173" si="41">"女"</f>
        <v>女</v>
      </c>
      <c r="F171" s="6" t="str">
        <f>"1997-03-05"</f>
        <v>1997-03-05</v>
      </c>
      <c r="G171" s="6" t="str">
        <f t="shared" si="34"/>
        <v>本科</v>
      </c>
      <c r="H171" s="6" t="str">
        <f t="shared" si="35"/>
        <v>学士</v>
      </c>
    </row>
    <row r="172" customHeight="1" spans="1:8">
      <c r="A172" s="5">
        <v>169</v>
      </c>
      <c r="B172" s="6" t="str">
        <f>"259820201028105106193"</f>
        <v>259820201028105106193</v>
      </c>
      <c r="C172" s="6" t="s">
        <v>12</v>
      </c>
      <c r="D172" s="6" t="str">
        <f>"王桃蕊"</f>
        <v>王桃蕊</v>
      </c>
      <c r="E172" s="6" t="str">
        <f t="shared" si="41"/>
        <v>女</v>
      </c>
      <c r="F172" s="6" t="str">
        <f>"1998-03-11"</f>
        <v>1998-03-11</v>
      </c>
      <c r="G172" s="6" t="str">
        <f t="shared" si="34"/>
        <v>本科</v>
      </c>
      <c r="H172" s="6" t="str">
        <f t="shared" si="35"/>
        <v>学士</v>
      </c>
    </row>
    <row r="173" customHeight="1" spans="1:8">
      <c r="A173" s="5">
        <v>170</v>
      </c>
      <c r="B173" s="6" t="str">
        <f>"259820201028115300199"</f>
        <v>259820201028115300199</v>
      </c>
      <c r="C173" s="6" t="s">
        <v>12</v>
      </c>
      <c r="D173" s="6" t="str">
        <f>"张翠玲"</f>
        <v>张翠玲</v>
      </c>
      <c r="E173" s="6" t="str">
        <f t="shared" si="41"/>
        <v>女</v>
      </c>
      <c r="F173" s="6" t="str">
        <f>"1995-11-02"</f>
        <v>1995-11-02</v>
      </c>
      <c r="G173" s="6" t="str">
        <f t="shared" si="34"/>
        <v>本科</v>
      </c>
      <c r="H173" s="6" t="str">
        <f t="shared" si="35"/>
        <v>学士</v>
      </c>
    </row>
    <row r="174" customHeight="1" spans="1:8">
      <c r="A174" s="5">
        <v>171</v>
      </c>
      <c r="B174" s="6" t="str">
        <f>"259820201028184625220"</f>
        <v>259820201028184625220</v>
      </c>
      <c r="C174" s="6" t="s">
        <v>12</v>
      </c>
      <c r="D174" s="6" t="str">
        <f>"何世杰"</f>
        <v>何世杰</v>
      </c>
      <c r="E174" s="6" t="str">
        <f t="shared" ref="E174:E179" si="42">"男"</f>
        <v>男</v>
      </c>
      <c r="F174" s="6" t="str">
        <f>"1997-11-17"</f>
        <v>1997-11-17</v>
      </c>
      <c r="G174" s="6" t="str">
        <f t="shared" si="34"/>
        <v>本科</v>
      </c>
      <c r="H174" s="6" t="str">
        <f t="shared" si="35"/>
        <v>学士</v>
      </c>
    </row>
    <row r="175" customHeight="1" spans="1:8">
      <c r="A175" s="5">
        <v>172</v>
      </c>
      <c r="B175" s="6" t="str">
        <f>"259820201029144510242"</f>
        <v>259820201029144510242</v>
      </c>
      <c r="C175" s="6" t="s">
        <v>12</v>
      </c>
      <c r="D175" s="6" t="str">
        <f>"林海秋"</f>
        <v>林海秋</v>
      </c>
      <c r="E175" s="6" t="str">
        <f t="shared" ref="E175:E186" si="43">"女"</f>
        <v>女</v>
      </c>
      <c r="F175" s="6" t="str">
        <f>"1995-07-13"</f>
        <v>1995-07-13</v>
      </c>
      <c r="G175" s="6" t="str">
        <f t="shared" si="34"/>
        <v>本科</v>
      </c>
      <c r="H175" s="6" t="str">
        <f t="shared" si="35"/>
        <v>学士</v>
      </c>
    </row>
    <row r="176" customHeight="1" spans="1:8">
      <c r="A176" s="5">
        <v>173</v>
      </c>
      <c r="B176" s="6" t="str">
        <f>"259820201030175151267"</f>
        <v>259820201030175151267</v>
      </c>
      <c r="C176" s="6" t="s">
        <v>12</v>
      </c>
      <c r="D176" s="6" t="str">
        <f>"林文庆"</f>
        <v>林文庆</v>
      </c>
      <c r="E176" s="6" t="str">
        <f t="shared" si="42"/>
        <v>男</v>
      </c>
      <c r="F176" s="6" t="str">
        <f>"1998-06-25"</f>
        <v>1998-06-25</v>
      </c>
      <c r="G176" s="6" t="str">
        <f t="shared" si="34"/>
        <v>本科</v>
      </c>
      <c r="H176" s="6" t="str">
        <f t="shared" si="35"/>
        <v>学士</v>
      </c>
    </row>
    <row r="177" customHeight="1" spans="1:8">
      <c r="A177" s="5">
        <v>174</v>
      </c>
      <c r="B177" s="6" t="str">
        <f>"259820201031090738281"</f>
        <v>259820201031090738281</v>
      </c>
      <c r="C177" s="6" t="s">
        <v>12</v>
      </c>
      <c r="D177" s="6" t="str">
        <f>"符壮月"</f>
        <v>符壮月</v>
      </c>
      <c r="E177" s="6" t="str">
        <f t="shared" si="43"/>
        <v>女</v>
      </c>
      <c r="F177" s="6" t="str">
        <f>"1995-09-09"</f>
        <v>1995-09-09</v>
      </c>
      <c r="G177" s="6" t="str">
        <f t="shared" si="34"/>
        <v>本科</v>
      </c>
      <c r="H177" s="6" t="str">
        <f t="shared" si="35"/>
        <v>学士</v>
      </c>
    </row>
    <row r="178" customHeight="1" spans="1:8">
      <c r="A178" s="5">
        <v>175</v>
      </c>
      <c r="B178" s="6" t="str">
        <f>"259820201031130913283"</f>
        <v>259820201031130913283</v>
      </c>
      <c r="C178" s="6" t="s">
        <v>12</v>
      </c>
      <c r="D178" s="6" t="str">
        <f>"金超华"</f>
        <v>金超华</v>
      </c>
      <c r="E178" s="6" t="str">
        <f t="shared" si="42"/>
        <v>男</v>
      </c>
      <c r="F178" s="6" t="str">
        <f>"1997-01-21"</f>
        <v>1997-01-21</v>
      </c>
      <c r="G178" s="6" t="str">
        <f t="shared" si="34"/>
        <v>本科</v>
      </c>
      <c r="H178" s="6" t="str">
        <f t="shared" si="35"/>
        <v>学士</v>
      </c>
    </row>
    <row r="179" customHeight="1" spans="1:8">
      <c r="A179" s="5">
        <v>176</v>
      </c>
      <c r="B179" s="6" t="str">
        <f>"259820201031214519289"</f>
        <v>259820201031214519289</v>
      </c>
      <c r="C179" s="6" t="s">
        <v>12</v>
      </c>
      <c r="D179" s="6" t="str">
        <f>"刘亚之"</f>
        <v>刘亚之</v>
      </c>
      <c r="E179" s="6" t="str">
        <f t="shared" si="42"/>
        <v>男</v>
      </c>
      <c r="F179" s="6" t="str">
        <f>"1996-02-06"</f>
        <v>1996-02-06</v>
      </c>
      <c r="G179" s="6" t="str">
        <f t="shared" si="34"/>
        <v>本科</v>
      </c>
      <c r="H179" s="6" t="str">
        <f t="shared" si="35"/>
        <v>学士</v>
      </c>
    </row>
    <row r="180" customHeight="1" spans="1:8">
      <c r="A180" s="5">
        <v>177</v>
      </c>
      <c r="B180" s="6" t="str">
        <f>"259820201031233401292"</f>
        <v>259820201031233401292</v>
      </c>
      <c r="C180" s="6" t="s">
        <v>12</v>
      </c>
      <c r="D180" s="6" t="str">
        <f>"张宇"</f>
        <v>张宇</v>
      </c>
      <c r="E180" s="6" t="str">
        <f t="shared" si="43"/>
        <v>女</v>
      </c>
      <c r="F180" s="6" t="str">
        <f>"1997-06-10"</f>
        <v>1997-06-10</v>
      </c>
      <c r="G180" s="6" t="str">
        <f t="shared" si="34"/>
        <v>本科</v>
      </c>
      <c r="H180" s="6" t="str">
        <f t="shared" si="35"/>
        <v>学士</v>
      </c>
    </row>
    <row r="181" customHeight="1" spans="1:8">
      <c r="A181" s="5">
        <v>178</v>
      </c>
      <c r="B181" s="6" t="str">
        <f>"259820201101151420299"</f>
        <v>259820201101151420299</v>
      </c>
      <c r="C181" s="6" t="s">
        <v>12</v>
      </c>
      <c r="D181" s="6" t="str">
        <f>"陈彩凤"</f>
        <v>陈彩凤</v>
      </c>
      <c r="E181" s="6" t="str">
        <f t="shared" si="43"/>
        <v>女</v>
      </c>
      <c r="F181" s="6" t="str">
        <f>"1995-09-05"</f>
        <v>1995-09-05</v>
      </c>
      <c r="G181" s="6" t="str">
        <f t="shared" si="34"/>
        <v>本科</v>
      </c>
      <c r="H181" s="6" t="str">
        <f t="shared" si="35"/>
        <v>学士</v>
      </c>
    </row>
    <row r="182" customHeight="1" spans="1:8">
      <c r="A182" s="5">
        <v>179</v>
      </c>
      <c r="B182" s="6" t="str">
        <f>"259820201101194824308"</f>
        <v>259820201101194824308</v>
      </c>
      <c r="C182" s="6" t="s">
        <v>12</v>
      </c>
      <c r="D182" s="6" t="str">
        <f>"冯雪雯"</f>
        <v>冯雪雯</v>
      </c>
      <c r="E182" s="6" t="str">
        <f t="shared" si="43"/>
        <v>女</v>
      </c>
      <c r="F182" s="6" t="str">
        <f>"1998-11-05"</f>
        <v>1998-11-05</v>
      </c>
      <c r="G182" s="6" t="str">
        <f t="shared" si="34"/>
        <v>本科</v>
      </c>
      <c r="H182" s="6" t="str">
        <f t="shared" si="35"/>
        <v>学士</v>
      </c>
    </row>
    <row r="183" customHeight="1" spans="1:8">
      <c r="A183" s="5">
        <v>180</v>
      </c>
      <c r="B183" s="6" t="str">
        <f>"259820201101201602309"</f>
        <v>259820201101201602309</v>
      </c>
      <c r="C183" s="6" t="s">
        <v>12</v>
      </c>
      <c r="D183" s="6" t="str">
        <f>"陈婆丹"</f>
        <v>陈婆丹</v>
      </c>
      <c r="E183" s="6" t="str">
        <f t="shared" si="43"/>
        <v>女</v>
      </c>
      <c r="F183" s="6" t="str">
        <f>"1994-05-18"</f>
        <v>1994-05-18</v>
      </c>
      <c r="G183" s="6" t="str">
        <f t="shared" si="34"/>
        <v>本科</v>
      </c>
      <c r="H183" s="6" t="str">
        <f t="shared" si="35"/>
        <v>学士</v>
      </c>
    </row>
    <row r="184" customHeight="1" spans="1:8">
      <c r="A184" s="5">
        <v>181</v>
      </c>
      <c r="B184" s="6" t="str">
        <f>"259820201101214534315"</f>
        <v>259820201101214534315</v>
      </c>
      <c r="C184" s="6" t="s">
        <v>12</v>
      </c>
      <c r="D184" s="6" t="str">
        <f>"黄庆丽"</f>
        <v>黄庆丽</v>
      </c>
      <c r="E184" s="6" t="str">
        <f t="shared" si="43"/>
        <v>女</v>
      </c>
      <c r="F184" s="6" t="str">
        <f>"1996-10-30"</f>
        <v>1996-10-30</v>
      </c>
      <c r="G184" s="6" t="str">
        <f t="shared" si="34"/>
        <v>本科</v>
      </c>
      <c r="H184" s="6" t="str">
        <f t="shared" si="35"/>
        <v>学士</v>
      </c>
    </row>
    <row r="185" customHeight="1" spans="1:8">
      <c r="A185" s="5">
        <v>182</v>
      </c>
      <c r="B185" s="6" t="str">
        <f>"259820201102084452332"</f>
        <v>259820201102084452332</v>
      </c>
      <c r="C185" s="6" t="s">
        <v>12</v>
      </c>
      <c r="D185" s="6" t="str">
        <f>"周颂玉"</f>
        <v>周颂玉</v>
      </c>
      <c r="E185" s="6" t="str">
        <f t="shared" si="43"/>
        <v>女</v>
      </c>
      <c r="F185" s="6" t="str">
        <f>"1997-03-06"</f>
        <v>1997-03-06</v>
      </c>
      <c r="G185" s="6" t="str">
        <f t="shared" si="34"/>
        <v>本科</v>
      </c>
      <c r="H185" s="6" t="str">
        <f t="shared" si="35"/>
        <v>学士</v>
      </c>
    </row>
    <row r="186" customHeight="1" spans="1:8">
      <c r="A186" s="5">
        <v>183</v>
      </c>
      <c r="B186" s="6" t="str">
        <f>"259820201102091511338"</f>
        <v>259820201102091511338</v>
      </c>
      <c r="C186" s="6" t="s">
        <v>12</v>
      </c>
      <c r="D186" s="6" t="str">
        <f>"郭江谜"</f>
        <v>郭江谜</v>
      </c>
      <c r="E186" s="6" t="str">
        <f t="shared" si="43"/>
        <v>女</v>
      </c>
      <c r="F186" s="6" t="str">
        <f>"1996-07-16"</f>
        <v>1996-07-16</v>
      </c>
      <c r="G186" s="6" t="str">
        <f t="shared" si="34"/>
        <v>本科</v>
      </c>
      <c r="H186" s="6" t="str">
        <f t="shared" si="35"/>
        <v>学士</v>
      </c>
    </row>
    <row r="187" customHeight="1" spans="1:8">
      <c r="A187" s="5">
        <v>184</v>
      </c>
      <c r="B187" s="6" t="str">
        <f>"259820201102105135346"</f>
        <v>259820201102105135346</v>
      </c>
      <c r="C187" s="6" t="s">
        <v>12</v>
      </c>
      <c r="D187" s="6" t="str">
        <f>"罗文贤"</f>
        <v>罗文贤</v>
      </c>
      <c r="E187" s="6" t="str">
        <f>"男"</f>
        <v>男</v>
      </c>
      <c r="F187" s="6" t="str">
        <f>"1997-08-27"</f>
        <v>1997-08-27</v>
      </c>
      <c r="G187" s="6" t="str">
        <f t="shared" si="34"/>
        <v>本科</v>
      </c>
      <c r="H187" s="6" t="str">
        <f t="shared" si="35"/>
        <v>学士</v>
      </c>
    </row>
    <row r="188" customHeight="1" spans="1:8">
      <c r="A188" s="5">
        <v>185</v>
      </c>
      <c r="B188" s="6" t="str">
        <f>"259820201102145201363"</f>
        <v>259820201102145201363</v>
      </c>
      <c r="C188" s="6" t="s">
        <v>12</v>
      </c>
      <c r="D188" s="6" t="str">
        <f>"陈焕明"</f>
        <v>陈焕明</v>
      </c>
      <c r="E188" s="6" t="str">
        <f>"男"</f>
        <v>男</v>
      </c>
      <c r="F188" s="6" t="str">
        <f>"1995-12-05"</f>
        <v>1995-12-05</v>
      </c>
      <c r="G188" s="6" t="str">
        <f t="shared" si="34"/>
        <v>本科</v>
      </c>
      <c r="H188" s="6" t="str">
        <f t="shared" si="35"/>
        <v>学士</v>
      </c>
    </row>
  </sheetData>
  <mergeCells count="2">
    <mergeCell ref="A1:H1"/>
    <mergeCell ref="A2:H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2020-11-07T01:00:00Z</dcterms:created>
  <dcterms:modified xsi:type="dcterms:W3CDTF">2020-11-08T04:03:55Z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