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拟录用人员基本情况表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<sst xmlns="http://schemas.openxmlformats.org/spreadsheetml/2006/main" count="41" uniqueCount="28">
  <si>
    <t>文昌市2020年卫生健康系统招聘卫生专业技术工作人员拟录用人员基本情况表</t>
  </si>
  <si>
    <t>序号</t>
  </si>
  <si>
    <t>姓名</t>
  </si>
  <si>
    <t>性别</t>
  </si>
  <si>
    <t>出生年月</t>
  </si>
  <si>
    <t>籍贯</t>
  </si>
  <si>
    <t>毕业院校</t>
  </si>
  <si>
    <t>所学专业</t>
  </si>
  <si>
    <t>学历</t>
  </si>
  <si>
    <t>学位</t>
  </si>
  <si>
    <t>聘用岗位</t>
  </si>
  <si>
    <t>备注</t>
  </si>
  <si>
    <t>文昌市中医院超声医师</t>
  </si>
  <si>
    <t>文昌市中医院中医儿科医师</t>
  </si>
  <si>
    <t>文昌市中医院中医内科医师</t>
  </si>
  <si>
    <t>文昌市中医院骨科学科带头人</t>
  </si>
  <si>
    <t>文昌市庆龄妇幼保健院康复治疗师</t>
  </si>
  <si>
    <t>文昌市庆龄妇幼保健院检验科检验师</t>
  </si>
  <si>
    <t>文昌市皮肤性病防治中心皮肤性病科医师</t>
  </si>
  <si>
    <t>文昌市精神病医院临床护士</t>
  </si>
  <si>
    <t>文昌市基层卫生院临床医师</t>
  </si>
  <si>
    <t>海南海口</t>
  </si>
  <si>
    <t>海南医学院</t>
  </si>
  <si>
    <t>临床医学</t>
  </si>
  <si>
    <t>大专</t>
  </si>
  <si>
    <t>无</t>
  </si>
  <si>
    <t>文昌市基层卫生院中医医师</t>
  </si>
  <si>
    <t>文昌市基层卫生院检验技师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</si>
</sst>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4.7109375" style="1" customWidth="1"/>
    <col min="2" max="2" width="7.421875" style="1" customWidth="1"/>
    <col min="3" max="3" width="6.00390625" style="1" customWidth="1"/>
    <col min="4" max="4" width="11.00390625" style="1" customWidth="1"/>
    <col min="5" max="5" width="16.00390625" style="1" customWidth="1"/>
    <col min="6" max="6" width="13.00390625" style="1" customWidth="1"/>
    <col min="7" max="7" width="17.00390625" style="1" customWidth="1"/>
    <col min="8" max="8" width="7.00390625" style="1" customWidth="1"/>
    <col min="9" max="9" width="6.28125" style="1" customWidth="1"/>
    <col min="10" max="10" width="20.8515625" style="1" customWidth="1"/>
    <col min="11" max="242" width="9.00390625" style="1" customWidth="1"/>
    <col min="243" max="16384" width="9.00390625" style="3" customWidth="1"/>
  </cols>
  <sheetData>
    <row r="1" spans="1:11" s="1" customFormat="1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</row>
    <row r="3" spans="1:11" s="2" customFormat="1" ht="42" customHeight="1">
      <c r="A3" s="7">
        <v>1</v>
      </c>
      <c r="B3" s="8" t="str">
        <f>"符传蛟"</f>
        <v>符传蛟</v>
      </c>
      <c r="C3" s="8" t="str">
        <f aca="true" t="shared" si="0" ref="C3:C6">"男"</f>
        <v>男</v>
      </c>
      <c r="D3" s="9" t="str">
        <f>"1983-04-07"</f>
        <v>1983-04-07</v>
      </c>
      <c r="E3" s="9" t="str">
        <f>"海南文昌"</f>
        <v>海南文昌</v>
      </c>
      <c r="F3" s="9" t="str">
        <f aca="true" t="shared" si="1" ref="F3:F8">"海南医学院"</f>
        <v>海南医学院</v>
      </c>
      <c r="G3" s="9" t="str">
        <f>"临床医学"</f>
        <v>临床医学</v>
      </c>
      <c r="H3" s="9" t="str">
        <f aca="true" t="shared" si="2" ref="H3:H11">"本科"</f>
        <v>本科</v>
      </c>
      <c r="I3" s="9" t="str">
        <f aca="true" t="shared" si="3" ref="I3:I11">"学士"</f>
        <v>学士</v>
      </c>
      <c r="J3" s="9" t="s">
        <v>12</v>
      </c>
      <c r="K3" s="10"/>
    </row>
    <row r="4" spans="1:11" s="2" customFormat="1" ht="42" customHeight="1">
      <c r="A4" s="7">
        <v>2</v>
      </c>
      <c r="B4" s="8" t="str">
        <f>"陈思"</f>
        <v>陈思</v>
      </c>
      <c r="C4" s="8" t="str">
        <f aca="true" t="shared" si="4" ref="C4:C9">"女"</f>
        <v>女</v>
      </c>
      <c r="D4" s="9" t="str">
        <f>"1989-07-26"</f>
        <v>1989-07-26</v>
      </c>
      <c r="E4" s="9" t="str">
        <f>"吉林长春"</f>
        <v>吉林长春</v>
      </c>
      <c r="F4" s="9" t="str">
        <f>"长春中医药大学"</f>
        <v>长春中医药大学</v>
      </c>
      <c r="G4" s="9" t="str">
        <f>"中医儿科学"</f>
        <v>中医儿科学</v>
      </c>
      <c r="H4" s="9" t="str">
        <f aca="true" t="shared" si="5" ref="H4:H6">"研究生"</f>
        <v>研究生</v>
      </c>
      <c r="I4" s="9" t="str">
        <f aca="true" t="shared" si="6" ref="I4:I6">"硕士"</f>
        <v>硕士</v>
      </c>
      <c r="J4" s="9" t="s">
        <v>13</v>
      </c>
      <c r="K4" s="10"/>
    </row>
    <row r="5" spans="1:11" s="2" customFormat="1" ht="42" customHeight="1">
      <c r="A5" s="7">
        <v>3</v>
      </c>
      <c r="B5" s="8" t="str">
        <f>"吴树杰"</f>
        <v>吴树杰</v>
      </c>
      <c r="C5" s="8" t="str">
        <f t="shared" si="0"/>
        <v>男</v>
      </c>
      <c r="D5" s="9" t="str">
        <f>"1989.07.01"</f>
        <v>1989.07.01</v>
      </c>
      <c r="E5" s="9" t="str">
        <f>"海南海口"</f>
        <v>海南海口</v>
      </c>
      <c r="F5" s="9" t="str">
        <f>"长春中医药大学"</f>
        <v>长春中医药大学</v>
      </c>
      <c r="G5" s="9" t="str">
        <f>"中医内科学"</f>
        <v>中医内科学</v>
      </c>
      <c r="H5" s="9" t="str">
        <f t="shared" si="5"/>
        <v>研究生</v>
      </c>
      <c r="I5" s="9" t="str">
        <f t="shared" si="6"/>
        <v>硕士</v>
      </c>
      <c r="J5" s="9" t="s">
        <v>14</v>
      </c>
      <c r="K5" s="10"/>
    </row>
    <row r="6" spans="1:11" s="2" customFormat="1" ht="42" customHeight="1">
      <c r="A6" s="7">
        <v>4</v>
      </c>
      <c r="B6" s="8" t="str">
        <f>"杨泽贤"</f>
        <v>杨泽贤</v>
      </c>
      <c r="C6" s="8" t="str">
        <f t="shared" si="0"/>
        <v>男</v>
      </c>
      <c r="D6" s="9" t="str">
        <f>"1973-02-10"</f>
        <v>1973-02-10</v>
      </c>
      <c r="E6" s="9" t="str">
        <f>"广西桂平"</f>
        <v>广西桂平</v>
      </c>
      <c r="F6" s="9" t="str">
        <f>"广西中医学院"</f>
        <v>广西中医学院</v>
      </c>
      <c r="G6" s="9" t="str">
        <f>"中医骨伤科学"</f>
        <v>中医骨伤科学</v>
      </c>
      <c r="H6" s="9" t="str">
        <f t="shared" si="5"/>
        <v>研究生</v>
      </c>
      <c r="I6" s="9" t="str">
        <f t="shared" si="6"/>
        <v>硕士</v>
      </c>
      <c r="J6" s="9" t="s">
        <v>15</v>
      </c>
      <c r="K6" s="10"/>
    </row>
    <row r="7" spans="1:11" s="2" customFormat="1" ht="42" customHeight="1">
      <c r="A7" s="7">
        <v>5</v>
      </c>
      <c r="B7" s="8" t="str">
        <f>"陈琼红"</f>
        <v>陈琼红</v>
      </c>
      <c r="C7" s="8" t="str">
        <f t="shared" si="4"/>
        <v>女</v>
      </c>
      <c r="D7" s="9" t="str">
        <f>"1994-05-20"</f>
        <v>1994-05-20</v>
      </c>
      <c r="E7" s="9" t="str">
        <f>"海南海口"</f>
        <v>海南海口</v>
      </c>
      <c r="F7" s="9" t="str">
        <f t="shared" si="1"/>
        <v>海南医学院</v>
      </c>
      <c r="G7" s="9" t="str">
        <f>"康复治疗学"</f>
        <v>康复治疗学</v>
      </c>
      <c r="H7" s="9" t="str">
        <f t="shared" si="2"/>
        <v>本科</v>
      </c>
      <c r="I7" s="9" t="str">
        <f t="shared" si="3"/>
        <v>学士</v>
      </c>
      <c r="J7" s="9" t="s">
        <v>16</v>
      </c>
      <c r="K7" s="10"/>
    </row>
    <row r="8" spans="1:11" s="2" customFormat="1" ht="42" customHeight="1">
      <c r="A8" s="7">
        <v>6</v>
      </c>
      <c r="B8" s="8" t="str">
        <f>"张立琼"</f>
        <v>张立琼</v>
      </c>
      <c r="C8" s="8" t="str">
        <f>"男"</f>
        <v>男</v>
      </c>
      <c r="D8" s="9" t="str">
        <f>"1990-08-08"</f>
        <v>1990-08-08</v>
      </c>
      <c r="E8" s="9" t="str">
        <f>"广西钦州"</f>
        <v>广西钦州</v>
      </c>
      <c r="F8" s="9" t="str">
        <f t="shared" si="1"/>
        <v>海南医学院</v>
      </c>
      <c r="G8" s="9" t="str">
        <f>"医学检验技术"</f>
        <v>医学检验技术</v>
      </c>
      <c r="H8" s="9" t="str">
        <f t="shared" si="2"/>
        <v>本科</v>
      </c>
      <c r="I8" s="9" t="str">
        <f t="shared" si="3"/>
        <v>学士</v>
      </c>
      <c r="J8" s="9" t="s">
        <v>17</v>
      </c>
      <c r="K8" s="10"/>
    </row>
    <row r="9" spans="1:11" s="2" customFormat="1" ht="42" customHeight="1">
      <c r="A9" s="7">
        <v>7</v>
      </c>
      <c r="B9" s="8" t="str">
        <f>"李美庆"</f>
        <v>李美庆</v>
      </c>
      <c r="C9" s="8" t="str">
        <f t="shared" si="4"/>
        <v>女</v>
      </c>
      <c r="D9" s="9" t="str">
        <f>"1996-11-08"</f>
        <v>1996-11-08</v>
      </c>
      <c r="E9" s="9" t="str">
        <f>"海南儋州"</f>
        <v>海南儋州</v>
      </c>
      <c r="F9" s="9" t="str">
        <f>"湖南医药学院"</f>
        <v>湖南医药学院</v>
      </c>
      <c r="G9" s="9" t="str">
        <f>"医学检验技术"</f>
        <v>医学检验技术</v>
      </c>
      <c r="H9" s="9" t="str">
        <f t="shared" si="2"/>
        <v>本科</v>
      </c>
      <c r="I9" s="9" t="str">
        <f t="shared" si="3"/>
        <v>学士</v>
      </c>
      <c r="J9" s="9" t="s">
        <v>17</v>
      </c>
      <c r="K9" s="10"/>
    </row>
    <row r="10" spans="1:11" s="2" customFormat="1" ht="42" customHeight="1">
      <c r="A10" s="7">
        <v>8</v>
      </c>
      <c r="B10" s="8" t="str">
        <f>"梁春南"</f>
        <v>梁春南</v>
      </c>
      <c r="C10" s="8" t="str">
        <f>"男"</f>
        <v>男</v>
      </c>
      <c r="D10" s="9" t="str">
        <f>"1982-04-09"</f>
        <v>1982-04-09</v>
      </c>
      <c r="E10" s="9" t="str">
        <f>"海南三亚"</f>
        <v>海南三亚</v>
      </c>
      <c r="F10" s="9" t="str">
        <f>"扬州大学"</f>
        <v>扬州大学</v>
      </c>
      <c r="G10" s="9" t="str">
        <f>"临床医学（皮肤病与性病学）专业"</f>
        <v>临床医学（皮肤病与性病学）专业</v>
      </c>
      <c r="H10" s="9" t="str">
        <f t="shared" si="2"/>
        <v>本科</v>
      </c>
      <c r="I10" s="9" t="str">
        <f t="shared" si="3"/>
        <v>学士</v>
      </c>
      <c r="J10" s="9" t="s">
        <v>18</v>
      </c>
      <c r="K10" s="10"/>
    </row>
    <row r="11" spans="1:11" s="2" customFormat="1" ht="42" customHeight="1">
      <c r="A11" s="7">
        <v>9</v>
      </c>
      <c r="B11" s="8" t="str">
        <f>"郑英巧"</f>
        <v>郑英巧</v>
      </c>
      <c r="C11" s="8" t="str">
        <f aca="true" t="shared" si="7" ref="C11:C17">"女"</f>
        <v>女</v>
      </c>
      <c r="D11" s="9" t="str">
        <f>"1983-04-16"</f>
        <v>1983-04-16</v>
      </c>
      <c r="E11" s="9" t="str">
        <f aca="true" t="shared" si="8" ref="E11:E13">"海南文昌"</f>
        <v>海南文昌</v>
      </c>
      <c r="F11" s="9" t="str">
        <f>"泸州医学院"</f>
        <v>泸州医学院</v>
      </c>
      <c r="G11" s="9" t="str">
        <f aca="true" t="shared" si="9" ref="G11:G15">"临床医学"</f>
        <v>临床医学</v>
      </c>
      <c r="H11" s="9" t="str">
        <f t="shared" si="2"/>
        <v>本科</v>
      </c>
      <c r="I11" s="9" t="str">
        <f t="shared" si="3"/>
        <v>学士</v>
      </c>
      <c r="J11" s="9" t="s">
        <v>18</v>
      </c>
      <c r="K11" s="10"/>
    </row>
    <row r="12" spans="1:11" s="2" customFormat="1" ht="42" customHeight="1">
      <c r="A12" s="7">
        <v>10</v>
      </c>
      <c r="B12" s="8" t="str">
        <f>"符媛媛"</f>
        <v>符媛媛</v>
      </c>
      <c r="C12" s="8" t="str">
        <f t="shared" si="7"/>
        <v>女</v>
      </c>
      <c r="D12" s="9" t="str">
        <f>"1996-08-31"</f>
        <v>1996-08-31</v>
      </c>
      <c r="E12" s="9" t="str">
        <f t="shared" si="8"/>
        <v>海南文昌</v>
      </c>
      <c r="F12" s="9" t="str">
        <f aca="true" t="shared" si="10" ref="F12:F20">"海南医学院"</f>
        <v>海南医学院</v>
      </c>
      <c r="G12" s="9" t="str">
        <f>"护理"</f>
        <v>护理</v>
      </c>
      <c r="H12" s="9" t="str">
        <f aca="true" t="shared" si="11" ref="H12:H15">"大专"</f>
        <v>大专</v>
      </c>
      <c r="I12" s="9" t="str">
        <f aca="true" t="shared" si="12" ref="I12:I15">"无"</f>
        <v>无</v>
      </c>
      <c r="J12" s="9" t="s">
        <v>19</v>
      </c>
      <c r="K12" s="10"/>
    </row>
    <row r="13" spans="1:11" s="2" customFormat="1" ht="42" customHeight="1">
      <c r="A13" s="7">
        <v>11</v>
      </c>
      <c r="B13" s="8" t="str">
        <f>"李金惠"</f>
        <v>李金惠</v>
      </c>
      <c r="C13" s="8" t="str">
        <f t="shared" si="7"/>
        <v>女</v>
      </c>
      <c r="D13" s="9" t="str">
        <f>"1994-04-22"</f>
        <v>1994-04-22</v>
      </c>
      <c r="E13" s="9" t="str">
        <f t="shared" si="8"/>
        <v>海南文昌</v>
      </c>
      <c r="F13" s="9" t="str">
        <f>"四川大学"</f>
        <v>四川大学</v>
      </c>
      <c r="G13" s="9" t="str">
        <f>"护理"</f>
        <v>护理</v>
      </c>
      <c r="H13" s="9" t="str">
        <f>"本科"</f>
        <v>本科</v>
      </c>
      <c r="I13" s="9" t="str">
        <f t="shared" si="12"/>
        <v>无</v>
      </c>
      <c r="J13" s="9" t="s">
        <v>19</v>
      </c>
      <c r="K13" s="10"/>
    </row>
    <row r="14" spans="1:11" s="2" customFormat="1" ht="42" customHeight="1">
      <c r="A14" s="7">
        <v>12</v>
      </c>
      <c r="B14" s="8" t="str">
        <f>"吴海莲"</f>
        <v>吴海莲</v>
      </c>
      <c r="C14" s="8" t="str">
        <f t="shared" si="7"/>
        <v>女</v>
      </c>
      <c r="D14" s="9" t="str">
        <f>"1990-01-20"</f>
        <v>1990-01-20</v>
      </c>
      <c r="E14" s="9" t="str">
        <f>"海南万宁"</f>
        <v>海南万宁</v>
      </c>
      <c r="F14" s="9" t="str">
        <f>"湖南省常德职业技术学院"</f>
        <v>湖南省常德职业技术学院</v>
      </c>
      <c r="G14" s="9" t="str">
        <f t="shared" si="9"/>
        <v>临床医学</v>
      </c>
      <c r="H14" s="9" t="str">
        <f t="shared" si="11"/>
        <v>大专</v>
      </c>
      <c r="I14" s="9" t="str">
        <f t="shared" si="12"/>
        <v>无</v>
      </c>
      <c r="J14" s="9" t="s">
        <v>20</v>
      </c>
      <c r="K14" s="10"/>
    </row>
    <row r="15" spans="1:11" s="2" customFormat="1" ht="42" customHeight="1">
      <c r="A15" s="7">
        <v>13</v>
      </c>
      <c r="B15" s="8" t="str">
        <f>"符小菁"</f>
        <v>符小菁</v>
      </c>
      <c r="C15" s="8" t="str">
        <f t="shared" si="7"/>
        <v>女</v>
      </c>
      <c r="D15" s="9" t="str">
        <f>"1996-03-23"</f>
        <v>1996-03-23</v>
      </c>
      <c r="E15" s="9" t="str">
        <f aca="true" t="shared" si="13" ref="E15:E20">"海南文昌"</f>
        <v>海南文昌</v>
      </c>
      <c r="F15" s="9" t="str">
        <f t="shared" si="10"/>
        <v>海南医学院</v>
      </c>
      <c r="G15" s="9" t="str">
        <f t="shared" si="9"/>
        <v>临床医学</v>
      </c>
      <c r="H15" s="9" t="str">
        <f t="shared" si="11"/>
        <v>大专</v>
      </c>
      <c r="I15" s="9" t="str">
        <f t="shared" si="12"/>
        <v>无</v>
      </c>
      <c r="J15" s="9" t="s">
        <v>20</v>
      </c>
      <c r="K15" s="10"/>
    </row>
    <row r="16" spans="1:11" s="2" customFormat="1" ht="42" customHeight="1">
      <c r="A16" s="7">
        <v>14</v>
      </c>
      <c r="B16" s="8" t="str">
        <f>"谭燕丽"</f>
        <v>谭燕丽</v>
      </c>
      <c r="C16" s="8" t="str">
        <f t="shared" si="7"/>
        <v>女</v>
      </c>
      <c r="D16" s="9" t="str">
        <f>"1995-11-06"</f>
        <v>1995-11-06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25</v>
      </c>
      <c r="J16" s="9" t="s">
        <v>20</v>
      </c>
      <c r="K16" s="10"/>
    </row>
    <row r="17" spans="1:11" s="2" customFormat="1" ht="42" customHeight="1">
      <c r="A17" s="7">
        <v>15</v>
      </c>
      <c r="B17" s="8" t="str">
        <f>"李志芳"</f>
        <v>李志芳</v>
      </c>
      <c r="C17" s="8" t="str">
        <f t="shared" si="7"/>
        <v>女</v>
      </c>
      <c r="D17" s="9" t="str">
        <f>"1994-05-07"</f>
        <v>1994-05-07</v>
      </c>
      <c r="E17" s="9" t="str">
        <f t="shared" si="13"/>
        <v>海南文昌</v>
      </c>
      <c r="F17" s="9" t="str">
        <f t="shared" si="10"/>
        <v>海南医学院</v>
      </c>
      <c r="G17" s="9" t="str">
        <f aca="true" t="shared" si="14" ref="G17:G20">"临床医学"</f>
        <v>临床医学</v>
      </c>
      <c r="H17" s="9" t="str">
        <f aca="true" t="shared" si="15" ref="H17:H20">"大专"</f>
        <v>大专</v>
      </c>
      <c r="I17" s="9" t="str">
        <f aca="true" t="shared" si="16" ref="I17:I20">"无"</f>
        <v>无</v>
      </c>
      <c r="J17" s="9" t="s">
        <v>20</v>
      </c>
      <c r="K17" s="10"/>
    </row>
    <row r="18" spans="1:11" s="2" customFormat="1" ht="42" customHeight="1">
      <c r="A18" s="7">
        <v>16</v>
      </c>
      <c r="B18" s="8" t="str">
        <f>"庄发"</f>
        <v>庄发</v>
      </c>
      <c r="C18" s="8" t="str">
        <f>"男"</f>
        <v>男</v>
      </c>
      <c r="D18" s="9" t="str">
        <f>"1996-04-06"</f>
        <v>1996-04-06</v>
      </c>
      <c r="E18" s="9" t="str">
        <f>"海南琼海"</f>
        <v>海南琼海</v>
      </c>
      <c r="F18" s="9" t="str">
        <f t="shared" si="10"/>
        <v>海南医学院</v>
      </c>
      <c r="G18" s="9" t="str">
        <f t="shared" si="14"/>
        <v>临床医学</v>
      </c>
      <c r="H18" s="9" t="str">
        <f t="shared" si="15"/>
        <v>大专</v>
      </c>
      <c r="I18" s="9" t="s">
        <v>25</v>
      </c>
      <c r="J18" s="9" t="s">
        <v>20</v>
      </c>
      <c r="K18" s="10"/>
    </row>
    <row r="19" spans="1:11" s="2" customFormat="1" ht="42" customHeight="1">
      <c r="A19" s="7">
        <v>17</v>
      </c>
      <c r="B19" s="8" t="str">
        <f>"黄文孝"</f>
        <v>黄文孝</v>
      </c>
      <c r="C19" s="8" t="str">
        <f>"男"</f>
        <v>男</v>
      </c>
      <c r="D19" s="9" t="str">
        <f>"1993-04-19"</f>
        <v>1993-04-19</v>
      </c>
      <c r="E19" s="9" t="str">
        <f>"海南定安"</f>
        <v>海南定安</v>
      </c>
      <c r="F19" s="9" t="str">
        <f t="shared" si="10"/>
        <v>海南医学院</v>
      </c>
      <c r="G19" s="9" t="str">
        <f t="shared" si="14"/>
        <v>临床医学</v>
      </c>
      <c r="H19" s="9" t="str">
        <f t="shared" si="15"/>
        <v>大专</v>
      </c>
      <c r="I19" s="9" t="str">
        <f t="shared" si="16"/>
        <v>无</v>
      </c>
      <c r="J19" s="9" t="s">
        <v>20</v>
      </c>
      <c r="K19" s="10"/>
    </row>
    <row r="20" spans="1:11" s="2" customFormat="1" ht="42" customHeight="1">
      <c r="A20" s="7">
        <v>18</v>
      </c>
      <c r="B20" s="8" t="str">
        <f>"符宏花"</f>
        <v>符宏花</v>
      </c>
      <c r="C20" s="8" t="str">
        <f aca="true" t="shared" si="17" ref="C20:C25">"女"</f>
        <v>女</v>
      </c>
      <c r="D20" s="9" t="str">
        <f>"1996-04-03"</f>
        <v>1996-04-03</v>
      </c>
      <c r="E20" s="9" t="str">
        <f t="shared" si="13"/>
        <v>海南文昌</v>
      </c>
      <c r="F20" s="9" t="str">
        <f t="shared" si="10"/>
        <v>海南医学院</v>
      </c>
      <c r="G20" s="9" t="str">
        <f t="shared" si="14"/>
        <v>临床医学</v>
      </c>
      <c r="H20" s="9" t="str">
        <f t="shared" si="15"/>
        <v>大专</v>
      </c>
      <c r="I20" s="9" t="str">
        <f t="shared" si="16"/>
        <v>无</v>
      </c>
      <c r="J20" s="9" t="s">
        <v>20</v>
      </c>
      <c r="K20" s="10"/>
    </row>
    <row r="21" spans="1:11" s="2" customFormat="1" ht="42" customHeight="1">
      <c r="A21" s="7">
        <v>19</v>
      </c>
      <c r="B21" s="8" t="str">
        <f>"黎璐颖"</f>
        <v>黎璐颖</v>
      </c>
      <c r="C21" s="8" t="str">
        <f t="shared" si="17"/>
        <v>女</v>
      </c>
      <c r="D21" s="9" t="str">
        <f>"1991-08-17"</f>
        <v>1991-08-17</v>
      </c>
      <c r="E21" s="9" t="str">
        <f>"广东信宜"</f>
        <v>广东信宜</v>
      </c>
      <c r="F21" s="9" t="str">
        <f>"广西中医药大学赛恩斯新医药学院"</f>
        <v>广西中医药大学赛恩斯新医药学院</v>
      </c>
      <c r="G21" s="9" t="str">
        <f>"中医学"</f>
        <v>中医学</v>
      </c>
      <c r="H21" s="9" t="str">
        <f aca="true" t="shared" si="18" ref="H21:H25">"本科"</f>
        <v>本科</v>
      </c>
      <c r="I21" s="9" t="str">
        <f aca="true" t="shared" si="19" ref="I18:I22">"学士"</f>
        <v>学士</v>
      </c>
      <c r="J21" s="9" t="s">
        <v>26</v>
      </c>
      <c r="K21" s="10"/>
    </row>
    <row r="22" spans="1:11" s="2" customFormat="1" ht="42" customHeight="1">
      <c r="A22" s="7">
        <v>20</v>
      </c>
      <c r="B22" s="8" t="str">
        <f>"王碧珠"</f>
        <v>王碧珠</v>
      </c>
      <c r="C22" s="8" t="str">
        <f t="shared" si="17"/>
        <v>女</v>
      </c>
      <c r="D22" s="9" t="str">
        <f>"1992-06-04"</f>
        <v>1992-06-04</v>
      </c>
      <c r="E22" s="9" t="str">
        <f>"海南海口"</f>
        <v>海南海口</v>
      </c>
      <c r="F22" s="9" t="str">
        <f>"广西中医药大学赛恩斯新医药学院"</f>
        <v>广西中医药大学赛恩斯新医药学院</v>
      </c>
      <c r="G22" s="9" t="str">
        <f>"中医学"</f>
        <v>中医学</v>
      </c>
      <c r="H22" s="9" t="str">
        <f t="shared" si="18"/>
        <v>本科</v>
      </c>
      <c r="I22" s="9" t="str">
        <f t="shared" si="19"/>
        <v>学士</v>
      </c>
      <c r="J22" s="9" t="s">
        <v>26</v>
      </c>
      <c r="K22" s="10"/>
    </row>
    <row r="23" spans="1:11" s="2" customFormat="1" ht="42" customHeight="1">
      <c r="A23" s="7">
        <v>21</v>
      </c>
      <c r="B23" s="8" t="str">
        <f>"黄丽娜"</f>
        <v>黄丽娜</v>
      </c>
      <c r="C23" s="8" t="str">
        <f t="shared" si="17"/>
        <v>女</v>
      </c>
      <c r="D23" s="9" t="str">
        <f>"1992-08-09"</f>
        <v>1992-08-09</v>
      </c>
      <c r="E23" s="9" t="str">
        <f aca="true" t="shared" si="20" ref="E23:E25">"海南文昌"</f>
        <v>海南文昌</v>
      </c>
      <c r="F23" s="9" t="str">
        <f>"海南医学院"</f>
        <v>海南医学院</v>
      </c>
      <c r="G23" s="9" t="str">
        <f>"医学检验技术"</f>
        <v>医学检验技术</v>
      </c>
      <c r="H23" s="9" t="str">
        <f>"大专"</f>
        <v>大专</v>
      </c>
      <c r="I23" s="9" t="str">
        <f>"无"</f>
        <v>无</v>
      </c>
      <c r="J23" s="9" t="s">
        <v>27</v>
      </c>
      <c r="K23" s="10"/>
    </row>
    <row r="24" spans="1:11" s="2" customFormat="1" ht="42" customHeight="1">
      <c r="A24" s="7">
        <v>22</v>
      </c>
      <c r="B24" s="8" t="str">
        <f>"吴玉叶"</f>
        <v>吴玉叶</v>
      </c>
      <c r="C24" s="8" t="str">
        <f t="shared" si="17"/>
        <v>女</v>
      </c>
      <c r="D24" s="9" t="str">
        <f>"1992-12-15"</f>
        <v>1992-12-15</v>
      </c>
      <c r="E24" s="9" t="str">
        <f t="shared" si="20"/>
        <v>海南文昌</v>
      </c>
      <c r="F24" s="9" t="str">
        <f>"广东医科大学"</f>
        <v>广东医科大学</v>
      </c>
      <c r="G24" s="9" t="str">
        <f>"医学检验技术"</f>
        <v>医学检验技术</v>
      </c>
      <c r="H24" s="9" t="str">
        <f t="shared" si="18"/>
        <v>本科</v>
      </c>
      <c r="I24" s="9" t="str">
        <f>"无"</f>
        <v>无</v>
      </c>
      <c r="J24" s="9" t="s">
        <v>27</v>
      </c>
      <c r="K24" s="10"/>
    </row>
    <row r="25" spans="1:11" s="2" customFormat="1" ht="42" customHeight="1">
      <c r="A25" s="7">
        <v>23</v>
      </c>
      <c r="B25" s="8" t="str">
        <f>"陈海浪"</f>
        <v>陈海浪</v>
      </c>
      <c r="C25" s="8" t="str">
        <f t="shared" si="17"/>
        <v>女</v>
      </c>
      <c r="D25" s="9" t="str">
        <f>"1993-05-23"</f>
        <v>1993-05-23</v>
      </c>
      <c r="E25" s="9" t="str">
        <f t="shared" si="20"/>
        <v>海南文昌</v>
      </c>
      <c r="F25" s="9" t="str">
        <f>"成都中医药大学"</f>
        <v>成都中医药大学</v>
      </c>
      <c r="G25" s="9" t="str">
        <f>"医学检验"</f>
        <v>医学检验</v>
      </c>
      <c r="H25" s="9" t="str">
        <f t="shared" si="18"/>
        <v>本科</v>
      </c>
      <c r="I25" s="9" t="str">
        <f>"学士"</f>
        <v>学士</v>
      </c>
      <c r="J25" s="9" t="s">
        <v>27</v>
      </c>
      <c r="K25" s="10"/>
    </row>
  </sheetData>
  <sheetProtection/>
  <mergeCells count="1">
    <mergeCell ref="A1:K1"/>
  </mergeCells>
  <printOptions/>
  <pageMargins left="0.75" right="0.43" top="0.31" bottom="0.24" header="0.16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34880</cp:lastModifiedBy>
  <dcterms:created xsi:type="dcterms:W3CDTF">2020-04-08T09:48:36Z</dcterms:created>
  <dcterms:modified xsi:type="dcterms:W3CDTF">2020-11-09T02:06:23Z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