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医院策划部" sheetId="3" r:id="rId1"/>
    <sheet name="运行部" sheetId="2" r:id="rId2"/>
    <sheet name="管理部管理人员" sheetId="1" r:id="rId3"/>
    <sheet name="财务科管理人员" sheetId="4" r:id="rId4"/>
    <sheet name="保障部" sheetId="5" r:id="rId5"/>
  </sheets>
  <calcPr calcId="144525"/>
</workbook>
</file>

<file path=xl/sharedStrings.xml><?xml version="1.0" encoding="utf-8"?>
<sst xmlns="http://schemas.openxmlformats.org/spreadsheetml/2006/main" count="657" uniqueCount="136">
  <si>
    <t>陵水黎族自治县第二人民医院策划部管理人员综合成绩</t>
  </si>
  <si>
    <t>报考岗位</t>
  </si>
  <si>
    <t>姓名</t>
  </si>
  <si>
    <t>面试成绩</t>
  </si>
  <si>
    <t>排名</t>
  </si>
  <si>
    <t>医院策划部管理人员</t>
  </si>
  <si>
    <t>张莉</t>
  </si>
  <si>
    <t>潘名书</t>
  </si>
  <si>
    <t>胡硕诸</t>
  </si>
  <si>
    <t>胡其必</t>
  </si>
  <si>
    <t>缺考</t>
  </si>
  <si>
    <t>陵水县第二人民医院公开招聘运行部管理人员成绩</t>
  </si>
  <si>
    <t>综合成绩</t>
  </si>
  <si>
    <t>运行部管理人员</t>
  </si>
  <si>
    <t>孙立莎</t>
  </si>
  <si>
    <t>周子棚</t>
  </si>
  <si>
    <t>陈家优</t>
  </si>
  <si>
    <t>陵水县第二人民医院公开招聘管理部人员成绩</t>
  </si>
  <si>
    <t>黄富厚</t>
  </si>
  <si>
    <t>管理部管理人员</t>
  </si>
  <si>
    <t>李婷</t>
  </si>
  <si>
    <t>朱世飞</t>
  </si>
  <si>
    <t>吴雅</t>
  </si>
  <si>
    <t>陵水黎族自治县第二人民医院2020年公开招聘财务科管理人员综合成绩</t>
  </si>
  <si>
    <t>王海侠</t>
  </si>
  <si>
    <t>财务科管理人员</t>
  </si>
  <si>
    <t>梁兴勤</t>
  </si>
  <si>
    <t>扬亚新</t>
  </si>
  <si>
    <t>罗先耀</t>
  </si>
  <si>
    <t>谭木珊</t>
  </si>
  <si>
    <t>齐英博</t>
  </si>
  <si>
    <t>王国玲</t>
  </si>
  <si>
    <t>李芳</t>
  </si>
  <si>
    <t>符金玉</t>
  </si>
  <si>
    <t>扬鎏钰</t>
  </si>
  <si>
    <t>扬大统</t>
  </si>
  <si>
    <t>李名跃</t>
  </si>
  <si>
    <t>符琼鹏</t>
  </si>
  <si>
    <t>郭清觉</t>
  </si>
  <si>
    <t>陈贝源</t>
  </si>
  <si>
    <t>陈小漫</t>
  </si>
  <si>
    <t>序号</t>
  </si>
  <si>
    <t>专业</t>
  </si>
  <si>
    <t>周始权</t>
  </si>
  <si>
    <t>网络工程</t>
  </si>
  <si>
    <t>保障部管理人员</t>
  </si>
  <si>
    <t>王后贤</t>
  </si>
  <si>
    <t>计算机科学与技术</t>
  </si>
  <si>
    <t>王佳佳</t>
  </si>
  <si>
    <t>电子商务</t>
  </si>
  <si>
    <t>农石磊</t>
  </si>
  <si>
    <t>计算机与科学技术</t>
  </si>
  <si>
    <t>卢礼良</t>
  </si>
  <si>
    <t>法律</t>
  </si>
  <si>
    <t>余忠汉</t>
  </si>
  <si>
    <t>电子信息工程</t>
  </si>
  <si>
    <t>胡妹</t>
  </si>
  <si>
    <t>软件工程</t>
  </si>
  <si>
    <t>王远霖</t>
  </si>
  <si>
    <t>周山山</t>
  </si>
  <si>
    <t>法学</t>
  </si>
  <si>
    <t>刘忠洋</t>
  </si>
  <si>
    <t>杨张娇</t>
  </si>
  <si>
    <t>黄余龙</t>
  </si>
  <si>
    <t>黄创莹</t>
  </si>
  <si>
    <t>信息管理与信息系统</t>
  </si>
  <si>
    <t>王理彬</t>
  </si>
  <si>
    <t>魏铭云</t>
  </si>
  <si>
    <t>赵泽悦</t>
  </si>
  <si>
    <t>沈世强</t>
  </si>
  <si>
    <t>通信工程</t>
  </si>
  <si>
    <t>全天娇</t>
  </si>
  <si>
    <t>郑中原</t>
  </si>
  <si>
    <t>黄菲菲</t>
  </si>
  <si>
    <t>陈图超</t>
  </si>
  <si>
    <t>移动通信技术</t>
  </si>
  <si>
    <t>吴浩然</t>
  </si>
  <si>
    <t>符小翠</t>
  </si>
  <si>
    <t>电子信息科学与技术</t>
  </si>
  <si>
    <t>吴秋芳</t>
  </si>
  <si>
    <t>社会工作</t>
  </si>
  <si>
    <t>莫壮智</t>
  </si>
  <si>
    <t>陈亚亮</t>
  </si>
  <si>
    <t>陈世政</t>
  </si>
  <si>
    <t>计算机应用技术</t>
  </si>
  <si>
    <t>吴哲</t>
  </si>
  <si>
    <t>卢水清</t>
  </si>
  <si>
    <t>信息与计算科学</t>
  </si>
  <si>
    <t>邓植立</t>
  </si>
  <si>
    <t>通信工程（海洋通信方向）</t>
  </si>
  <si>
    <t>卓小妹</t>
  </si>
  <si>
    <t>行政执行</t>
  </si>
  <si>
    <t>郑符荣</t>
  </si>
  <si>
    <t>汪德举</t>
  </si>
  <si>
    <t>陈亚柳</t>
  </si>
  <si>
    <t>司法信息技术</t>
  </si>
  <si>
    <t>杨鹤</t>
  </si>
  <si>
    <t>卢雨果</t>
  </si>
  <si>
    <t>应用电子技术</t>
  </si>
  <si>
    <t>林鸿浩</t>
  </si>
  <si>
    <t>王国大</t>
  </si>
  <si>
    <t>司法助理</t>
  </si>
  <si>
    <t>符香选</t>
  </si>
  <si>
    <t>现代教育技术</t>
  </si>
  <si>
    <t>陈立</t>
  </si>
  <si>
    <t>未面试</t>
  </si>
  <si>
    <t>梁春诗</t>
  </si>
  <si>
    <t>杨昭坚</t>
  </si>
  <si>
    <t>电子信息工程技术</t>
  </si>
  <si>
    <t>王太</t>
  </si>
  <si>
    <t>电气工程及其自动化</t>
  </si>
  <si>
    <t>胡华军</t>
  </si>
  <si>
    <t>计算机应用软件专业</t>
  </si>
  <si>
    <t>符传明</t>
  </si>
  <si>
    <t>张磊</t>
  </si>
  <si>
    <t>监所管理</t>
  </si>
  <si>
    <t>纪新春</t>
  </si>
  <si>
    <t>黎国富</t>
  </si>
  <si>
    <t>俞权珍</t>
  </si>
  <si>
    <t>法学专业</t>
  </si>
  <si>
    <t>欧桂芳</t>
  </si>
  <si>
    <t>蓝英霞</t>
  </si>
  <si>
    <t>谢昌周</t>
  </si>
  <si>
    <t>周兴贤</t>
  </si>
  <si>
    <t>陈家杰</t>
  </si>
  <si>
    <t>周运妹</t>
  </si>
  <si>
    <t>陈东山</t>
  </si>
  <si>
    <t>软件技术</t>
  </si>
  <si>
    <t>吴娟</t>
  </si>
  <si>
    <t>王肖遥</t>
  </si>
  <si>
    <t>电子科学与技术</t>
  </si>
  <si>
    <t>郑锦</t>
  </si>
  <si>
    <t>物联网工程</t>
  </si>
  <si>
    <t>吴易澄</t>
  </si>
  <si>
    <t>计算机信息管理</t>
  </si>
  <si>
    <t>许曾强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</si>
</sst>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42">
    <font>
      <sz val="11"/>
      <color theme="1"/>
      <name val="宋体"/>
      <charset val="134"/>
      <scheme val="minor"/>
    </font>
    <font>
      <b/>
      <sz val="16"/>
      <color theme="1"/>
      <name val="微软雅黑"/>
      <charset val="134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微软雅黑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</font>
    <font>
      <b/>
      <sz val="20"/>
      <color theme="1"/>
      <name val="微软雅黑"/>
      <charset val="134"/>
    </font>
    <font>
      <b/>
      <sz val="14"/>
      <color rgb="FF000000"/>
      <name val="微软雅黑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  <scheme val="minor"/>
    </font>
    <font>
      <b/>
      <sz val="14"/>
      <name val="微软雅黑"/>
      <charset val="134"/>
    </font>
    <font>
      <b/>
      <sz val="20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name val="宋体"/>
      <charset val="134"/>
    </font>
    <font>
      <b/>
      <sz val="14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5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9" borderId="6" applyNumberFormat="0" applyAlignment="0" applyProtection="0">
      <alignment vertical="center"/>
    </xf>
    <xf numFmtId="0" fontId="41" fillId="9" borderId="11" applyNumberFormat="0" applyAlignment="0" applyProtection="0">
      <alignment vertical="center"/>
    </xf>
    <xf numFmtId="0" fontId="37" fillId="26" borderId="12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13" fillId="0" borderId="3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3"/>
  <sheetViews>
    <sheetView tabSelected="1" view="pageBreakPreview" zoomScaleNormal="100" zoomScaleSheetLayoutView="100" workbookViewId="0">
      <selection activeCell="G39" sqref="G39"/>
    </sheetView>
  </sheetViews>
  <sheetFormatPr defaultColWidth="9" defaultRowHeight="13.5" outlineLevelCol="3"/>
  <cols>
    <col min="1" max="1" width="37.875" customWidth="1"/>
    <col min="2" max="2" width="15.5" customWidth="1"/>
    <col min="3" max="3" width="18.25" style="1" customWidth="1"/>
    <col min="4" max="4" width="15.75" style="34" customWidth="1"/>
  </cols>
  <sheetData>
    <row r="1" spans="1:4">
      <c r="A1" s="35" t="s">
        <v>0</v>
      </c>
      <c r="B1" s="35"/>
      <c r="C1" s="35"/>
      <c r="D1" s="35"/>
    </row>
    <row r="2" spans="1:4">
      <c r="A2" s="35"/>
      <c r="B2" s="35"/>
      <c r="C2" s="35"/>
      <c r="D2" s="35"/>
    </row>
    <row r="3" spans="1:4">
      <c r="A3" s="35"/>
      <c r="B3" s="35"/>
      <c r="C3" s="35"/>
      <c r="D3" s="35"/>
    </row>
    <row r="4" ht="30" customHeight="1" spans="1:4">
      <c r="A4" s="8" t="s">
        <v>1</v>
      </c>
      <c r="B4" s="8" t="s">
        <v>2</v>
      </c>
      <c r="C4" s="8" t="s">
        <v>3</v>
      </c>
      <c r="D4" s="8" t="s">
        <v>4</v>
      </c>
    </row>
    <row r="5" ht="32" customHeight="1" spans="1:4">
      <c r="A5" s="36" t="s">
        <v>5</v>
      </c>
      <c r="B5" s="36" t="str">
        <f>"李梓童"</f>
        <v>李梓童</v>
      </c>
      <c r="C5" s="37">
        <v>90.7</v>
      </c>
      <c r="D5" s="38">
        <v>1</v>
      </c>
    </row>
    <row r="6" ht="32" customHeight="1" spans="1:4">
      <c r="A6" s="36" t="s">
        <v>5</v>
      </c>
      <c r="B6" s="36" t="str">
        <f>"蓝小玉"</f>
        <v>蓝小玉</v>
      </c>
      <c r="C6" s="37">
        <v>82.3</v>
      </c>
      <c r="D6" s="38">
        <v>2</v>
      </c>
    </row>
    <row r="7" ht="32" customHeight="1" spans="1:4">
      <c r="A7" s="36" t="s">
        <v>5</v>
      </c>
      <c r="B7" s="36" t="str">
        <f>"张子薇"</f>
        <v>张子薇</v>
      </c>
      <c r="C7" s="39">
        <v>82.3</v>
      </c>
      <c r="D7" s="38">
        <v>3</v>
      </c>
    </row>
    <row r="8" ht="32" customHeight="1" spans="1:4">
      <c r="A8" s="36" t="s">
        <v>5</v>
      </c>
      <c r="B8" s="40" t="s">
        <v>6</v>
      </c>
      <c r="C8" s="37">
        <v>81.3</v>
      </c>
      <c r="D8" s="38">
        <v>4</v>
      </c>
    </row>
    <row r="9" ht="32" customHeight="1" spans="1:4">
      <c r="A9" s="36" t="s">
        <v>5</v>
      </c>
      <c r="B9" s="41" t="str">
        <f>"王玲玲"</f>
        <v>王玲玲</v>
      </c>
      <c r="C9" s="42">
        <v>79.7</v>
      </c>
      <c r="D9" s="38">
        <v>5</v>
      </c>
    </row>
    <row r="10" ht="32" customHeight="1" spans="1:4">
      <c r="A10" s="36" t="s">
        <v>5</v>
      </c>
      <c r="B10" s="41" t="str">
        <f>"林斯静"</f>
        <v>林斯静</v>
      </c>
      <c r="C10" s="43">
        <v>79</v>
      </c>
      <c r="D10" s="38">
        <v>6</v>
      </c>
    </row>
    <row r="11" ht="32" customHeight="1" spans="1:4">
      <c r="A11" s="36" t="s">
        <v>5</v>
      </c>
      <c r="B11" s="41" t="str">
        <f>"王倩倩"</f>
        <v>王倩倩</v>
      </c>
      <c r="C11" s="43">
        <v>78</v>
      </c>
      <c r="D11" s="38">
        <v>7</v>
      </c>
    </row>
    <row r="12" ht="32" customHeight="1" spans="1:4">
      <c r="A12" s="36" t="s">
        <v>5</v>
      </c>
      <c r="B12" s="41" t="str">
        <f>"翁雪钊"</f>
        <v>翁雪钊</v>
      </c>
      <c r="C12" s="43">
        <v>77.7</v>
      </c>
      <c r="D12" s="38">
        <v>8</v>
      </c>
    </row>
    <row r="13" ht="32" customHeight="1" spans="1:4">
      <c r="A13" s="36" t="s">
        <v>5</v>
      </c>
      <c r="B13" s="41" t="str">
        <f>"蒋雯丽"</f>
        <v>蒋雯丽</v>
      </c>
      <c r="C13" s="42">
        <v>77</v>
      </c>
      <c r="D13" s="38">
        <v>9</v>
      </c>
    </row>
    <row r="14" ht="32" customHeight="1" spans="1:4">
      <c r="A14" s="36" t="s">
        <v>5</v>
      </c>
      <c r="B14" s="41" t="str">
        <f>"汪锦琳"</f>
        <v>汪锦琳</v>
      </c>
      <c r="C14" s="43">
        <v>76.7</v>
      </c>
      <c r="D14" s="38">
        <v>10</v>
      </c>
    </row>
    <row r="15" ht="32" customHeight="1" spans="1:4">
      <c r="A15" s="36" t="s">
        <v>5</v>
      </c>
      <c r="B15" s="41" t="str">
        <f>"马国辉"</f>
        <v>马国辉</v>
      </c>
      <c r="C15" s="43">
        <v>76.7</v>
      </c>
      <c r="D15" s="38">
        <v>11</v>
      </c>
    </row>
    <row r="16" ht="32" customHeight="1" spans="1:4">
      <c r="A16" s="36" t="s">
        <v>5</v>
      </c>
      <c r="B16" s="41" t="str">
        <f>"许彩霞"</f>
        <v>许彩霞</v>
      </c>
      <c r="C16" s="43">
        <v>76.3</v>
      </c>
      <c r="D16" s="38">
        <v>12</v>
      </c>
    </row>
    <row r="17" ht="32" customHeight="1" spans="1:4">
      <c r="A17" s="36" t="s">
        <v>5</v>
      </c>
      <c r="B17" s="40" t="s">
        <v>7</v>
      </c>
      <c r="C17" s="37">
        <v>76.3</v>
      </c>
      <c r="D17" s="38">
        <v>13</v>
      </c>
    </row>
    <row r="18" ht="32" customHeight="1" spans="1:4">
      <c r="A18" s="36" t="s">
        <v>5</v>
      </c>
      <c r="B18" s="41" t="str">
        <f>"吴悦"</f>
        <v>吴悦</v>
      </c>
      <c r="C18" s="43">
        <v>75.7</v>
      </c>
      <c r="D18" s="38">
        <v>14</v>
      </c>
    </row>
    <row r="19" ht="32" customHeight="1" spans="1:4">
      <c r="A19" s="36" t="s">
        <v>5</v>
      </c>
      <c r="B19" s="41" t="str">
        <f>"卫犇"</f>
        <v>卫犇</v>
      </c>
      <c r="C19" s="42">
        <v>75.7</v>
      </c>
      <c r="D19" s="38">
        <v>15</v>
      </c>
    </row>
    <row r="20" ht="32" customHeight="1" spans="1:4">
      <c r="A20" s="36" t="s">
        <v>5</v>
      </c>
      <c r="B20" s="41" t="str">
        <f>"王子樱"</f>
        <v>王子樱</v>
      </c>
      <c r="C20" s="43">
        <v>74.7</v>
      </c>
      <c r="D20" s="38">
        <v>16</v>
      </c>
    </row>
    <row r="21" ht="32" customHeight="1" spans="1:4">
      <c r="A21" s="36" t="s">
        <v>5</v>
      </c>
      <c r="B21" s="41" t="str">
        <f>"符盼盼"</f>
        <v>符盼盼</v>
      </c>
      <c r="C21" s="43">
        <v>74.7</v>
      </c>
      <c r="D21" s="38">
        <v>17</v>
      </c>
    </row>
    <row r="22" ht="32" customHeight="1" spans="1:4">
      <c r="A22" s="36" t="s">
        <v>5</v>
      </c>
      <c r="B22" s="44" t="str">
        <f>"梁爽"</f>
        <v>梁爽</v>
      </c>
      <c r="C22" s="45">
        <v>74</v>
      </c>
      <c r="D22" s="38">
        <v>18</v>
      </c>
    </row>
    <row r="23" ht="30" customHeight="1" spans="1:4">
      <c r="A23" s="36" t="s">
        <v>5</v>
      </c>
      <c r="B23" s="41" t="str">
        <f>"陈天润"</f>
        <v>陈天润</v>
      </c>
      <c r="C23" s="42">
        <v>73.7</v>
      </c>
      <c r="D23" s="38">
        <v>19</v>
      </c>
    </row>
    <row r="24" ht="30" customHeight="1" spans="1:4">
      <c r="A24" s="36" t="s">
        <v>5</v>
      </c>
      <c r="B24" s="40" t="s">
        <v>8</v>
      </c>
      <c r="C24" s="43">
        <v>73.7</v>
      </c>
      <c r="D24" s="38">
        <v>20</v>
      </c>
    </row>
    <row r="25" ht="30" customHeight="1" spans="1:4">
      <c r="A25" s="36" t="s">
        <v>5</v>
      </c>
      <c r="B25" s="41" t="str">
        <f>"王宏妍"</f>
        <v>王宏妍</v>
      </c>
      <c r="C25" s="43">
        <v>73.3</v>
      </c>
      <c r="D25" s="38">
        <v>21</v>
      </c>
    </row>
    <row r="26" ht="30" customHeight="1" spans="1:4">
      <c r="A26" s="36" t="s">
        <v>5</v>
      </c>
      <c r="B26" s="41" t="str">
        <f>"陈蕊果"</f>
        <v>陈蕊果</v>
      </c>
      <c r="C26" s="42">
        <v>73.3</v>
      </c>
      <c r="D26" s="38">
        <v>22</v>
      </c>
    </row>
    <row r="27" ht="30" customHeight="1" spans="1:4">
      <c r="A27" s="36" t="s">
        <v>5</v>
      </c>
      <c r="B27" s="41" t="str">
        <f>"陈日光"</f>
        <v>陈日光</v>
      </c>
      <c r="C27" s="43">
        <v>73</v>
      </c>
      <c r="D27" s="38">
        <v>23</v>
      </c>
    </row>
    <row r="28" ht="30" customHeight="1" spans="1:4">
      <c r="A28" s="36" t="s">
        <v>5</v>
      </c>
      <c r="B28" s="41" t="str">
        <f>"蔡余"</f>
        <v>蔡余</v>
      </c>
      <c r="C28" s="43">
        <v>72.7</v>
      </c>
      <c r="D28" s="38">
        <v>24</v>
      </c>
    </row>
    <row r="29" ht="30" customHeight="1" spans="1:4">
      <c r="A29" s="36" t="s">
        <v>5</v>
      </c>
      <c r="B29" s="41" t="str">
        <f>"陈宗立"</f>
        <v>陈宗立</v>
      </c>
      <c r="C29" s="42">
        <v>72.3</v>
      </c>
      <c r="D29" s="38">
        <v>25</v>
      </c>
    </row>
    <row r="30" ht="30" customHeight="1" spans="1:4">
      <c r="A30" s="36" t="s">
        <v>5</v>
      </c>
      <c r="B30" s="41" t="str">
        <f>"洪发"</f>
        <v>洪发</v>
      </c>
      <c r="C30" s="42">
        <v>72.3</v>
      </c>
      <c r="D30" s="38">
        <v>26</v>
      </c>
    </row>
    <row r="31" ht="30" customHeight="1" spans="1:4">
      <c r="A31" s="36" t="s">
        <v>5</v>
      </c>
      <c r="B31" s="41" t="str">
        <f>"符力文"</f>
        <v>符力文</v>
      </c>
      <c r="C31" s="42">
        <v>71.7</v>
      </c>
      <c r="D31" s="38">
        <v>27</v>
      </c>
    </row>
    <row r="32" ht="30" customHeight="1" spans="1:4">
      <c r="A32" s="36" t="s">
        <v>5</v>
      </c>
      <c r="B32" s="41" t="str">
        <f>"罗开锭"</f>
        <v>罗开锭</v>
      </c>
      <c r="C32" s="43">
        <v>71.7</v>
      </c>
      <c r="D32" s="38">
        <v>28</v>
      </c>
    </row>
    <row r="33" ht="30" customHeight="1" spans="1:4">
      <c r="A33" s="36" t="s">
        <v>5</v>
      </c>
      <c r="B33" s="41" t="str">
        <f>"陈丹蔓"</f>
        <v>陈丹蔓</v>
      </c>
      <c r="C33" s="46">
        <v>71.6</v>
      </c>
      <c r="D33" s="38">
        <v>29</v>
      </c>
    </row>
    <row r="34" ht="30" customHeight="1" spans="1:4">
      <c r="A34" s="36" t="s">
        <v>5</v>
      </c>
      <c r="B34" s="40" t="s">
        <v>9</v>
      </c>
      <c r="C34" s="43">
        <v>70.7</v>
      </c>
      <c r="D34" s="38">
        <v>30</v>
      </c>
    </row>
    <row r="35" ht="30" customHeight="1" spans="1:4">
      <c r="A35" s="36" t="s">
        <v>5</v>
      </c>
      <c r="B35" s="41" t="str">
        <f>"赖明裕"</f>
        <v>赖明裕</v>
      </c>
      <c r="C35" s="42">
        <v>70.3</v>
      </c>
      <c r="D35" s="38">
        <v>31</v>
      </c>
    </row>
    <row r="36" ht="30" customHeight="1" spans="1:4">
      <c r="A36" s="36" t="s">
        <v>5</v>
      </c>
      <c r="B36" s="41" t="str">
        <f>"王安旭"</f>
        <v>王安旭</v>
      </c>
      <c r="C36" s="43">
        <v>69</v>
      </c>
      <c r="D36" s="38">
        <v>32</v>
      </c>
    </row>
    <row r="37" ht="30" customHeight="1" spans="1:4">
      <c r="A37" s="36" t="s">
        <v>5</v>
      </c>
      <c r="B37" s="41" t="str">
        <f>"梁香四"</f>
        <v>梁香四</v>
      </c>
      <c r="C37" s="46" t="s">
        <v>10</v>
      </c>
      <c r="D37" s="38">
        <v>33</v>
      </c>
    </row>
    <row r="38" ht="30" customHeight="1" spans="1:4">
      <c r="A38" s="36" t="s">
        <v>5</v>
      </c>
      <c r="B38" s="41" t="str">
        <f>"劳赛芳"</f>
        <v>劳赛芳</v>
      </c>
      <c r="C38" s="46" t="s">
        <v>10</v>
      </c>
      <c r="D38" s="38">
        <v>34</v>
      </c>
    </row>
    <row r="39" ht="30" customHeight="1" spans="1:4">
      <c r="A39" s="36" t="s">
        <v>5</v>
      </c>
      <c r="B39" s="41" t="str">
        <f>"何清婉"</f>
        <v>何清婉</v>
      </c>
      <c r="C39" s="47" t="s">
        <v>10</v>
      </c>
      <c r="D39" s="38">
        <v>35</v>
      </c>
    </row>
    <row r="40" ht="30" customHeight="1" spans="1:4">
      <c r="A40" s="36" t="s">
        <v>5</v>
      </c>
      <c r="B40" s="41" t="str">
        <f>"刘娇慧"</f>
        <v>刘娇慧</v>
      </c>
      <c r="C40" s="47" t="s">
        <v>10</v>
      </c>
      <c r="D40" s="38">
        <v>36</v>
      </c>
    </row>
    <row r="41" ht="30" customHeight="1" spans="1:4">
      <c r="A41" s="36" t="s">
        <v>5</v>
      </c>
      <c r="B41" s="41" t="str">
        <f>"黄连城"</f>
        <v>黄连城</v>
      </c>
      <c r="C41" s="47" t="s">
        <v>10</v>
      </c>
      <c r="D41" s="38">
        <v>37</v>
      </c>
    </row>
    <row r="42" ht="30" customHeight="1" spans="1:4">
      <c r="A42" s="36" t="s">
        <v>5</v>
      </c>
      <c r="B42" s="41" t="str">
        <f>"廖晓彤"</f>
        <v>廖晓彤</v>
      </c>
      <c r="C42" s="46" t="s">
        <v>10</v>
      </c>
      <c r="D42" s="38">
        <v>38</v>
      </c>
    </row>
    <row r="43" ht="30" customHeight="1" spans="1:4">
      <c r="A43" s="36" t="s">
        <v>5</v>
      </c>
      <c r="B43" s="41" t="str">
        <f>"王子津"</f>
        <v>王子津</v>
      </c>
      <c r="C43" s="46" t="s">
        <v>10</v>
      </c>
      <c r="D43" s="38">
        <v>39</v>
      </c>
    </row>
    <row r="44" ht="30" customHeight="1" spans="1:4">
      <c r="A44" s="36" t="s">
        <v>5</v>
      </c>
      <c r="B44" s="41" t="str">
        <f>"张君儒"</f>
        <v>张君儒</v>
      </c>
      <c r="C44" s="46" t="s">
        <v>10</v>
      </c>
      <c r="D44" s="38">
        <v>40</v>
      </c>
    </row>
    <row r="45" ht="30" customHeight="1" spans="1:4">
      <c r="A45" s="36" t="s">
        <v>5</v>
      </c>
      <c r="B45" s="41" t="str">
        <f>"闵芬芳"</f>
        <v>闵芬芳</v>
      </c>
      <c r="C45" s="46" t="s">
        <v>10</v>
      </c>
      <c r="D45" s="38">
        <v>41</v>
      </c>
    </row>
    <row r="46" ht="30" customHeight="1" spans="1:4">
      <c r="A46" s="36" t="s">
        <v>5</v>
      </c>
      <c r="B46" s="41" t="str">
        <f>"张敏"</f>
        <v>张敏</v>
      </c>
      <c r="C46" s="46" t="s">
        <v>10</v>
      </c>
      <c r="D46" s="38">
        <v>42</v>
      </c>
    </row>
    <row r="47" ht="30" customHeight="1" spans="1:4">
      <c r="A47" s="36" t="s">
        <v>5</v>
      </c>
      <c r="B47" s="41" t="str">
        <f>"黄妹"</f>
        <v>黄妹</v>
      </c>
      <c r="C47" s="46" t="s">
        <v>10</v>
      </c>
      <c r="D47" s="38">
        <v>43</v>
      </c>
    </row>
    <row r="48" ht="30" customHeight="1" spans="1:4">
      <c r="A48" s="36" t="s">
        <v>5</v>
      </c>
      <c r="B48" s="41" t="str">
        <f>"王超"</f>
        <v>王超</v>
      </c>
      <c r="C48" s="46" t="s">
        <v>10</v>
      </c>
      <c r="D48" s="38">
        <v>44</v>
      </c>
    </row>
    <row r="49" ht="30" customHeight="1" spans="1:4">
      <c r="A49" s="36" t="s">
        <v>5</v>
      </c>
      <c r="B49" s="41" t="str">
        <f>"符懿运"</f>
        <v>符懿运</v>
      </c>
      <c r="C49" s="47" t="s">
        <v>10</v>
      </c>
      <c r="D49" s="38">
        <v>45</v>
      </c>
    </row>
    <row r="50" ht="30" customHeight="1" spans="1:4">
      <c r="A50" s="36" t="s">
        <v>5</v>
      </c>
      <c r="B50" s="41" t="str">
        <f>"李海珠"</f>
        <v>李海珠</v>
      </c>
      <c r="C50" s="47" t="s">
        <v>10</v>
      </c>
      <c r="D50" s="38">
        <v>46</v>
      </c>
    </row>
    <row r="51" ht="30" customHeight="1" spans="1:4">
      <c r="A51" s="36" t="s">
        <v>5</v>
      </c>
      <c r="B51" s="41" t="str">
        <f>"王叶星"</f>
        <v>王叶星</v>
      </c>
      <c r="C51" s="47" t="s">
        <v>10</v>
      </c>
      <c r="D51" s="38">
        <v>47</v>
      </c>
    </row>
    <row r="52" ht="30" customHeight="1" spans="1:4">
      <c r="A52" s="36" t="s">
        <v>5</v>
      </c>
      <c r="B52" s="41" t="str">
        <f>"周度胜"</f>
        <v>周度胜</v>
      </c>
      <c r="C52" s="47" t="s">
        <v>10</v>
      </c>
      <c r="D52" s="38">
        <v>48</v>
      </c>
    </row>
    <row r="53" ht="30" customHeight="1" spans="1:4">
      <c r="A53" s="36" t="s">
        <v>5</v>
      </c>
      <c r="B53" s="41" t="str">
        <f>"黄明慧"</f>
        <v>黄明慧</v>
      </c>
      <c r="C53" s="46" t="s">
        <v>10</v>
      </c>
      <c r="D53" s="38">
        <v>49</v>
      </c>
    </row>
    <row r="54" ht="30" customHeight="1" spans="1:4">
      <c r="A54" s="36" t="s">
        <v>5</v>
      </c>
      <c r="B54" s="41" t="str">
        <f>"黄志程"</f>
        <v>黄志程</v>
      </c>
      <c r="C54" s="46" t="s">
        <v>10</v>
      </c>
      <c r="D54" s="38">
        <v>50</v>
      </c>
    </row>
    <row r="55" ht="30" customHeight="1" spans="1:4">
      <c r="A55" s="36" t="s">
        <v>5</v>
      </c>
      <c r="B55" s="41" t="str">
        <f>"黎俊琅"</f>
        <v>黎俊琅</v>
      </c>
      <c r="C55" s="46" t="s">
        <v>10</v>
      </c>
      <c r="D55" s="38">
        <v>51</v>
      </c>
    </row>
    <row r="56" ht="30" customHeight="1" spans="1:4">
      <c r="A56" s="36" t="s">
        <v>5</v>
      </c>
      <c r="B56" s="41" t="str">
        <f>"许国镔"</f>
        <v>许国镔</v>
      </c>
      <c r="C56" s="47" t="s">
        <v>10</v>
      </c>
      <c r="D56" s="38">
        <v>52</v>
      </c>
    </row>
    <row r="57" ht="30" customHeight="1" spans="1:4">
      <c r="A57" s="36" t="s">
        <v>5</v>
      </c>
      <c r="B57" s="41" t="str">
        <f>"吴仕勇"</f>
        <v>吴仕勇</v>
      </c>
      <c r="C57" s="46" t="s">
        <v>10</v>
      </c>
      <c r="D57" s="38">
        <v>53</v>
      </c>
    </row>
    <row r="58" ht="30" customHeight="1" spans="1:4">
      <c r="A58" s="36" t="s">
        <v>5</v>
      </c>
      <c r="B58" s="41" t="str">
        <f>"吴茂李"</f>
        <v>吴茂李</v>
      </c>
      <c r="C58" s="47" t="s">
        <v>10</v>
      </c>
      <c r="D58" s="38">
        <v>54</v>
      </c>
    </row>
    <row r="59" ht="30" customHeight="1" spans="1:4">
      <c r="A59" s="36" t="s">
        <v>5</v>
      </c>
      <c r="B59" s="41" t="str">
        <f>"朱妙甜"</f>
        <v>朱妙甜</v>
      </c>
      <c r="C59" s="47" t="s">
        <v>10</v>
      </c>
      <c r="D59" s="38">
        <v>55</v>
      </c>
    </row>
    <row r="60" ht="30" customHeight="1" spans="1:4">
      <c r="A60" s="36" t="s">
        <v>5</v>
      </c>
      <c r="B60" s="41" t="str">
        <f>"龙杉杉"</f>
        <v>龙杉杉</v>
      </c>
      <c r="C60" s="47" t="s">
        <v>10</v>
      </c>
      <c r="D60" s="38">
        <v>56</v>
      </c>
    </row>
    <row r="61" ht="30" customHeight="1" spans="1:4">
      <c r="A61" s="36" t="s">
        <v>5</v>
      </c>
      <c r="B61" s="41" t="str">
        <f>"申君茹"</f>
        <v>申君茹</v>
      </c>
      <c r="C61" s="47" t="s">
        <v>10</v>
      </c>
      <c r="D61" s="38">
        <v>57</v>
      </c>
    </row>
    <row r="62" ht="30" customHeight="1" spans="1:4">
      <c r="A62" s="36" t="s">
        <v>5</v>
      </c>
      <c r="B62" s="41" t="str">
        <f>"胡金霞"</f>
        <v>胡金霞</v>
      </c>
      <c r="C62" s="47" t="s">
        <v>10</v>
      </c>
      <c r="D62" s="38">
        <v>58</v>
      </c>
    </row>
    <row r="63" ht="30" customHeight="1" spans="1:4">
      <c r="A63" s="36" t="s">
        <v>5</v>
      </c>
      <c r="B63" s="41" t="str">
        <f>"王富民"</f>
        <v>王富民</v>
      </c>
      <c r="C63" s="47" t="s">
        <v>10</v>
      </c>
      <c r="D63" s="38">
        <v>59</v>
      </c>
    </row>
  </sheetData>
  <sortState ref="A5:D36">
    <sortCondition ref="C5:C36" descending="1"/>
  </sortState>
  <mergeCells count="1">
    <mergeCell ref="A1:D3"/>
  </mergeCells>
  <pageMargins left="0.393055555555556" right="0.550694444444444" top="0.354166666666667" bottom="0.23611111111111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topLeftCell="A22" workbookViewId="0">
      <selection activeCell="B7" sqref="B7"/>
    </sheetView>
  </sheetViews>
  <sheetFormatPr defaultColWidth="9" defaultRowHeight="13.5" outlineLevelCol="3"/>
  <cols>
    <col min="1" max="1" width="14.375" customWidth="1"/>
    <col min="2" max="2" width="34" customWidth="1"/>
    <col min="3" max="3" width="15.875" style="1" customWidth="1"/>
    <col min="4" max="4" width="14.25" customWidth="1"/>
  </cols>
  <sheetData>
    <row r="1" spans="1:4">
      <c r="A1" s="16" t="s">
        <v>11</v>
      </c>
      <c r="B1" s="16"/>
      <c r="C1" s="17"/>
      <c r="D1" s="16"/>
    </row>
    <row r="2" ht="47" customHeight="1" spans="1:4">
      <c r="A2" s="16"/>
      <c r="B2" s="16"/>
      <c r="C2" s="17"/>
      <c r="D2" s="16"/>
    </row>
    <row r="3" ht="36" customHeight="1" spans="1:4">
      <c r="A3" s="8" t="s">
        <v>2</v>
      </c>
      <c r="B3" s="8" t="s">
        <v>1</v>
      </c>
      <c r="C3" s="8" t="s">
        <v>12</v>
      </c>
      <c r="D3" s="8" t="s">
        <v>4</v>
      </c>
    </row>
    <row r="4" ht="36" customHeight="1" spans="1:4">
      <c r="A4" s="25" t="str">
        <f>"郑月新"</f>
        <v>郑月新</v>
      </c>
      <c r="B4" s="20" t="s">
        <v>13</v>
      </c>
      <c r="C4" s="26">
        <v>81.7</v>
      </c>
      <c r="D4" s="27">
        <v>1</v>
      </c>
    </row>
    <row r="5" ht="36" customHeight="1" spans="1:4">
      <c r="A5" s="19" t="s">
        <v>14</v>
      </c>
      <c r="B5" s="20" t="s">
        <v>13</v>
      </c>
      <c r="C5" s="26">
        <v>81.3</v>
      </c>
      <c r="D5" s="27">
        <v>2</v>
      </c>
    </row>
    <row r="6" ht="33" customHeight="1" spans="1:4">
      <c r="A6" s="20" t="str">
        <f>"莫壮勉"</f>
        <v>莫壮勉</v>
      </c>
      <c r="B6" s="20" t="s">
        <v>13</v>
      </c>
      <c r="C6" s="21">
        <v>79.3</v>
      </c>
      <c r="D6" s="27">
        <v>3</v>
      </c>
    </row>
    <row r="7" ht="33" customHeight="1" spans="1:4">
      <c r="A7" s="20" t="str">
        <f>"钟玲"</f>
        <v>钟玲</v>
      </c>
      <c r="B7" s="20" t="s">
        <v>13</v>
      </c>
      <c r="C7" s="21">
        <v>79.3</v>
      </c>
      <c r="D7" s="27">
        <v>4</v>
      </c>
    </row>
    <row r="8" ht="33" customHeight="1" spans="1:4">
      <c r="A8" s="20" t="str">
        <f>"郭孟虎"</f>
        <v>郭孟虎</v>
      </c>
      <c r="B8" s="20" t="s">
        <v>13</v>
      </c>
      <c r="C8" s="21">
        <v>77.7</v>
      </c>
      <c r="D8" s="27">
        <v>5</v>
      </c>
    </row>
    <row r="9" ht="33" customHeight="1" spans="1:4">
      <c r="A9" s="20" t="str">
        <f>"代忠来"</f>
        <v>代忠来</v>
      </c>
      <c r="B9" s="20" t="s">
        <v>13</v>
      </c>
      <c r="C9" s="21">
        <v>77.3</v>
      </c>
      <c r="D9" s="27">
        <v>6</v>
      </c>
    </row>
    <row r="10" ht="33" customHeight="1" spans="1:4">
      <c r="A10" s="24" t="s">
        <v>15</v>
      </c>
      <c r="B10" s="20" t="s">
        <v>13</v>
      </c>
      <c r="C10" s="21">
        <v>74.7</v>
      </c>
      <c r="D10" s="27">
        <v>7</v>
      </c>
    </row>
    <row r="11" ht="33" customHeight="1" spans="1:4">
      <c r="A11" s="20" t="str">
        <f>"胡凡"</f>
        <v>胡凡</v>
      </c>
      <c r="B11" s="20" t="s">
        <v>13</v>
      </c>
      <c r="C11" s="21">
        <v>75</v>
      </c>
      <c r="D11" s="27">
        <v>8</v>
      </c>
    </row>
    <row r="12" ht="33" customHeight="1" spans="1:4">
      <c r="A12" s="20" t="str">
        <f>"蔡欣蕊"</f>
        <v>蔡欣蕊</v>
      </c>
      <c r="B12" s="20" t="s">
        <v>13</v>
      </c>
      <c r="C12" s="21">
        <v>75</v>
      </c>
      <c r="D12" s="27">
        <v>9</v>
      </c>
    </row>
    <row r="13" ht="33" customHeight="1" spans="1:4">
      <c r="A13" s="19" t="s">
        <v>16</v>
      </c>
      <c r="B13" s="20" t="s">
        <v>13</v>
      </c>
      <c r="C13" s="21">
        <v>74.7</v>
      </c>
      <c r="D13" s="27">
        <v>10</v>
      </c>
    </row>
    <row r="14" ht="33" customHeight="1" spans="1:4">
      <c r="A14" s="20" t="str">
        <f>"王惠"</f>
        <v>王惠</v>
      </c>
      <c r="B14" s="20" t="s">
        <v>13</v>
      </c>
      <c r="C14" s="21">
        <v>74</v>
      </c>
      <c r="D14" s="27">
        <v>11</v>
      </c>
    </row>
    <row r="15" ht="33" customHeight="1" spans="1:4">
      <c r="A15" s="20" t="str">
        <f>"吴小燕"</f>
        <v>吴小燕</v>
      </c>
      <c r="B15" s="20" t="s">
        <v>13</v>
      </c>
      <c r="C15" s="21">
        <v>72</v>
      </c>
      <c r="D15" s="27">
        <v>12</v>
      </c>
    </row>
    <row r="16" ht="33" customHeight="1" spans="1:4">
      <c r="A16" s="20" t="str">
        <f>"陈丽羽"</f>
        <v>陈丽羽</v>
      </c>
      <c r="B16" s="20" t="s">
        <v>13</v>
      </c>
      <c r="C16" s="21">
        <v>71</v>
      </c>
      <c r="D16" s="27">
        <v>13</v>
      </c>
    </row>
    <row r="17" ht="33" customHeight="1" spans="1:4">
      <c r="A17" s="20" t="str">
        <f>"陈君武"</f>
        <v>陈君武</v>
      </c>
      <c r="B17" s="20" t="s">
        <v>13</v>
      </c>
      <c r="C17" s="28" t="s">
        <v>10</v>
      </c>
      <c r="D17" s="29"/>
    </row>
    <row r="18" ht="33" customHeight="1" spans="1:4">
      <c r="A18" s="20" t="str">
        <f>"周雪"</f>
        <v>周雪</v>
      </c>
      <c r="B18" s="20" t="s">
        <v>13</v>
      </c>
      <c r="C18" s="30" t="s">
        <v>10</v>
      </c>
      <c r="D18" s="29"/>
    </row>
    <row r="19" ht="33" customHeight="1" spans="1:4">
      <c r="A19" s="20" t="str">
        <f>"许宇斌"</f>
        <v>许宇斌</v>
      </c>
      <c r="B19" s="20" t="s">
        <v>13</v>
      </c>
      <c r="C19" s="30" t="s">
        <v>10</v>
      </c>
      <c r="D19" s="29"/>
    </row>
    <row r="20" ht="33" customHeight="1" spans="1:4">
      <c r="A20" s="20" t="str">
        <f>"杨蓉"</f>
        <v>杨蓉</v>
      </c>
      <c r="B20" s="20" t="s">
        <v>13</v>
      </c>
      <c r="C20" s="28" t="s">
        <v>10</v>
      </c>
      <c r="D20" s="29"/>
    </row>
    <row r="21" ht="33" customHeight="1" spans="1:4">
      <c r="A21" s="20" t="str">
        <f>"蔡丽叶"</f>
        <v>蔡丽叶</v>
      </c>
      <c r="B21" s="20" t="s">
        <v>13</v>
      </c>
      <c r="C21" s="28" t="s">
        <v>10</v>
      </c>
      <c r="D21" s="29"/>
    </row>
    <row r="22" ht="33" customHeight="1" spans="1:4">
      <c r="A22" s="20" t="str">
        <f>"张运超"</f>
        <v>张运超</v>
      </c>
      <c r="B22" s="20" t="s">
        <v>13</v>
      </c>
      <c r="C22" s="30" t="s">
        <v>10</v>
      </c>
      <c r="D22" s="29"/>
    </row>
    <row r="23" ht="33" customHeight="1" spans="1:4">
      <c r="A23" s="20" t="str">
        <f>"卢传雄"</f>
        <v>卢传雄</v>
      </c>
      <c r="B23" s="20" t="s">
        <v>13</v>
      </c>
      <c r="C23" s="28" t="s">
        <v>10</v>
      </c>
      <c r="D23" s="29"/>
    </row>
    <row r="24" ht="33" customHeight="1" spans="1:4">
      <c r="A24" s="20" t="str">
        <f>"林天凤"</f>
        <v>林天凤</v>
      </c>
      <c r="B24" s="20" t="s">
        <v>13</v>
      </c>
      <c r="C24" s="28" t="s">
        <v>10</v>
      </c>
      <c r="D24" s="29"/>
    </row>
    <row r="25" ht="33" customHeight="1" spans="1:4">
      <c r="A25" s="31"/>
      <c r="B25" s="31"/>
      <c r="C25" s="32"/>
      <c r="D25" s="33"/>
    </row>
  </sheetData>
  <sortState ref="A5:F15">
    <sortCondition ref="C5:C15" descending="1"/>
  </sortState>
  <mergeCells count="1">
    <mergeCell ref="A1:D2"/>
  </mergeCells>
  <pageMargins left="0.393055555555556" right="0.432638888888889" top="0.236111111111111" bottom="0.275" header="0.5" footer="0.196527777777778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workbookViewId="0">
      <selection activeCell="B11" sqref="B11"/>
    </sheetView>
  </sheetViews>
  <sheetFormatPr defaultColWidth="9" defaultRowHeight="13.5" outlineLevelCol="3"/>
  <cols>
    <col min="1" max="1" width="15.375" customWidth="1"/>
    <col min="2" max="2" width="32.375" customWidth="1"/>
    <col min="3" max="3" width="15.875" style="15" customWidth="1"/>
    <col min="4" max="4" width="14.125" style="1" customWidth="1"/>
  </cols>
  <sheetData>
    <row r="1" spans="1:4">
      <c r="A1" s="16" t="s">
        <v>17</v>
      </c>
      <c r="B1" s="16"/>
      <c r="C1" s="17"/>
      <c r="D1" s="16"/>
    </row>
    <row r="2" ht="50" customHeight="1" spans="1:4">
      <c r="A2" s="16"/>
      <c r="B2" s="16"/>
      <c r="C2" s="17"/>
      <c r="D2" s="16"/>
    </row>
    <row r="3" ht="33" customHeight="1" spans="1:4">
      <c r="A3" s="8" t="s">
        <v>2</v>
      </c>
      <c r="B3" s="8" t="s">
        <v>1</v>
      </c>
      <c r="C3" s="18" t="s">
        <v>3</v>
      </c>
      <c r="D3" s="8" t="s">
        <v>4</v>
      </c>
    </row>
    <row r="4" ht="28" customHeight="1" spans="1:4">
      <c r="A4" s="19" t="s">
        <v>18</v>
      </c>
      <c r="B4" s="20" t="s">
        <v>19</v>
      </c>
      <c r="C4" s="21">
        <v>93.3</v>
      </c>
      <c r="D4" s="22">
        <v>1</v>
      </c>
    </row>
    <row r="5" ht="28" customHeight="1" spans="1:4">
      <c r="A5" s="20" t="str">
        <f>"符倩影"</f>
        <v>符倩影</v>
      </c>
      <c r="B5" s="20" t="s">
        <v>19</v>
      </c>
      <c r="C5" s="23">
        <v>86</v>
      </c>
      <c r="D5" s="22">
        <v>2</v>
      </c>
    </row>
    <row r="6" ht="28" customHeight="1" spans="1:4">
      <c r="A6" s="20" t="str">
        <f>"唐空"</f>
        <v>唐空</v>
      </c>
      <c r="B6" s="20" t="s">
        <v>19</v>
      </c>
      <c r="C6" s="23">
        <v>85.7</v>
      </c>
      <c r="D6" s="22">
        <v>3</v>
      </c>
    </row>
    <row r="7" ht="28" customHeight="1" spans="1:4">
      <c r="A7" s="20" t="str">
        <f>"龙国君"</f>
        <v>龙国君</v>
      </c>
      <c r="B7" s="20" t="s">
        <v>19</v>
      </c>
      <c r="C7" s="23">
        <v>84.7</v>
      </c>
      <c r="D7" s="22">
        <v>4</v>
      </c>
    </row>
    <row r="8" ht="28" customHeight="1" spans="1:4">
      <c r="A8" s="19" t="s">
        <v>20</v>
      </c>
      <c r="B8" s="20" t="s">
        <v>19</v>
      </c>
      <c r="C8" s="23">
        <v>84</v>
      </c>
      <c r="D8" s="22">
        <v>5</v>
      </c>
    </row>
    <row r="9" ht="28" customHeight="1" spans="1:4">
      <c r="A9" s="20" t="str">
        <f>"邢福宜"</f>
        <v>邢福宜</v>
      </c>
      <c r="B9" s="20" t="s">
        <v>19</v>
      </c>
      <c r="C9" s="23">
        <v>82</v>
      </c>
      <c r="D9" s="22">
        <v>6</v>
      </c>
    </row>
    <row r="10" ht="28" customHeight="1" spans="1:4">
      <c r="A10" s="20" t="str">
        <f>"陈静"</f>
        <v>陈静</v>
      </c>
      <c r="B10" s="20" t="s">
        <v>19</v>
      </c>
      <c r="C10" s="23">
        <v>79</v>
      </c>
      <c r="D10" s="22">
        <v>7</v>
      </c>
    </row>
    <row r="11" ht="28" customHeight="1" spans="1:4">
      <c r="A11" s="20" t="str">
        <f>"王参楠"</f>
        <v>王参楠</v>
      </c>
      <c r="B11" s="20" t="s">
        <v>19</v>
      </c>
      <c r="C11" s="23">
        <v>75.3</v>
      </c>
      <c r="D11" s="22">
        <v>8</v>
      </c>
    </row>
    <row r="12" ht="28" customHeight="1" spans="1:4">
      <c r="A12" s="19" t="s">
        <v>21</v>
      </c>
      <c r="B12" s="20" t="s">
        <v>19</v>
      </c>
      <c r="C12" s="23">
        <v>74.7</v>
      </c>
      <c r="D12" s="22">
        <v>9</v>
      </c>
    </row>
    <row r="13" ht="28" customHeight="1" spans="1:4">
      <c r="A13" s="20" t="str">
        <f>"陈晓雯"</f>
        <v>陈晓雯</v>
      </c>
      <c r="B13" s="20" t="s">
        <v>19</v>
      </c>
      <c r="C13" s="23">
        <v>73.7</v>
      </c>
      <c r="D13" s="22">
        <v>10</v>
      </c>
    </row>
    <row r="14" ht="28" customHeight="1" spans="1:4">
      <c r="A14" s="20" t="str">
        <f>"黄颖"</f>
        <v>黄颖</v>
      </c>
      <c r="B14" s="20" t="s">
        <v>19</v>
      </c>
      <c r="C14" s="23">
        <v>72.7</v>
      </c>
      <c r="D14" s="22">
        <v>11</v>
      </c>
    </row>
    <row r="15" ht="28" customHeight="1" spans="1:4">
      <c r="A15" s="24" t="s">
        <v>22</v>
      </c>
      <c r="B15" s="20" t="s">
        <v>19</v>
      </c>
      <c r="C15" s="23">
        <v>70.7</v>
      </c>
      <c r="D15" s="22">
        <v>12</v>
      </c>
    </row>
    <row r="16" ht="28" customHeight="1" spans="1:4">
      <c r="A16" s="20" t="str">
        <f>"王艳翠"</f>
        <v>王艳翠</v>
      </c>
      <c r="B16" s="20" t="s">
        <v>19</v>
      </c>
      <c r="C16" s="23">
        <v>67.3</v>
      </c>
      <c r="D16" s="22">
        <v>13</v>
      </c>
    </row>
    <row r="17" ht="28" customHeight="1" spans="1:4">
      <c r="A17" s="20" t="str">
        <f>"陈颖"</f>
        <v>陈颖</v>
      </c>
      <c r="B17" s="20" t="s">
        <v>19</v>
      </c>
      <c r="C17" s="23" t="s">
        <v>10</v>
      </c>
      <c r="D17" s="22"/>
    </row>
    <row r="18" ht="28" customHeight="1" spans="1:4">
      <c r="A18" s="20" t="str">
        <f>"蓝坪"</f>
        <v>蓝坪</v>
      </c>
      <c r="B18" s="20" t="s">
        <v>19</v>
      </c>
      <c r="C18" s="23" t="s">
        <v>10</v>
      </c>
      <c r="D18" s="22"/>
    </row>
    <row r="19" ht="28" customHeight="1" spans="1:4">
      <c r="A19" s="20" t="str">
        <f>"周颖平"</f>
        <v>周颖平</v>
      </c>
      <c r="B19" s="20" t="s">
        <v>19</v>
      </c>
      <c r="C19" s="23" t="s">
        <v>10</v>
      </c>
      <c r="D19" s="22"/>
    </row>
    <row r="20" ht="28" customHeight="1" spans="1:4">
      <c r="A20" s="20" t="str">
        <f>"卢彬"</f>
        <v>卢彬</v>
      </c>
      <c r="B20" s="20" t="s">
        <v>19</v>
      </c>
      <c r="C20" s="23" t="s">
        <v>10</v>
      </c>
      <c r="D20" s="22"/>
    </row>
    <row r="21" ht="28" customHeight="1" spans="1:4">
      <c r="A21" s="20" t="str">
        <f>"文小静"</f>
        <v>文小静</v>
      </c>
      <c r="B21" s="20" t="s">
        <v>19</v>
      </c>
      <c r="C21" s="23" t="s">
        <v>10</v>
      </c>
      <c r="D21" s="22"/>
    </row>
    <row r="22" ht="28" customHeight="1" spans="1:4">
      <c r="A22" s="20" t="str">
        <f>"陈晓媚"</f>
        <v>陈晓媚</v>
      </c>
      <c r="B22" s="20" t="s">
        <v>19</v>
      </c>
      <c r="C22" s="23" t="s">
        <v>10</v>
      </c>
      <c r="D22" s="22"/>
    </row>
    <row r="23" ht="28" customHeight="1" spans="1:4">
      <c r="A23" s="20" t="str">
        <f>"邓金雪"</f>
        <v>邓金雪</v>
      </c>
      <c r="B23" s="20" t="s">
        <v>19</v>
      </c>
      <c r="C23" s="23" t="s">
        <v>10</v>
      </c>
      <c r="D23" s="22"/>
    </row>
    <row r="24" ht="28" customHeight="1" spans="1:4">
      <c r="A24" s="20" t="str">
        <f>"陈凤霞"</f>
        <v>陈凤霞</v>
      </c>
      <c r="B24" s="20" t="s">
        <v>19</v>
      </c>
      <c r="C24" s="23" t="s">
        <v>10</v>
      </c>
      <c r="D24" s="22"/>
    </row>
    <row r="25" ht="28" customHeight="1" spans="1:4">
      <c r="A25" s="20" t="str">
        <f>"李靖"</f>
        <v>李靖</v>
      </c>
      <c r="B25" s="20" t="s">
        <v>19</v>
      </c>
      <c r="C25" s="23" t="s">
        <v>10</v>
      </c>
      <c r="D25" s="22"/>
    </row>
    <row r="26" ht="28" customHeight="1" spans="1:4">
      <c r="A26" s="20" t="str">
        <f>"李梦怡"</f>
        <v>李梦怡</v>
      </c>
      <c r="B26" s="20" t="s">
        <v>19</v>
      </c>
      <c r="C26" s="23" t="s">
        <v>10</v>
      </c>
      <c r="D26" s="22"/>
    </row>
  </sheetData>
  <sortState ref="A5:F17">
    <sortCondition ref="C5:C17" descending="1"/>
  </sortState>
  <mergeCells count="1">
    <mergeCell ref="A1:D2"/>
  </mergeCells>
  <pageMargins left="0.314583333333333" right="0.629861111111111" top="0.393055555555556" bottom="0.23611111111111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2"/>
  <sheetViews>
    <sheetView topLeftCell="A154" workbookViewId="0">
      <selection activeCell="G88" sqref="G88"/>
    </sheetView>
  </sheetViews>
  <sheetFormatPr defaultColWidth="9" defaultRowHeight="13.5" outlineLevelCol="3"/>
  <cols>
    <col min="1" max="1" width="15.125" customWidth="1"/>
    <col min="2" max="2" width="33.125" customWidth="1"/>
    <col min="3" max="3" width="20.75" customWidth="1"/>
    <col min="4" max="4" width="18.375" customWidth="1"/>
    <col min="6" max="6" width="4.375" customWidth="1"/>
  </cols>
  <sheetData>
    <row r="1" s="6" customFormat="1" ht="79" customHeight="1" spans="1:4">
      <c r="A1" s="7" t="s">
        <v>23</v>
      </c>
      <c r="B1" s="7"/>
      <c r="C1" s="7"/>
      <c r="D1" s="7"/>
    </row>
    <row r="2" ht="36" customHeight="1" spans="1:4">
      <c r="A2" s="8" t="s">
        <v>2</v>
      </c>
      <c r="B2" s="8" t="s">
        <v>1</v>
      </c>
      <c r="C2" s="9" t="s">
        <v>12</v>
      </c>
      <c r="D2" s="8" t="s">
        <v>4</v>
      </c>
    </row>
    <row r="3" ht="20" customHeight="1" spans="1:4">
      <c r="A3" s="10" t="s">
        <v>24</v>
      </c>
      <c r="B3" s="11" t="s">
        <v>25</v>
      </c>
      <c r="C3" s="12">
        <v>90</v>
      </c>
      <c r="D3" s="3">
        <v>1</v>
      </c>
    </row>
    <row r="4" ht="20" customHeight="1" spans="1:4">
      <c r="A4" s="10" t="s">
        <v>26</v>
      </c>
      <c r="B4" s="11" t="s">
        <v>25</v>
      </c>
      <c r="C4" s="13">
        <v>88</v>
      </c>
      <c r="D4" s="3">
        <v>2</v>
      </c>
    </row>
    <row r="5" ht="20" customHeight="1" spans="1:4">
      <c r="A5" s="11" t="str">
        <f>"韩讯"</f>
        <v>韩讯</v>
      </c>
      <c r="B5" s="11" t="s">
        <v>25</v>
      </c>
      <c r="C5" s="13">
        <v>86.3</v>
      </c>
      <c r="D5" s="3">
        <v>3</v>
      </c>
    </row>
    <row r="6" ht="20" customHeight="1" spans="1:4">
      <c r="A6" s="10" t="s">
        <v>27</v>
      </c>
      <c r="B6" s="11" t="s">
        <v>25</v>
      </c>
      <c r="C6" s="13">
        <v>85</v>
      </c>
      <c r="D6" s="3">
        <v>4</v>
      </c>
    </row>
    <row r="7" ht="20" customHeight="1" spans="1:4">
      <c r="A7" s="11" t="str">
        <f>"周曼真"</f>
        <v>周曼真</v>
      </c>
      <c r="B7" s="11" t="s">
        <v>25</v>
      </c>
      <c r="C7" s="13">
        <v>83</v>
      </c>
      <c r="D7" s="3">
        <v>5</v>
      </c>
    </row>
    <row r="8" ht="20" customHeight="1" spans="1:4">
      <c r="A8" s="10" t="s">
        <v>28</v>
      </c>
      <c r="B8" s="11" t="s">
        <v>25</v>
      </c>
      <c r="C8" s="13">
        <v>82</v>
      </c>
      <c r="D8" s="3">
        <v>6</v>
      </c>
    </row>
    <row r="9" ht="20" customHeight="1" spans="1:4">
      <c r="A9" s="11" t="str">
        <f>"蔡依依"</f>
        <v>蔡依依</v>
      </c>
      <c r="B9" s="11" t="s">
        <v>25</v>
      </c>
      <c r="C9" s="13">
        <v>82</v>
      </c>
      <c r="D9" s="3">
        <v>7</v>
      </c>
    </row>
    <row r="10" ht="20" customHeight="1" spans="1:4">
      <c r="A10" s="11" t="str">
        <f>"傅仁绢"</f>
        <v>傅仁绢</v>
      </c>
      <c r="B10" s="11" t="s">
        <v>25</v>
      </c>
      <c r="C10" s="13">
        <v>82</v>
      </c>
      <c r="D10" s="3">
        <v>8</v>
      </c>
    </row>
    <row r="11" ht="20" customHeight="1" spans="1:4">
      <c r="A11" s="11" t="str">
        <f>"陈春萍"</f>
        <v>陈春萍</v>
      </c>
      <c r="B11" s="11" t="s">
        <v>25</v>
      </c>
      <c r="C11" s="13">
        <v>82</v>
      </c>
      <c r="D11" s="3">
        <v>9</v>
      </c>
    </row>
    <row r="12" ht="20" customHeight="1" spans="1:4">
      <c r="A12" s="10" t="s">
        <v>29</v>
      </c>
      <c r="B12" s="11" t="s">
        <v>25</v>
      </c>
      <c r="C12" s="13">
        <v>81</v>
      </c>
      <c r="D12" s="3">
        <v>10</v>
      </c>
    </row>
    <row r="13" ht="20" customHeight="1" spans="1:4">
      <c r="A13" s="10" t="s">
        <v>30</v>
      </c>
      <c r="B13" s="11" t="s">
        <v>25</v>
      </c>
      <c r="C13" s="13">
        <v>80.7</v>
      </c>
      <c r="D13" s="3">
        <v>11</v>
      </c>
    </row>
    <row r="14" ht="20" customHeight="1" spans="1:4">
      <c r="A14" s="11" t="str">
        <f>"王琼立"</f>
        <v>王琼立</v>
      </c>
      <c r="B14" s="11" t="s">
        <v>25</v>
      </c>
      <c r="C14" s="13">
        <v>80.7</v>
      </c>
      <c r="D14" s="3">
        <v>12</v>
      </c>
    </row>
    <row r="15" ht="20" customHeight="1" spans="1:4">
      <c r="A15" s="11" t="str">
        <f>"董洁"</f>
        <v>董洁</v>
      </c>
      <c r="B15" s="11" t="s">
        <v>25</v>
      </c>
      <c r="C15" s="13">
        <v>79.7</v>
      </c>
      <c r="D15" s="3">
        <v>13</v>
      </c>
    </row>
    <row r="16" ht="20" customHeight="1" spans="1:4">
      <c r="A16" s="11" t="str">
        <f>"李雪娇"</f>
        <v>李雪娇</v>
      </c>
      <c r="B16" s="11" t="s">
        <v>25</v>
      </c>
      <c r="C16" s="13">
        <v>77.7</v>
      </c>
      <c r="D16" s="3">
        <v>14</v>
      </c>
    </row>
    <row r="17" ht="20" customHeight="1" spans="1:4">
      <c r="A17" s="11" t="str">
        <f>"李盈"</f>
        <v>李盈</v>
      </c>
      <c r="B17" s="11" t="s">
        <v>25</v>
      </c>
      <c r="C17" s="13">
        <v>77.7</v>
      </c>
      <c r="D17" s="3">
        <v>15</v>
      </c>
    </row>
    <row r="18" ht="20" customHeight="1" spans="1:4">
      <c r="A18" s="11" t="str">
        <f>"王静"</f>
        <v>王静</v>
      </c>
      <c r="B18" s="11" t="s">
        <v>25</v>
      </c>
      <c r="C18" s="13">
        <v>77.7</v>
      </c>
      <c r="D18" s="3">
        <v>16</v>
      </c>
    </row>
    <row r="19" ht="20" customHeight="1" spans="1:4">
      <c r="A19" s="11" t="str">
        <f>"吴乾芳"</f>
        <v>吴乾芳</v>
      </c>
      <c r="B19" s="11" t="s">
        <v>25</v>
      </c>
      <c r="C19" s="13">
        <v>77.7</v>
      </c>
      <c r="D19" s="3">
        <v>17</v>
      </c>
    </row>
    <row r="20" ht="20" customHeight="1" spans="1:4">
      <c r="A20" s="11" t="str">
        <f>"周春汛"</f>
        <v>周春汛</v>
      </c>
      <c r="B20" s="11" t="s">
        <v>25</v>
      </c>
      <c r="C20" s="13">
        <v>77</v>
      </c>
      <c r="D20" s="3">
        <v>18</v>
      </c>
    </row>
    <row r="21" ht="20" customHeight="1" spans="1:4">
      <c r="A21" s="11" t="str">
        <f>"吉慧华"</f>
        <v>吉慧华</v>
      </c>
      <c r="B21" s="11" t="s">
        <v>25</v>
      </c>
      <c r="C21" s="13">
        <v>76.3</v>
      </c>
      <c r="D21" s="3">
        <v>19</v>
      </c>
    </row>
    <row r="22" ht="20" customHeight="1" spans="1:4">
      <c r="A22" s="10" t="s">
        <v>31</v>
      </c>
      <c r="B22" s="11" t="s">
        <v>25</v>
      </c>
      <c r="C22" s="13">
        <v>76</v>
      </c>
      <c r="D22" s="3">
        <v>20</v>
      </c>
    </row>
    <row r="23" ht="20" customHeight="1" spans="1:4">
      <c r="A23" s="10" t="s">
        <v>32</v>
      </c>
      <c r="B23" s="11" t="s">
        <v>25</v>
      </c>
      <c r="C23" s="13">
        <v>76</v>
      </c>
      <c r="D23" s="3">
        <v>21</v>
      </c>
    </row>
    <row r="24" ht="20" customHeight="1" spans="1:4">
      <c r="A24" s="11" t="str">
        <f>"何明"</f>
        <v>何明</v>
      </c>
      <c r="B24" s="11" t="s">
        <v>25</v>
      </c>
      <c r="C24" s="13">
        <v>76</v>
      </c>
      <c r="D24" s="3">
        <v>22</v>
      </c>
    </row>
    <row r="25" ht="20" customHeight="1" spans="1:4">
      <c r="A25" s="11" t="str">
        <f>"黎燕飞"</f>
        <v>黎燕飞</v>
      </c>
      <c r="B25" s="11" t="s">
        <v>25</v>
      </c>
      <c r="C25" s="13">
        <v>75.7</v>
      </c>
      <c r="D25" s="3">
        <v>23</v>
      </c>
    </row>
    <row r="26" ht="20" customHeight="1" spans="1:4">
      <c r="A26" s="11" t="str">
        <f>"郑艺阳"</f>
        <v>郑艺阳</v>
      </c>
      <c r="B26" s="11" t="s">
        <v>25</v>
      </c>
      <c r="C26" s="13">
        <v>75.7</v>
      </c>
      <c r="D26" s="3">
        <v>24</v>
      </c>
    </row>
    <row r="27" ht="20" customHeight="1" spans="1:4">
      <c r="A27" s="11" t="str">
        <f>"钟德伟"</f>
        <v>钟德伟</v>
      </c>
      <c r="B27" s="11" t="s">
        <v>25</v>
      </c>
      <c r="C27" s="13">
        <v>75.7</v>
      </c>
      <c r="D27" s="3">
        <v>25</v>
      </c>
    </row>
    <row r="28" ht="20" customHeight="1" spans="1:4">
      <c r="A28" s="11" t="str">
        <f>"林梅芯"</f>
        <v>林梅芯</v>
      </c>
      <c r="B28" s="11" t="s">
        <v>25</v>
      </c>
      <c r="C28" s="13">
        <v>75.3</v>
      </c>
      <c r="D28" s="3">
        <v>26</v>
      </c>
    </row>
    <row r="29" ht="20" customHeight="1" spans="1:4">
      <c r="A29" s="11" t="str">
        <f>"冯薪颖"</f>
        <v>冯薪颖</v>
      </c>
      <c r="B29" s="11" t="s">
        <v>25</v>
      </c>
      <c r="C29" s="13">
        <v>75.3</v>
      </c>
      <c r="D29" s="3">
        <v>27</v>
      </c>
    </row>
    <row r="30" ht="20" customHeight="1" spans="1:4">
      <c r="A30" s="11" t="str">
        <f>"陈亚累"</f>
        <v>陈亚累</v>
      </c>
      <c r="B30" s="11" t="s">
        <v>25</v>
      </c>
      <c r="C30" s="13">
        <v>75.3</v>
      </c>
      <c r="D30" s="3">
        <v>28</v>
      </c>
    </row>
    <row r="31" ht="20" customHeight="1" spans="1:4">
      <c r="A31" s="11" t="str">
        <f>"卢彩虹"</f>
        <v>卢彩虹</v>
      </c>
      <c r="B31" s="11" t="s">
        <v>25</v>
      </c>
      <c r="C31" s="13">
        <v>75.3</v>
      </c>
      <c r="D31" s="3">
        <v>29</v>
      </c>
    </row>
    <row r="32" ht="20" customHeight="1" spans="1:4">
      <c r="A32" s="10" t="s">
        <v>33</v>
      </c>
      <c r="B32" s="11" t="s">
        <v>25</v>
      </c>
      <c r="C32" s="13">
        <v>75</v>
      </c>
      <c r="D32" s="3">
        <v>30</v>
      </c>
    </row>
    <row r="33" ht="20" customHeight="1" spans="1:4">
      <c r="A33" s="11" t="str">
        <f>"张洪芬"</f>
        <v>张洪芬</v>
      </c>
      <c r="B33" s="11" t="s">
        <v>25</v>
      </c>
      <c r="C33" s="13">
        <v>75</v>
      </c>
      <c r="D33" s="3">
        <v>31</v>
      </c>
    </row>
    <row r="34" ht="20" customHeight="1" spans="1:4">
      <c r="A34" s="11" t="str">
        <f>"吴静"</f>
        <v>吴静</v>
      </c>
      <c r="B34" s="11" t="s">
        <v>25</v>
      </c>
      <c r="C34" s="13">
        <v>75</v>
      </c>
      <c r="D34" s="3">
        <v>32</v>
      </c>
    </row>
    <row r="35" ht="20" customHeight="1" spans="1:4">
      <c r="A35" s="11" t="str">
        <f>"周泽潮"</f>
        <v>周泽潮</v>
      </c>
      <c r="B35" s="11" t="s">
        <v>25</v>
      </c>
      <c r="C35" s="13">
        <v>75</v>
      </c>
      <c r="D35" s="3">
        <v>33</v>
      </c>
    </row>
    <row r="36" ht="20" customHeight="1" spans="1:4">
      <c r="A36" s="11" t="str">
        <f>"纪新群"</f>
        <v>纪新群</v>
      </c>
      <c r="B36" s="11" t="s">
        <v>25</v>
      </c>
      <c r="C36" s="13">
        <v>75</v>
      </c>
      <c r="D36" s="3">
        <v>34</v>
      </c>
    </row>
    <row r="37" ht="20" customHeight="1" spans="1:4">
      <c r="A37" s="11" t="str">
        <f>"黄紫琴"</f>
        <v>黄紫琴</v>
      </c>
      <c r="B37" s="11" t="s">
        <v>25</v>
      </c>
      <c r="C37" s="13">
        <v>75</v>
      </c>
      <c r="D37" s="3">
        <v>35</v>
      </c>
    </row>
    <row r="38" ht="20" customHeight="1" spans="1:4">
      <c r="A38" s="11" t="str">
        <f>"潘名诗"</f>
        <v>潘名诗</v>
      </c>
      <c r="B38" s="11" t="s">
        <v>25</v>
      </c>
      <c r="C38" s="13">
        <v>75</v>
      </c>
      <c r="D38" s="3">
        <v>36</v>
      </c>
    </row>
    <row r="39" ht="20" customHeight="1" spans="1:4">
      <c r="A39" s="4" t="str">
        <f>"罗文贤"</f>
        <v>罗文贤</v>
      </c>
      <c r="B39" s="11" t="s">
        <v>25</v>
      </c>
      <c r="C39" s="13">
        <v>75</v>
      </c>
      <c r="D39" s="3">
        <v>37</v>
      </c>
    </row>
    <row r="40" ht="20" customHeight="1" spans="1:4">
      <c r="A40" s="11" t="str">
        <f>"崔秋红"</f>
        <v>崔秋红</v>
      </c>
      <c r="B40" s="11" t="s">
        <v>25</v>
      </c>
      <c r="C40" s="13">
        <v>75</v>
      </c>
      <c r="D40" s="3">
        <v>38</v>
      </c>
    </row>
    <row r="41" ht="20" customHeight="1" spans="1:4">
      <c r="A41" s="11" t="str">
        <f>"李少瑜"</f>
        <v>李少瑜</v>
      </c>
      <c r="B41" s="11" t="s">
        <v>25</v>
      </c>
      <c r="C41" s="13">
        <v>74.7</v>
      </c>
      <c r="D41" s="3">
        <v>39</v>
      </c>
    </row>
    <row r="42" ht="20" customHeight="1" spans="1:4">
      <c r="A42" s="11" t="str">
        <f>"王全南"</f>
        <v>王全南</v>
      </c>
      <c r="B42" s="11" t="s">
        <v>25</v>
      </c>
      <c r="C42" s="13">
        <v>74.7</v>
      </c>
      <c r="D42" s="3">
        <v>40</v>
      </c>
    </row>
    <row r="43" ht="20" customHeight="1" spans="1:4">
      <c r="A43" s="11" t="str">
        <f>"王慧"</f>
        <v>王慧</v>
      </c>
      <c r="B43" s="11" t="s">
        <v>25</v>
      </c>
      <c r="C43" s="13">
        <v>74.3</v>
      </c>
      <c r="D43" s="3">
        <v>41</v>
      </c>
    </row>
    <row r="44" ht="20" customHeight="1" spans="1:4">
      <c r="A44" s="11" t="str">
        <f>"林幸子"</f>
        <v>林幸子</v>
      </c>
      <c r="B44" s="11" t="s">
        <v>25</v>
      </c>
      <c r="C44" s="13">
        <v>74.3</v>
      </c>
      <c r="D44" s="3">
        <v>42</v>
      </c>
    </row>
    <row r="45" ht="20" customHeight="1" spans="1:4">
      <c r="A45" s="11" t="str">
        <f>"张茹望"</f>
        <v>张茹望</v>
      </c>
      <c r="B45" s="11" t="s">
        <v>25</v>
      </c>
      <c r="C45" s="13">
        <v>74.3</v>
      </c>
      <c r="D45" s="3">
        <v>43</v>
      </c>
    </row>
    <row r="46" ht="20" customHeight="1" spans="1:4">
      <c r="A46" s="11" t="str">
        <f>"杨杏"</f>
        <v>杨杏</v>
      </c>
      <c r="B46" s="11" t="s">
        <v>25</v>
      </c>
      <c r="C46" s="13">
        <v>74.3</v>
      </c>
      <c r="D46" s="3">
        <v>44</v>
      </c>
    </row>
    <row r="47" ht="20" customHeight="1" spans="1:4">
      <c r="A47" s="11" t="str">
        <f>"杨玉绵"</f>
        <v>杨玉绵</v>
      </c>
      <c r="B47" s="11" t="s">
        <v>25</v>
      </c>
      <c r="C47" s="13">
        <v>74.3</v>
      </c>
      <c r="D47" s="3">
        <v>45</v>
      </c>
    </row>
    <row r="48" ht="20" customHeight="1" spans="1:4">
      <c r="A48" s="11" t="str">
        <f>"安展余"</f>
        <v>安展余</v>
      </c>
      <c r="B48" s="11" t="s">
        <v>25</v>
      </c>
      <c r="C48" s="13">
        <v>74.3</v>
      </c>
      <c r="D48" s="3">
        <v>46</v>
      </c>
    </row>
    <row r="49" ht="20" customHeight="1" spans="1:4">
      <c r="A49" s="11" t="str">
        <f>"王瑞"</f>
        <v>王瑞</v>
      </c>
      <c r="B49" s="11" t="s">
        <v>25</v>
      </c>
      <c r="C49" s="13">
        <v>74.3</v>
      </c>
      <c r="D49" s="3">
        <v>47</v>
      </c>
    </row>
    <row r="50" ht="20" customHeight="1" spans="1:4">
      <c r="A50" s="10" t="s">
        <v>34</v>
      </c>
      <c r="B50" s="11" t="s">
        <v>25</v>
      </c>
      <c r="C50" s="13">
        <v>74</v>
      </c>
      <c r="D50" s="3">
        <v>48</v>
      </c>
    </row>
    <row r="51" ht="20" customHeight="1" spans="1:4">
      <c r="A51" s="11" t="str">
        <f>"吴晓煜"</f>
        <v>吴晓煜</v>
      </c>
      <c r="B51" s="11" t="s">
        <v>25</v>
      </c>
      <c r="C51" s="13">
        <v>74</v>
      </c>
      <c r="D51" s="3">
        <v>49</v>
      </c>
    </row>
    <row r="52" ht="20" customHeight="1" spans="1:4">
      <c r="A52" s="11" t="str">
        <f>"陈巧立"</f>
        <v>陈巧立</v>
      </c>
      <c r="B52" s="11" t="s">
        <v>25</v>
      </c>
      <c r="C52" s="13">
        <v>74</v>
      </c>
      <c r="D52" s="3">
        <v>50</v>
      </c>
    </row>
    <row r="53" ht="20" customHeight="1" spans="1:4">
      <c r="A53" s="11" t="str">
        <f>"符宗华"</f>
        <v>符宗华</v>
      </c>
      <c r="B53" s="11" t="s">
        <v>25</v>
      </c>
      <c r="C53" s="13">
        <v>74</v>
      </c>
      <c r="D53" s="3">
        <v>51</v>
      </c>
    </row>
    <row r="54" ht="20" customHeight="1" spans="1:4">
      <c r="A54" s="11" t="str">
        <f>"兰小敏"</f>
        <v>兰小敏</v>
      </c>
      <c r="B54" s="11" t="s">
        <v>25</v>
      </c>
      <c r="C54" s="13">
        <v>74</v>
      </c>
      <c r="D54" s="3">
        <v>52</v>
      </c>
    </row>
    <row r="55" ht="20" customHeight="1" spans="1:4">
      <c r="A55" s="11" t="str">
        <f>"欧以麒"</f>
        <v>欧以麒</v>
      </c>
      <c r="B55" s="11" t="s">
        <v>25</v>
      </c>
      <c r="C55" s="13">
        <v>74</v>
      </c>
      <c r="D55" s="3">
        <v>53</v>
      </c>
    </row>
    <row r="56" ht="20" customHeight="1" spans="1:4">
      <c r="A56" s="11" t="str">
        <f>"杨亚妹"</f>
        <v>杨亚妹</v>
      </c>
      <c r="B56" s="11" t="s">
        <v>25</v>
      </c>
      <c r="C56" s="13">
        <v>74</v>
      </c>
      <c r="D56" s="3">
        <v>54</v>
      </c>
    </row>
    <row r="57" ht="20" customHeight="1" spans="1:4">
      <c r="A57" s="11" t="str">
        <f>"邓香吉"</f>
        <v>邓香吉</v>
      </c>
      <c r="B57" s="11" t="s">
        <v>25</v>
      </c>
      <c r="C57" s="13">
        <v>73.7</v>
      </c>
      <c r="D57" s="3">
        <v>55</v>
      </c>
    </row>
    <row r="58" ht="20" customHeight="1" spans="1:4">
      <c r="A58" s="11" t="str">
        <f>"杨萍"</f>
        <v>杨萍</v>
      </c>
      <c r="B58" s="11" t="s">
        <v>25</v>
      </c>
      <c r="C58" s="13">
        <v>73.7</v>
      </c>
      <c r="D58" s="3">
        <v>56</v>
      </c>
    </row>
    <row r="59" ht="20" customHeight="1" spans="1:4">
      <c r="A59" s="11" t="str">
        <f>"杨克闯"</f>
        <v>杨克闯</v>
      </c>
      <c r="B59" s="11" t="s">
        <v>25</v>
      </c>
      <c r="C59" s="13">
        <v>73.7</v>
      </c>
      <c r="D59" s="3">
        <v>57</v>
      </c>
    </row>
    <row r="60" ht="20" customHeight="1" spans="1:4">
      <c r="A60" s="11" t="str">
        <f>"杨雪梅"</f>
        <v>杨雪梅</v>
      </c>
      <c r="B60" s="11" t="s">
        <v>25</v>
      </c>
      <c r="C60" s="13">
        <v>73.7</v>
      </c>
      <c r="D60" s="3">
        <v>58</v>
      </c>
    </row>
    <row r="61" ht="20" customHeight="1" spans="1:4">
      <c r="A61" s="11" t="str">
        <f>"王丽"</f>
        <v>王丽</v>
      </c>
      <c r="B61" s="11" t="s">
        <v>25</v>
      </c>
      <c r="C61" s="13">
        <v>73.7</v>
      </c>
      <c r="D61" s="3">
        <v>59</v>
      </c>
    </row>
    <row r="62" ht="20" customHeight="1" spans="1:4">
      <c r="A62" s="11" t="str">
        <f>"冯仙花"</f>
        <v>冯仙花</v>
      </c>
      <c r="B62" s="11" t="s">
        <v>25</v>
      </c>
      <c r="C62" s="13">
        <v>73.7</v>
      </c>
      <c r="D62" s="3">
        <v>60</v>
      </c>
    </row>
    <row r="63" ht="20" customHeight="1" spans="1:4">
      <c r="A63" s="11" t="str">
        <f>"郑丕果"</f>
        <v>郑丕果</v>
      </c>
      <c r="B63" s="11" t="s">
        <v>25</v>
      </c>
      <c r="C63" s="13">
        <v>73.3</v>
      </c>
      <c r="D63" s="3">
        <v>61</v>
      </c>
    </row>
    <row r="64" ht="20" customHeight="1" spans="1:4">
      <c r="A64" s="11" t="str">
        <f>"张程"</f>
        <v>张程</v>
      </c>
      <c r="B64" s="11" t="s">
        <v>25</v>
      </c>
      <c r="C64" s="13">
        <v>73.3</v>
      </c>
      <c r="D64" s="3">
        <v>62</v>
      </c>
    </row>
    <row r="65" ht="20" customHeight="1" spans="1:4">
      <c r="A65" s="11" t="str">
        <f>"陈慧媛"</f>
        <v>陈慧媛</v>
      </c>
      <c r="B65" s="11" t="s">
        <v>25</v>
      </c>
      <c r="C65" s="13">
        <v>73.3</v>
      </c>
      <c r="D65" s="3">
        <v>63</v>
      </c>
    </row>
    <row r="66" ht="20" customHeight="1" spans="1:4">
      <c r="A66" s="11" t="str">
        <f>"龙燕南"</f>
        <v>龙燕南</v>
      </c>
      <c r="B66" s="11" t="s">
        <v>25</v>
      </c>
      <c r="C66" s="13">
        <v>73.3</v>
      </c>
      <c r="D66" s="3">
        <v>64</v>
      </c>
    </row>
    <row r="67" ht="20" customHeight="1" spans="1:4">
      <c r="A67" s="11" t="str">
        <f>"陈盼盼"</f>
        <v>陈盼盼</v>
      </c>
      <c r="B67" s="11" t="s">
        <v>25</v>
      </c>
      <c r="C67" s="13">
        <v>73.3</v>
      </c>
      <c r="D67" s="3">
        <v>65</v>
      </c>
    </row>
    <row r="68" ht="20" customHeight="1" spans="1:4">
      <c r="A68" s="11" t="str">
        <f>"黎巧幸"</f>
        <v>黎巧幸</v>
      </c>
      <c r="B68" s="11" t="s">
        <v>25</v>
      </c>
      <c r="C68" s="13">
        <v>73.3</v>
      </c>
      <c r="D68" s="3">
        <v>66</v>
      </c>
    </row>
    <row r="69" ht="20" customHeight="1" spans="1:4">
      <c r="A69" s="11" t="str">
        <f>"符运强"</f>
        <v>符运强</v>
      </c>
      <c r="B69" s="11" t="s">
        <v>25</v>
      </c>
      <c r="C69" s="13">
        <v>73</v>
      </c>
      <c r="D69" s="3">
        <v>67</v>
      </c>
    </row>
    <row r="70" ht="20" customHeight="1" spans="1:4">
      <c r="A70" s="11" t="str">
        <f>"吴晶晶"</f>
        <v>吴晶晶</v>
      </c>
      <c r="B70" s="11" t="s">
        <v>25</v>
      </c>
      <c r="C70" s="13">
        <v>73</v>
      </c>
      <c r="D70" s="3">
        <v>68</v>
      </c>
    </row>
    <row r="71" ht="20" customHeight="1" spans="1:4">
      <c r="A71" s="11" t="str">
        <f>"李文静"</f>
        <v>李文静</v>
      </c>
      <c r="B71" s="11" t="s">
        <v>25</v>
      </c>
      <c r="C71" s="13">
        <v>73</v>
      </c>
      <c r="D71" s="3">
        <v>69</v>
      </c>
    </row>
    <row r="72" ht="20" customHeight="1" spans="1:4">
      <c r="A72" s="11" t="str">
        <f>"陈嘉宁"</f>
        <v>陈嘉宁</v>
      </c>
      <c r="B72" s="11" t="s">
        <v>25</v>
      </c>
      <c r="C72" s="13">
        <v>73</v>
      </c>
      <c r="D72" s="3">
        <v>70</v>
      </c>
    </row>
    <row r="73" ht="20" customHeight="1" spans="1:4">
      <c r="A73" s="11" t="str">
        <f>"黄彩菊"</f>
        <v>黄彩菊</v>
      </c>
      <c r="B73" s="11" t="s">
        <v>25</v>
      </c>
      <c r="C73" s="13">
        <v>73</v>
      </c>
      <c r="D73" s="3">
        <v>71</v>
      </c>
    </row>
    <row r="74" ht="20" customHeight="1" spans="1:4">
      <c r="A74" s="11" t="str">
        <f>"陈雪红"</f>
        <v>陈雪红</v>
      </c>
      <c r="B74" s="11" t="s">
        <v>25</v>
      </c>
      <c r="C74" s="13">
        <v>73</v>
      </c>
      <c r="D74" s="3">
        <v>72</v>
      </c>
    </row>
    <row r="75" ht="20" customHeight="1" spans="1:4">
      <c r="A75" s="11" t="str">
        <f>"董怀燕"</f>
        <v>董怀燕</v>
      </c>
      <c r="B75" s="11" t="s">
        <v>25</v>
      </c>
      <c r="C75" s="13">
        <v>73</v>
      </c>
      <c r="D75" s="3">
        <v>73</v>
      </c>
    </row>
    <row r="76" ht="20" customHeight="1" spans="1:4">
      <c r="A76" s="11" t="str">
        <f>"朱健全"</f>
        <v>朱健全</v>
      </c>
      <c r="B76" s="11" t="s">
        <v>25</v>
      </c>
      <c r="C76" s="13">
        <v>73</v>
      </c>
      <c r="D76" s="3">
        <v>74</v>
      </c>
    </row>
    <row r="77" ht="20" customHeight="1" spans="1:4">
      <c r="A77" s="11" t="str">
        <f>"杨岁"</f>
        <v>杨岁</v>
      </c>
      <c r="B77" s="11" t="s">
        <v>25</v>
      </c>
      <c r="C77" s="13">
        <v>73</v>
      </c>
      <c r="D77" s="3">
        <v>75</v>
      </c>
    </row>
    <row r="78" ht="20" customHeight="1" spans="1:4">
      <c r="A78" s="11" t="str">
        <f>"王玲笛"</f>
        <v>王玲笛</v>
      </c>
      <c r="B78" s="11" t="s">
        <v>25</v>
      </c>
      <c r="C78" s="13">
        <v>72.7</v>
      </c>
      <c r="D78" s="3">
        <v>76</v>
      </c>
    </row>
    <row r="79" ht="20" customHeight="1" spans="1:4">
      <c r="A79" s="11" t="str">
        <f>"郑婷丹"</f>
        <v>郑婷丹</v>
      </c>
      <c r="B79" s="11" t="s">
        <v>25</v>
      </c>
      <c r="C79" s="13">
        <v>72.7</v>
      </c>
      <c r="D79" s="3">
        <v>77</v>
      </c>
    </row>
    <row r="80" ht="20" customHeight="1" spans="1:4">
      <c r="A80" s="11" t="str">
        <f>"杜一瑶"</f>
        <v>杜一瑶</v>
      </c>
      <c r="B80" s="11" t="s">
        <v>25</v>
      </c>
      <c r="C80" s="13">
        <v>72.7</v>
      </c>
      <c r="D80" s="3">
        <v>78</v>
      </c>
    </row>
    <row r="81" ht="20" customHeight="1" spans="1:4">
      <c r="A81" s="11" t="str">
        <f>"谭莉莉"</f>
        <v>谭莉莉</v>
      </c>
      <c r="B81" s="11" t="s">
        <v>25</v>
      </c>
      <c r="C81" s="13">
        <v>72.7</v>
      </c>
      <c r="D81" s="3">
        <v>79</v>
      </c>
    </row>
    <row r="82" ht="20" customHeight="1" spans="1:4">
      <c r="A82" s="11" t="str">
        <f>"邓秋燕"</f>
        <v>邓秋燕</v>
      </c>
      <c r="B82" s="11" t="s">
        <v>25</v>
      </c>
      <c r="C82" s="13">
        <v>72.7</v>
      </c>
      <c r="D82" s="3">
        <v>80</v>
      </c>
    </row>
    <row r="83" ht="20" customHeight="1" spans="1:4">
      <c r="A83" s="11" t="str">
        <f>"王珊珊"</f>
        <v>王珊珊</v>
      </c>
      <c r="B83" s="11" t="s">
        <v>25</v>
      </c>
      <c r="C83" s="13">
        <v>72.3</v>
      </c>
      <c r="D83" s="3">
        <v>81</v>
      </c>
    </row>
    <row r="84" ht="20" customHeight="1" spans="1:4">
      <c r="A84" s="11" t="str">
        <f>"许召婷"</f>
        <v>许召婷</v>
      </c>
      <c r="B84" s="11" t="s">
        <v>25</v>
      </c>
      <c r="C84" s="13">
        <v>72.3</v>
      </c>
      <c r="D84" s="3">
        <v>82</v>
      </c>
    </row>
    <row r="85" ht="20" customHeight="1" spans="1:4">
      <c r="A85" s="11" t="str">
        <f>"李琪娴"</f>
        <v>李琪娴</v>
      </c>
      <c r="B85" s="11" t="s">
        <v>25</v>
      </c>
      <c r="C85" s="13">
        <v>72.3</v>
      </c>
      <c r="D85" s="3">
        <v>83</v>
      </c>
    </row>
    <row r="86" ht="20" customHeight="1" spans="1:4">
      <c r="A86" s="11" t="str">
        <f>"卢家术"</f>
        <v>卢家术</v>
      </c>
      <c r="B86" s="11" t="s">
        <v>25</v>
      </c>
      <c r="C86" s="13">
        <v>72.3</v>
      </c>
      <c r="D86" s="3">
        <v>84</v>
      </c>
    </row>
    <row r="87" ht="20" customHeight="1" spans="1:4">
      <c r="A87" s="11" t="str">
        <f>"文小苗"</f>
        <v>文小苗</v>
      </c>
      <c r="B87" s="11" t="s">
        <v>25</v>
      </c>
      <c r="C87" s="13">
        <v>72.3</v>
      </c>
      <c r="D87" s="3">
        <v>85</v>
      </c>
    </row>
    <row r="88" ht="20" customHeight="1" spans="1:4">
      <c r="A88" s="11" t="str">
        <f>"卓小娜"</f>
        <v>卓小娜</v>
      </c>
      <c r="B88" s="11" t="s">
        <v>25</v>
      </c>
      <c r="C88" s="13">
        <v>72.3</v>
      </c>
      <c r="D88" s="3">
        <v>86</v>
      </c>
    </row>
    <row r="89" ht="20" customHeight="1" spans="1:4">
      <c r="A89" s="11" t="str">
        <f>"江浩新"</f>
        <v>江浩新</v>
      </c>
      <c r="B89" s="11" t="s">
        <v>25</v>
      </c>
      <c r="C89" s="13">
        <v>72.3</v>
      </c>
      <c r="D89" s="3">
        <v>87</v>
      </c>
    </row>
    <row r="90" ht="20" customHeight="1" spans="1:4">
      <c r="A90" s="11" t="str">
        <f>"邓娇乙"</f>
        <v>邓娇乙</v>
      </c>
      <c r="B90" s="11" t="s">
        <v>25</v>
      </c>
      <c r="C90" s="13">
        <v>72.3</v>
      </c>
      <c r="D90" s="3">
        <v>88</v>
      </c>
    </row>
    <row r="91" ht="20" customHeight="1" spans="1:4">
      <c r="A91" s="11" t="str">
        <f>"郑天娇"</f>
        <v>郑天娇</v>
      </c>
      <c r="B91" s="11" t="s">
        <v>25</v>
      </c>
      <c r="C91" s="13">
        <v>72</v>
      </c>
      <c r="D91" s="3">
        <v>89</v>
      </c>
    </row>
    <row r="92" ht="20" customHeight="1" spans="1:4">
      <c r="A92" s="11" t="str">
        <f>"严帆"</f>
        <v>严帆</v>
      </c>
      <c r="B92" s="11" t="s">
        <v>25</v>
      </c>
      <c r="C92" s="13">
        <v>72</v>
      </c>
      <c r="D92" s="3">
        <v>90</v>
      </c>
    </row>
    <row r="93" ht="20" customHeight="1" spans="1:4">
      <c r="A93" s="11" t="str">
        <f>"黄丽妮"</f>
        <v>黄丽妮</v>
      </c>
      <c r="B93" s="11" t="s">
        <v>25</v>
      </c>
      <c r="C93" s="13">
        <v>72</v>
      </c>
      <c r="D93" s="3">
        <v>91</v>
      </c>
    </row>
    <row r="94" ht="20" customHeight="1" spans="1:4">
      <c r="A94" s="11" t="str">
        <f>"黎汝娴"</f>
        <v>黎汝娴</v>
      </c>
      <c r="B94" s="11" t="s">
        <v>25</v>
      </c>
      <c r="C94" s="13">
        <v>72</v>
      </c>
      <c r="D94" s="3">
        <v>92</v>
      </c>
    </row>
    <row r="95" ht="20" customHeight="1" spans="1:4">
      <c r="A95" s="11" t="str">
        <f>"谢金利"</f>
        <v>谢金利</v>
      </c>
      <c r="B95" s="11" t="s">
        <v>25</v>
      </c>
      <c r="C95" s="13">
        <v>72</v>
      </c>
      <c r="D95" s="3">
        <v>93</v>
      </c>
    </row>
    <row r="96" ht="20" customHeight="1" spans="1:4">
      <c r="A96" s="11" t="str">
        <f>"陈颖基"</f>
        <v>陈颖基</v>
      </c>
      <c r="B96" s="11" t="s">
        <v>25</v>
      </c>
      <c r="C96" s="13">
        <v>72</v>
      </c>
      <c r="D96" s="3">
        <v>94</v>
      </c>
    </row>
    <row r="97" ht="20" customHeight="1" spans="1:4">
      <c r="A97" s="11" t="str">
        <f>"陈娜"</f>
        <v>陈娜</v>
      </c>
      <c r="B97" s="11" t="s">
        <v>25</v>
      </c>
      <c r="C97" s="13">
        <v>72</v>
      </c>
      <c r="D97" s="3">
        <v>95</v>
      </c>
    </row>
    <row r="98" ht="20" customHeight="1" spans="1:4">
      <c r="A98" s="14" t="s">
        <v>35</v>
      </c>
      <c r="B98" s="11" t="s">
        <v>25</v>
      </c>
      <c r="C98" s="13">
        <v>71.7</v>
      </c>
      <c r="D98" s="3">
        <v>96</v>
      </c>
    </row>
    <row r="99" ht="20" customHeight="1" spans="1:4">
      <c r="A99" s="10" t="s">
        <v>36</v>
      </c>
      <c r="B99" s="11" t="s">
        <v>25</v>
      </c>
      <c r="C99" s="13">
        <v>71.7</v>
      </c>
      <c r="D99" s="3">
        <v>97</v>
      </c>
    </row>
    <row r="100" ht="20" customHeight="1" spans="1:4">
      <c r="A100" s="11" t="str">
        <f>"黄朕"</f>
        <v>黄朕</v>
      </c>
      <c r="B100" s="11" t="s">
        <v>25</v>
      </c>
      <c r="C100" s="13">
        <v>71.7</v>
      </c>
      <c r="D100" s="3">
        <v>98</v>
      </c>
    </row>
    <row r="101" ht="20" customHeight="1" spans="1:4">
      <c r="A101" s="10" t="s">
        <v>37</v>
      </c>
      <c r="B101" s="11" t="s">
        <v>25</v>
      </c>
      <c r="C101" s="13">
        <v>71.3</v>
      </c>
      <c r="D101" s="3">
        <v>99</v>
      </c>
    </row>
    <row r="102" ht="20" customHeight="1" spans="1:4">
      <c r="A102" s="11" t="str">
        <f>"王宜飞雄"</f>
        <v>王宜飞雄</v>
      </c>
      <c r="B102" s="11" t="s">
        <v>25</v>
      </c>
      <c r="C102" s="13">
        <v>71.3</v>
      </c>
      <c r="D102" s="3">
        <v>100</v>
      </c>
    </row>
    <row r="103" ht="20" customHeight="1" spans="1:4">
      <c r="A103" s="11" t="str">
        <f>"邱应虹"</f>
        <v>邱应虹</v>
      </c>
      <c r="B103" s="11" t="s">
        <v>25</v>
      </c>
      <c r="C103" s="13">
        <v>71.3</v>
      </c>
      <c r="D103" s="3">
        <v>101</v>
      </c>
    </row>
    <row r="104" ht="20" customHeight="1" spans="1:4">
      <c r="A104" s="10" t="s">
        <v>38</v>
      </c>
      <c r="B104" s="11" t="s">
        <v>25</v>
      </c>
      <c r="C104" s="13">
        <v>71</v>
      </c>
      <c r="D104" s="3">
        <v>102</v>
      </c>
    </row>
    <row r="105" ht="20" customHeight="1" spans="1:4">
      <c r="A105" s="11" t="str">
        <f>"杨宵"</f>
        <v>杨宵</v>
      </c>
      <c r="B105" s="11" t="s">
        <v>25</v>
      </c>
      <c r="C105" s="13">
        <v>71</v>
      </c>
      <c r="D105" s="3">
        <v>103</v>
      </c>
    </row>
    <row r="106" ht="20" customHeight="1" spans="1:4">
      <c r="A106" s="11" t="str">
        <f>"吴燕茹"</f>
        <v>吴燕茹</v>
      </c>
      <c r="B106" s="11" t="s">
        <v>25</v>
      </c>
      <c r="C106" s="13">
        <v>71</v>
      </c>
      <c r="D106" s="3">
        <v>104</v>
      </c>
    </row>
    <row r="107" ht="20" customHeight="1" spans="1:4">
      <c r="A107" s="11" t="str">
        <f>"尤春曼"</f>
        <v>尤春曼</v>
      </c>
      <c r="B107" s="11" t="s">
        <v>25</v>
      </c>
      <c r="C107" s="13">
        <v>70.7</v>
      </c>
      <c r="D107" s="3">
        <v>105</v>
      </c>
    </row>
    <row r="108" ht="20" customHeight="1" spans="1:4">
      <c r="A108" s="11" t="str">
        <f>"黄琼娇"</f>
        <v>黄琼娇</v>
      </c>
      <c r="B108" s="11" t="s">
        <v>25</v>
      </c>
      <c r="C108" s="13">
        <v>70.7</v>
      </c>
      <c r="D108" s="3">
        <v>106</v>
      </c>
    </row>
    <row r="109" ht="20" customHeight="1" spans="1:4">
      <c r="A109" s="11" t="str">
        <f>"邵琦"</f>
        <v>邵琦</v>
      </c>
      <c r="B109" s="11" t="s">
        <v>25</v>
      </c>
      <c r="C109" s="13">
        <v>70.7</v>
      </c>
      <c r="D109" s="3">
        <v>107</v>
      </c>
    </row>
    <row r="110" ht="20" customHeight="1" spans="1:4">
      <c r="A110" s="11" t="str">
        <f>"文欣欣"</f>
        <v>文欣欣</v>
      </c>
      <c r="B110" s="11" t="s">
        <v>25</v>
      </c>
      <c r="C110" s="13">
        <v>70.7</v>
      </c>
      <c r="D110" s="3">
        <v>108</v>
      </c>
    </row>
    <row r="111" ht="20" customHeight="1" spans="1:4">
      <c r="A111" s="11" t="str">
        <f>"全天云"</f>
        <v>全天云</v>
      </c>
      <c r="B111" s="11" t="s">
        <v>25</v>
      </c>
      <c r="C111" s="13">
        <v>70.3</v>
      </c>
      <c r="D111" s="3">
        <v>109</v>
      </c>
    </row>
    <row r="112" ht="20" customHeight="1" spans="1:4">
      <c r="A112" s="10" t="s">
        <v>39</v>
      </c>
      <c r="B112" s="11" t="s">
        <v>25</v>
      </c>
      <c r="C112" s="13">
        <v>70</v>
      </c>
      <c r="D112" s="3">
        <v>110</v>
      </c>
    </row>
    <row r="113" ht="20" customHeight="1" spans="1:4">
      <c r="A113" s="11" t="str">
        <f>"林梦扬"</f>
        <v>林梦扬</v>
      </c>
      <c r="B113" s="11" t="s">
        <v>25</v>
      </c>
      <c r="C113" s="13">
        <v>70</v>
      </c>
      <c r="D113" s="3">
        <v>111</v>
      </c>
    </row>
    <row r="114" ht="20" customHeight="1" spans="1:4">
      <c r="A114" s="11" t="str">
        <f>"陈启雅"</f>
        <v>陈启雅</v>
      </c>
      <c r="B114" s="11" t="s">
        <v>25</v>
      </c>
      <c r="C114" s="13">
        <v>70</v>
      </c>
      <c r="D114" s="3">
        <v>112</v>
      </c>
    </row>
    <row r="115" ht="20" customHeight="1" spans="1:4">
      <c r="A115" s="11" t="str">
        <f>"徐明"</f>
        <v>徐明</v>
      </c>
      <c r="B115" s="11" t="s">
        <v>25</v>
      </c>
      <c r="C115" s="13">
        <v>70</v>
      </c>
      <c r="D115" s="3">
        <v>113</v>
      </c>
    </row>
    <row r="116" ht="20" customHeight="1" spans="1:4">
      <c r="A116" s="11" t="str">
        <f>"林招翠"</f>
        <v>林招翠</v>
      </c>
      <c r="B116" s="11" t="s">
        <v>25</v>
      </c>
      <c r="C116" s="13">
        <v>70</v>
      </c>
      <c r="D116" s="3">
        <v>114</v>
      </c>
    </row>
    <row r="117" ht="20" customHeight="1" spans="1:4">
      <c r="A117" s="11" t="str">
        <f>"谭振登"</f>
        <v>谭振登</v>
      </c>
      <c r="B117" s="11" t="s">
        <v>25</v>
      </c>
      <c r="C117" s="13">
        <v>68.7</v>
      </c>
      <c r="D117" s="3">
        <v>115</v>
      </c>
    </row>
    <row r="118" ht="20" customHeight="1" spans="1:4">
      <c r="A118" s="11" t="str">
        <f>"吉愉"</f>
        <v>吉愉</v>
      </c>
      <c r="B118" s="11" t="s">
        <v>25</v>
      </c>
      <c r="C118" s="13">
        <v>50.3</v>
      </c>
      <c r="D118" s="3">
        <v>116</v>
      </c>
    </row>
    <row r="119" ht="20" customHeight="1" spans="1:4">
      <c r="A119" s="11" t="str">
        <f>"王小浪"</f>
        <v>王小浪</v>
      </c>
      <c r="B119" s="11" t="s">
        <v>25</v>
      </c>
      <c r="C119" s="13">
        <v>49.7</v>
      </c>
      <c r="D119" s="3">
        <v>117</v>
      </c>
    </row>
    <row r="120" ht="20" customHeight="1" spans="1:4">
      <c r="A120" s="11" t="str">
        <f>"徐月圆"</f>
        <v>徐月圆</v>
      </c>
      <c r="B120" s="11" t="s">
        <v>25</v>
      </c>
      <c r="C120" s="13">
        <v>48.7</v>
      </c>
      <c r="D120" s="3">
        <v>118</v>
      </c>
    </row>
    <row r="121" ht="20" customHeight="1" spans="1:4">
      <c r="A121" s="11" t="str">
        <f>"黄亚雪"</f>
        <v>黄亚雪</v>
      </c>
      <c r="B121" s="11" t="s">
        <v>25</v>
      </c>
      <c r="C121" s="13">
        <v>48</v>
      </c>
      <c r="D121" s="3">
        <v>119</v>
      </c>
    </row>
    <row r="122" ht="20" customHeight="1" spans="1:4">
      <c r="A122" s="11" t="str">
        <f>"魏玲"</f>
        <v>魏玲</v>
      </c>
      <c r="B122" s="11" t="s">
        <v>25</v>
      </c>
      <c r="C122" s="13">
        <v>47.3</v>
      </c>
      <c r="D122" s="3">
        <v>120</v>
      </c>
    </row>
    <row r="123" ht="20" customHeight="1" spans="1:4">
      <c r="A123" s="10" t="s">
        <v>40</v>
      </c>
      <c r="B123" s="11" t="s">
        <v>25</v>
      </c>
      <c r="C123" s="13" t="s">
        <v>10</v>
      </c>
      <c r="D123" s="3"/>
    </row>
    <row r="124" ht="20" customHeight="1" spans="1:4">
      <c r="A124" s="11" t="str">
        <f>"杨册"</f>
        <v>杨册</v>
      </c>
      <c r="B124" s="11" t="s">
        <v>25</v>
      </c>
      <c r="C124" s="13" t="s">
        <v>10</v>
      </c>
      <c r="D124" s="3"/>
    </row>
    <row r="125" ht="20" customHeight="1" spans="1:4">
      <c r="A125" s="11" t="str">
        <f>"黎宁"</f>
        <v>黎宁</v>
      </c>
      <c r="B125" s="11" t="s">
        <v>25</v>
      </c>
      <c r="C125" s="13" t="s">
        <v>10</v>
      </c>
      <c r="D125" s="3"/>
    </row>
    <row r="126" ht="20" customHeight="1" spans="1:4">
      <c r="A126" s="11" t="str">
        <f>"李丽"</f>
        <v>李丽</v>
      </c>
      <c r="B126" s="11" t="s">
        <v>25</v>
      </c>
      <c r="C126" s="13" t="s">
        <v>10</v>
      </c>
      <c r="D126" s="3"/>
    </row>
    <row r="127" ht="20" customHeight="1" spans="1:4">
      <c r="A127" s="11" t="str">
        <f>"苏娇翠"</f>
        <v>苏娇翠</v>
      </c>
      <c r="B127" s="11" t="s">
        <v>25</v>
      </c>
      <c r="C127" s="13" t="s">
        <v>10</v>
      </c>
      <c r="D127" s="3"/>
    </row>
    <row r="128" ht="20" customHeight="1" spans="1:4">
      <c r="A128" s="11" t="str">
        <f>"钟婷"</f>
        <v>钟婷</v>
      </c>
      <c r="B128" s="11" t="s">
        <v>25</v>
      </c>
      <c r="C128" s="13" t="s">
        <v>10</v>
      </c>
      <c r="D128" s="3"/>
    </row>
    <row r="129" ht="20" customHeight="1" spans="1:4">
      <c r="A129" s="11" t="str">
        <f>"钟甘果"</f>
        <v>钟甘果</v>
      </c>
      <c r="B129" s="11" t="s">
        <v>25</v>
      </c>
      <c r="C129" s="13" t="s">
        <v>10</v>
      </c>
      <c r="D129" s="3"/>
    </row>
    <row r="130" ht="20" customHeight="1" spans="1:4">
      <c r="A130" s="11" t="str">
        <f>"吴洪娇"</f>
        <v>吴洪娇</v>
      </c>
      <c r="B130" s="11" t="s">
        <v>25</v>
      </c>
      <c r="C130" s="13" t="s">
        <v>10</v>
      </c>
      <c r="D130" s="3"/>
    </row>
    <row r="131" ht="20" customHeight="1" spans="1:4">
      <c r="A131" s="11" t="str">
        <f>"黄海芳"</f>
        <v>黄海芳</v>
      </c>
      <c r="B131" s="11" t="s">
        <v>25</v>
      </c>
      <c r="C131" s="13" t="s">
        <v>10</v>
      </c>
      <c r="D131" s="3"/>
    </row>
    <row r="132" ht="20" customHeight="1" spans="1:4">
      <c r="A132" s="11" t="str">
        <f>"周岁亮"</f>
        <v>周岁亮</v>
      </c>
      <c r="B132" s="11" t="s">
        <v>25</v>
      </c>
      <c r="C132" s="13" t="s">
        <v>10</v>
      </c>
      <c r="D132" s="3"/>
    </row>
    <row r="133" ht="20" customHeight="1" spans="1:4">
      <c r="A133" s="11" t="str">
        <f>"文永薇"</f>
        <v>文永薇</v>
      </c>
      <c r="B133" s="11" t="s">
        <v>25</v>
      </c>
      <c r="C133" s="13" t="s">
        <v>10</v>
      </c>
      <c r="D133" s="3"/>
    </row>
    <row r="134" ht="20" customHeight="1" spans="1:4">
      <c r="A134" s="11" t="str">
        <f>"周嘉珍"</f>
        <v>周嘉珍</v>
      </c>
      <c r="B134" s="11" t="s">
        <v>25</v>
      </c>
      <c r="C134" s="13" t="s">
        <v>10</v>
      </c>
      <c r="D134" s="3"/>
    </row>
    <row r="135" ht="20" customHeight="1" spans="1:4">
      <c r="A135" s="11" t="str">
        <f>"周必飞"</f>
        <v>周必飞</v>
      </c>
      <c r="B135" s="11" t="s">
        <v>25</v>
      </c>
      <c r="C135" s="13" t="s">
        <v>10</v>
      </c>
      <c r="D135" s="3"/>
    </row>
    <row r="136" ht="20" customHeight="1" spans="1:4">
      <c r="A136" s="11" t="str">
        <f>"李学艳"</f>
        <v>李学艳</v>
      </c>
      <c r="B136" s="11" t="s">
        <v>25</v>
      </c>
      <c r="C136" s="13" t="s">
        <v>10</v>
      </c>
      <c r="D136" s="3"/>
    </row>
    <row r="137" ht="20" customHeight="1" spans="1:4">
      <c r="A137" s="11" t="str">
        <f>"陈文位"</f>
        <v>陈文位</v>
      </c>
      <c r="B137" s="11" t="s">
        <v>25</v>
      </c>
      <c r="C137" s="13" t="s">
        <v>10</v>
      </c>
      <c r="D137" s="3"/>
    </row>
    <row r="138" ht="20" customHeight="1" spans="1:4">
      <c r="A138" s="11" t="str">
        <f>"陈维健"</f>
        <v>陈维健</v>
      </c>
      <c r="B138" s="11" t="s">
        <v>25</v>
      </c>
      <c r="C138" s="13" t="s">
        <v>10</v>
      </c>
      <c r="D138" s="3"/>
    </row>
    <row r="139" ht="20" customHeight="1" spans="1:4">
      <c r="A139" s="11" t="str">
        <f>"邓程雪"</f>
        <v>邓程雪</v>
      </c>
      <c r="B139" s="11" t="s">
        <v>25</v>
      </c>
      <c r="C139" s="13" t="s">
        <v>10</v>
      </c>
      <c r="D139" s="3"/>
    </row>
    <row r="140" ht="20" customHeight="1" spans="1:4">
      <c r="A140" s="11" t="str">
        <f>"万亚珠"</f>
        <v>万亚珠</v>
      </c>
      <c r="B140" s="11" t="s">
        <v>25</v>
      </c>
      <c r="C140" s="13" t="s">
        <v>10</v>
      </c>
      <c r="D140" s="3"/>
    </row>
    <row r="141" ht="20" customHeight="1" spans="1:4">
      <c r="A141" s="11" t="str">
        <f>"谭雪婷"</f>
        <v>谭雪婷</v>
      </c>
      <c r="B141" s="11" t="s">
        <v>25</v>
      </c>
      <c r="C141" s="13" t="s">
        <v>10</v>
      </c>
      <c r="D141" s="3"/>
    </row>
    <row r="142" ht="20" customHeight="1" spans="1:4">
      <c r="A142" s="11" t="str">
        <f>"黄少夹"</f>
        <v>黄少夹</v>
      </c>
      <c r="B142" s="11" t="s">
        <v>25</v>
      </c>
      <c r="C142" s="13" t="s">
        <v>10</v>
      </c>
      <c r="D142" s="3"/>
    </row>
    <row r="143" ht="20" customHeight="1" spans="1:4">
      <c r="A143" s="11" t="str">
        <f>"周才能"</f>
        <v>周才能</v>
      </c>
      <c r="B143" s="11" t="s">
        <v>25</v>
      </c>
      <c r="C143" s="13" t="s">
        <v>10</v>
      </c>
      <c r="D143" s="3"/>
    </row>
    <row r="144" ht="20" customHeight="1" spans="1:4">
      <c r="A144" s="11" t="str">
        <f>"符俊涛"</f>
        <v>符俊涛</v>
      </c>
      <c r="B144" s="11" t="s">
        <v>25</v>
      </c>
      <c r="C144" s="13" t="s">
        <v>10</v>
      </c>
      <c r="D144" s="3"/>
    </row>
    <row r="145" ht="20" customHeight="1" spans="1:4">
      <c r="A145" s="11" t="str">
        <f>"符瑞史"</f>
        <v>符瑞史</v>
      </c>
      <c r="B145" s="11" t="s">
        <v>25</v>
      </c>
      <c r="C145" s="13" t="s">
        <v>10</v>
      </c>
      <c r="D145" s="3"/>
    </row>
    <row r="146" ht="20" customHeight="1" spans="1:4">
      <c r="A146" s="11" t="str">
        <f>"林青采"</f>
        <v>林青采</v>
      </c>
      <c r="B146" s="11" t="s">
        <v>25</v>
      </c>
      <c r="C146" s="13" t="s">
        <v>10</v>
      </c>
      <c r="D146" s="3"/>
    </row>
    <row r="147" ht="20" customHeight="1" spans="1:4">
      <c r="A147" s="11" t="str">
        <f>"罗运志"</f>
        <v>罗运志</v>
      </c>
      <c r="B147" s="11" t="s">
        <v>25</v>
      </c>
      <c r="C147" s="13" t="s">
        <v>10</v>
      </c>
      <c r="D147" s="3"/>
    </row>
    <row r="148" ht="20" customHeight="1" spans="1:4">
      <c r="A148" s="11" t="str">
        <f>"吉才蜜"</f>
        <v>吉才蜜</v>
      </c>
      <c r="B148" s="11" t="s">
        <v>25</v>
      </c>
      <c r="C148" s="13" t="s">
        <v>10</v>
      </c>
      <c r="D148" s="3"/>
    </row>
    <row r="149" ht="20" customHeight="1" spans="1:4">
      <c r="A149" s="11" t="str">
        <f>"肖柏榕"</f>
        <v>肖柏榕</v>
      </c>
      <c r="B149" s="11" t="s">
        <v>25</v>
      </c>
      <c r="C149" s="13" t="s">
        <v>10</v>
      </c>
      <c r="D149" s="3"/>
    </row>
    <row r="150" ht="20" customHeight="1" spans="1:4">
      <c r="A150" s="11" t="str">
        <f>"何金菊"</f>
        <v>何金菊</v>
      </c>
      <c r="B150" s="11" t="s">
        <v>25</v>
      </c>
      <c r="C150" s="13" t="s">
        <v>10</v>
      </c>
      <c r="D150" s="3"/>
    </row>
    <row r="151" ht="20" customHeight="1" spans="1:4">
      <c r="A151" s="11" t="str">
        <f>"郑超"</f>
        <v>郑超</v>
      </c>
      <c r="B151" s="11" t="s">
        <v>25</v>
      </c>
      <c r="C151" s="13" t="s">
        <v>10</v>
      </c>
      <c r="D151" s="3"/>
    </row>
    <row r="152" ht="20" customHeight="1" spans="1:4">
      <c r="A152" s="11" t="str">
        <f>"许珠满"</f>
        <v>许珠满</v>
      </c>
      <c r="B152" s="11" t="s">
        <v>25</v>
      </c>
      <c r="C152" s="13" t="s">
        <v>10</v>
      </c>
      <c r="D152" s="3"/>
    </row>
    <row r="153" ht="20" customHeight="1" spans="1:4">
      <c r="A153" s="11" t="str">
        <f>"陈晓奉"</f>
        <v>陈晓奉</v>
      </c>
      <c r="B153" s="11" t="s">
        <v>25</v>
      </c>
      <c r="C153" s="13" t="s">
        <v>10</v>
      </c>
      <c r="D153" s="3"/>
    </row>
    <row r="154" ht="20" customHeight="1" spans="1:4">
      <c r="A154" s="11" t="str">
        <f>"黄江海"</f>
        <v>黄江海</v>
      </c>
      <c r="B154" s="11" t="s">
        <v>25</v>
      </c>
      <c r="C154" s="13" t="s">
        <v>10</v>
      </c>
      <c r="D154" s="3"/>
    </row>
    <row r="155" ht="20" customHeight="1" spans="1:4">
      <c r="A155" s="11" t="str">
        <f>"何秋淳"</f>
        <v>何秋淳</v>
      </c>
      <c r="B155" s="11" t="s">
        <v>25</v>
      </c>
      <c r="C155" s="13" t="s">
        <v>10</v>
      </c>
      <c r="D155" s="3"/>
    </row>
    <row r="156" ht="20" customHeight="1" spans="1:4">
      <c r="A156" s="11" t="str">
        <f>"钟高筝"</f>
        <v>钟高筝</v>
      </c>
      <c r="B156" s="11" t="s">
        <v>25</v>
      </c>
      <c r="C156" s="13" t="s">
        <v>10</v>
      </c>
      <c r="D156" s="3"/>
    </row>
    <row r="157" ht="20" customHeight="1" spans="1:4">
      <c r="A157" s="11" t="str">
        <f>"陈雅"</f>
        <v>陈雅</v>
      </c>
      <c r="B157" s="11" t="s">
        <v>25</v>
      </c>
      <c r="C157" s="13" t="s">
        <v>10</v>
      </c>
      <c r="D157" s="3"/>
    </row>
    <row r="158" ht="20" customHeight="1" spans="1:4">
      <c r="A158" s="11" t="str">
        <f>"周昕岚"</f>
        <v>周昕岚</v>
      </c>
      <c r="B158" s="11" t="s">
        <v>25</v>
      </c>
      <c r="C158" s="13" t="s">
        <v>10</v>
      </c>
      <c r="D158" s="3"/>
    </row>
    <row r="159" ht="20" customHeight="1" spans="1:4">
      <c r="A159" s="11" t="str">
        <f>"郑昌学"</f>
        <v>郑昌学</v>
      </c>
      <c r="B159" s="11" t="s">
        <v>25</v>
      </c>
      <c r="C159" s="13" t="s">
        <v>10</v>
      </c>
      <c r="D159" s="3"/>
    </row>
    <row r="160" ht="20" customHeight="1" spans="1:4">
      <c r="A160" s="11" t="str">
        <f>"郑烁"</f>
        <v>郑烁</v>
      </c>
      <c r="B160" s="11" t="s">
        <v>25</v>
      </c>
      <c r="C160" s="13" t="s">
        <v>10</v>
      </c>
      <c r="D160" s="3"/>
    </row>
    <row r="161" ht="20" customHeight="1" spans="1:4">
      <c r="A161" s="11" t="str">
        <f>"高芳霞"</f>
        <v>高芳霞</v>
      </c>
      <c r="B161" s="11" t="s">
        <v>25</v>
      </c>
      <c r="C161" s="13" t="s">
        <v>10</v>
      </c>
      <c r="D161" s="3"/>
    </row>
    <row r="162" ht="20" customHeight="1" spans="1:4">
      <c r="A162" s="11" t="str">
        <f>"林纹潇"</f>
        <v>林纹潇</v>
      </c>
      <c r="B162" s="11" t="s">
        <v>25</v>
      </c>
      <c r="C162" s="13" t="s">
        <v>10</v>
      </c>
      <c r="D162" s="3"/>
    </row>
    <row r="163" ht="20" customHeight="1" spans="1:4">
      <c r="A163" s="11" t="str">
        <f>"周燕"</f>
        <v>周燕</v>
      </c>
      <c r="B163" s="11" t="s">
        <v>25</v>
      </c>
      <c r="C163" s="13" t="s">
        <v>10</v>
      </c>
      <c r="D163" s="3"/>
    </row>
    <row r="164" ht="20" customHeight="1" spans="1:4">
      <c r="A164" s="11" t="str">
        <f>"叶虹"</f>
        <v>叶虹</v>
      </c>
      <c r="B164" s="11" t="s">
        <v>25</v>
      </c>
      <c r="C164" s="13" t="s">
        <v>10</v>
      </c>
      <c r="D164" s="3"/>
    </row>
    <row r="165" ht="20" customHeight="1" spans="1:4">
      <c r="A165" s="11" t="str">
        <f>"黄烜川"</f>
        <v>黄烜川</v>
      </c>
      <c r="B165" s="11" t="s">
        <v>25</v>
      </c>
      <c r="C165" s="13" t="s">
        <v>10</v>
      </c>
      <c r="D165" s="3"/>
    </row>
    <row r="166" ht="20" customHeight="1" spans="1:4">
      <c r="A166" s="11" t="str">
        <f>"黎万喜"</f>
        <v>黎万喜</v>
      </c>
      <c r="B166" s="11" t="s">
        <v>25</v>
      </c>
      <c r="C166" s="13" t="s">
        <v>10</v>
      </c>
      <c r="D166" s="3"/>
    </row>
    <row r="167" ht="20" customHeight="1" spans="1:4">
      <c r="A167" s="11" t="str">
        <f>"曾维成"</f>
        <v>曾维成</v>
      </c>
      <c r="B167" s="11" t="s">
        <v>25</v>
      </c>
      <c r="C167" s="13" t="s">
        <v>10</v>
      </c>
      <c r="D167" s="3"/>
    </row>
    <row r="168" ht="20" customHeight="1" spans="1:4">
      <c r="A168" s="11" t="str">
        <f>"郑雪洪"</f>
        <v>郑雪洪</v>
      </c>
      <c r="B168" s="11" t="s">
        <v>25</v>
      </c>
      <c r="C168" s="13" t="s">
        <v>10</v>
      </c>
      <c r="D168" s="3"/>
    </row>
    <row r="169" ht="20" customHeight="1" spans="1:4">
      <c r="A169" s="11" t="str">
        <f>"王小倩"</f>
        <v>王小倩</v>
      </c>
      <c r="B169" s="11" t="s">
        <v>25</v>
      </c>
      <c r="C169" s="13" t="s">
        <v>10</v>
      </c>
      <c r="D169" s="3"/>
    </row>
    <row r="170" ht="20" customHeight="1" spans="1:4">
      <c r="A170" s="11" t="str">
        <f>"邢晓敏"</f>
        <v>邢晓敏</v>
      </c>
      <c r="B170" s="11" t="s">
        <v>25</v>
      </c>
      <c r="C170" s="13" t="s">
        <v>10</v>
      </c>
      <c r="D170" s="3"/>
    </row>
    <row r="171" ht="20" customHeight="1" spans="1:4">
      <c r="A171" s="11" t="str">
        <f>"牛伟健"</f>
        <v>牛伟健</v>
      </c>
      <c r="B171" s="11" t="s">
        <v>25</v>
      </c>
      <c r="C171" s="13" t="s">
        <v>10</v>
      </c>
      <c r="D171" s="3"/>
    </row>
    <row r="172" ht="20" customHeight="1" spans="1:4">
      <c r="A172" s="11" t="str">
        <f>"林新廷"</f>
        <v>林新廷</v>
      </c>
      <c r="B172" s="11" t="s">
        <v>25</v>
      </c>
      <c r="C172" s="13" t="s">
        <v>10</v>
      </c>
      <c r="D172" s="3"/>
    </row>
  </sheetData>
  <mergeCells count="1">
    <mergeCell ref="A1:D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83"/>
  <sheetViews>
    <sheetView workbookViewId="0">
      <selection activeCell="J10" sqref="J10"/>
    </sheetView>
  </sheetViews>
  <sheetFormatPr defaultColWidth="9" defaultRowHeight="13.5" outlineLevelCol="7"/>
  <cols>
    <col min="1" max="1" width="7.5" style="1" customWidth="1"/>
    <col min="2" max="2" width="13.125" customWidth="1"/>
    <col min="3" max="3" width="23.875" customWidth="1"/>
    <col min="4" max="4" width="22.5" customWidth="1"/>
    <col min="5" max="5" width="14.25" style="1" customWidth="1"/>
    <col min="6" max="6" width="13.5" customWidth="1"/>
  </cols>
  <sheetData>
    <row r="2" ht="22.5" spans="1:6">
      <c r="A2" s="2" t="s">
        <v>41</v>
      </c>
      <c r="B2" s="2" t="s">
        <v>2</v>
      </c>
      <c r="C2" s="2" t="s">
        <v>42</v>
      </c>
      <c r="D2" s="2" t="s">
        <v>1</v>
      </c>
      <c r="E2" s="2" t="s">
        <v>12</v>
      </c>
      <c r="F2" s="2" t="s">
        <v>4</v>
      </c>
    </row>
    <row r="3" ht="20" customHeight="1" spans="1:6">
      <c r="A3" s="3">
        <v>21</v>
      </c>
      <c r="B3" s="4" t="s">
        <v>43</v>
      </c>
      <c r="C3" s="4" t="s">
        <v>44</v>
      </c>
      <c r="D3" s="4" t="s">
        <v>45</v>
      </c>
      <c r="E3" s="3">
        <v>89</v>
      </c>
      <c r="F3" s="3">
        <v>1</v>
      </c>
    </row>
    <row r="4" ht="20" customHeight="1" spans="1:8">
      <c r="A4" s="3">
        <v>24</v>
      </c>
      <c r="B4" s="4" t="s">
        <v>46</v>
      </c>
      <c r="C4" s="4" t="s">
        <v>47</v>
      </c>
      <c r="D4" s="4" t="s">
        <v>45</v>
      </c>
      <c r="E4" s="3">
        <v>87</v>
      </c>
      <c r="F4" s="3">
        <v>2</v>
      </c>
      <c r="H4" s="5"/>
    </row>
    <row r="5" ht="20" customHeight="1" spans="1:6">
      <c r="A5" s="3">
        <v>65</v>
      </c>
      <c r="B5" s="4" t="s">
        <v>48</v>
      </c>
      <c r="C5" s="4" t="s">
        <v>49</v>
      </c>
      <c r="D5" s="4" t="s">
        <v>45</v>
      </c>
      <c r="E5" s="3">
        <v>85</v>
      </c>
      <c r="F5" s="3">
        <v>3</v>
      </c>
    </row>
    <row r="6" ht="20" customHeight="1" spans="1:6">
      <c r="A6" s="3">
        <v>70</v>
      </c>
      <c r="B6" s="4" t="s">
        <v>50</v>
      </c>
      <c r="C6" s="4" t="s">
        <v>51</v>
      </c>
      <c r="D6" s="4" t="s">
        <v>45</v>
      </c>
      <c r="E6" s="3">
        <v>83.3</v>
      </c>
      <c r="F6" s="3">
        <v>4</v>
      </c>
    </row>
    <row r="7" ht="20" customHeight="1" spans="1:6">
      <c r="A7" s="3">
        <v>77</v>
      </c>
      <c r="B7" s="4" t="s">
        <v>52</v>
      </c>
      <c r="C7" s="4" t="s">
        <v>53</v>
      </c>
      <c r="D7" s="4" t="s">
        <v>45</v>
      </c>
      <c r="E7" s="3">
        <v>83.3</v>
      </c>
      <c r="F7" s="3">
        <v>5</v>
      </c>
    </row>
    <row r="8" ht="20" customHeight="1" spans="1:6">
      <c r="A8" s="3">
        <v>33</v>
      </c>
      <c r="B8" s="4" t="s">
        <v>54</v>
      </c>
      <c r="C8" s="4" t="s">
        <v>55</v>
      </c>
      <c r="D8" s="4" t="s">
        <v>45</v>
      </c>
      <c r="E8" s="3">
        <v>83</v>
      </c>
      <c r="F8" s="3">
        <v>6</v>
      </c>
    </row>
    <row r="9" ht="20" customHeight="1" spans="1:6">
      <c r="A9" s="3">
        <v>25</v>
      </c>
      <c r="B9" s="4" t="s">
        <v>56</v>
      </c>
      <c r="C9" s="4" t="s">
        <v>57</v>
      </c>
      <c r="D9" s="4" t="s">
        <v>45</v>
      </c>
      <c r="E9" s="3">
        <v>81.6</v>
      </c>
      <c r="F9" s="3">
        <v>7</v>
      </c>
    </row>
    <row r="10" ht="20" customHeight="1" spans="1:6">
      <c r="A10" s="3">
        <v>63</v>
      </c>
      <c r="B10" s="4" t="s">
        <v>58</v>
      </c>
      <c r="C10" s="4" t="s">
        <v>55</v>
      </c>
      <c r="D10" s="4" t="s">
        <v>45</v>
      </c>
      <c r="E10" s="3">
        <v>81.6</v>
      </c>
      <c r="F10" s="3">
        <v>8</v>
      </c>
    </row>
    <row r="11" ht="20" customHeight="1" spans="1:6">
      <c r="A11" s="3">
        <v>43</v>
      </c>
      <c r="B11" s="4" t="s">
        <v>59</v>
      </c>
      <c r="C11" s="4" t="s">
        <v>60</v>
      </c>
      <c r="D11" s="4" t="s">
        <v>45</v>
      </c>
      <c r="E11" s="3">
        <v>80.6</v>
      </c>
      <c r="F11" s="3">
        <v>9</v>
      </c>
    </row>
    <row r="12" ht="20" customHeight="1" spans="1:6">
      <c r="A12" s="3">
        <v>26</v>
      </c>
      <c r="B12" s="4" t="s">
        <v>61</v>
      </c>
      <c r="C12" s="4" t="s">
        <v>55</v>
      </c>
      <c r="D12" s="4" t="s">
        <v>45</v>
      </c>
      <c r="E12" s="3">
        <v>80</v>
      </c>
      <c r="F12" s="3">
        <v>10</v>
      </c>
    </row>
    <row r="13" ht="20" customHeight="1" spans="1:6">
      <c r="A13" s="3">
        <v>32</v>
      </c>
      <c r="B13" s="4" t="s">
        <v>62</v>
      </c>
      <c r="C13" s="4" t="s">
        <v>47</v>
      </c>
      <c r="D13" s="4" t="s">
        <v>45</v>
      </c>
      <c r="E13" s="3">
        <v>80</v>
      </c>
      <c r="F13" s="3">
        <v>11</v>
      </c>
    </row>
    <row r="14" ht="20" customHeight="1" spans="1:6">
      <c r="A14" s="3">
        <v>48</v>
      </c>
      <c r="B14" s="4" t="s">
        <v>63</v>
      </c>
      <c r="C14" s="4" t="s">
        <v>55</v>
      </c>
      <c r="D14" s="4" t="s">
        <v>45</v>
      </c>
      <c r="E14" s="3">
        <v>80</v>
      </c>
      <c r="F14" s="3">
        <v>12</v>
      </c>
    </row>
    <row r="15" ht="20" customHeight="1" spans="1:6">
      <c r="A15" s="3">
        <v>59</v>
      </c>
      <c r="B15" s="4" t="s">
        <v>64</v>
      </c>
      <c r="C15" s="4" t="s">
        <v>65</v>
      </c>
      <c r="D15" s="4" t="s">
        <v>45</v>
      </c>
      <c r="E15" s="3">
        <v>80</v>
      </c>
      <c r="F15" s="3">
        <v>13</v>
      </c>
    </row>
    <row r="16" ht="20" customHeight="1" spans="1:6">
      <c r="A16" s="3">
        <v>27</v>
      </c>
      <c r="B16" s="4" t="s">
        <v>66</v>
      </c>
      <c r="C16" s="4" t="s">
        <v>47</v>
      </c>
      <c r="D16" s="4" t="s">
        <v>45</v>
      </c>
      <c r="E16" s="3">
        <v>78.3</v>
      </c>
      <c r="F16" s="3">
        <v>14</v>
      </c>
    </row>
    <row r="17" ht="20" customHeight="1" spans="1:6">
      <c r="A17" s="3">
        <v>28</v>
      </c>
      <c r="B17" s="4" t="s">
        <v>67</v>
      </c>
      <c r="C17" s="4" t="s">
        <v>60</v>
      </c>
      <c r="D17" s="4" t="s">
        <v>45</v>
      </c>
      <c r="E17" s="3">
        <v>78.3</v>
      </c>
      <c r="F17" s="3">
        <v>15</v>
      </c>
    </row>
    <row r="18" ht="20" customHeight="1" spans="1:6">
      <c r="A18" s="3">
        <v>38</v>
      </c>
      <c r="B18" s="4" t="s">
        <v>68</v>
      </c>
      <c r="C18" s="4" t="s">
        <v>55</v>
      </c>
      <c r="D18" s="4" t="s">
        <v>45</v>
      </c>
      <c r="E18" s="3">
        <v>78.3</v>
      </c>
      <c r="F18" s="3">
        <v>16</v>
      </c>
    </row>
    <row r="19" ht="20" customHeight="1" spans="1:6">
      <c r="A19" s="3">
        <v>49</v>
      </c>
      <c r="B19" s="4" t="s">
        <v>69</v>
      </c>
      <c r="C19" s="4" t="s">
        <v>70</v>
      </c>
      <c r="D19" s="4" t="s">
        <v>45</v>
      </c>
      <c r="E19" s="3">
        <v>78.3</v>
      </c>
      <c r="F19" s="3">
        <v>17</v>
      </c>
    </row>
    <row r="20" ht="20" customHeight="1" spans="1:6">
      <c r="A20" s="3">
        <v>64</v>
      </c>
      <c r="B20" s="4" t="s">
        <v>71</v>
      </c>
      <c r="C20" s="4" t="s">
        <v>47</v>
      </c>
      <c r="D20" s="4" t="s">
        <v>45</v>
      </c>
      <c r="E20" s="3">
        <v>78.3</v>
      </c>
      <c r="F20" s="3">
        <v>18</v>
      </c>
    </row>
    <row r="21" ht="20" customHeight="1" spans="1:6">
      <c r="A21" s="3">
        <v>73</v>
      </c>
      <c r="B21" s="4" t="s">
        <v>72</v>
      </c>
      <c r="C21" s="4" t="s">
        <v>55</v>
      </c>
      <c r="D21" s="4" t="s">
        <v>45</v>
      </c>
      <c r="E21" s="3">
        <v>78.3</v>
      </c>
      <c r="F21" s="3">
        <v>19</v>
      </c>
    </row>
    <row r="22" ht="20" customHeight="1" spans="1:6">
      <c r="A22" s="3">
        <v>78</v>
      </c>
      <c r="B22" s="4" t="s">
        <v>73</v>
      </c>
      <c r="C22" s="4" t="s">
        <v>60</v>
      </c>
      <c r="D22" s="4" t="s">
        <v>45</v>
      </c>
      <c r="E22" s="3">
        <v>78.3</v>
      </c>
      <c r="F22" s="3">
        <v>20</v>
      </c>
    </row>
    <row r="23" ht="20" customHeight="1" spans="1:6">
      <c r="A23" s="3">
        <v>14</v>
      </c>
      <c r="B23" s="4" t="str">
        <f>"温道全"</f>
        <v>温道全</v>
      </c>
      <c r="C23" s="4" t="str">
        <f>"软件工程(会计学)"</f>
        <v>软件工程(会计学)</v>
      </c>
      <c r="D23" s="4" t="s">
        <v>45</v>
      </c>
      <c r="E23" s="3">
        <v>76.6</v>
      </c>
      <c r="F23" s="3">
        <v>21</v>
      </c>
    </row>
    <row r="24" ht="20" customHeight="1" spans="1:6">
      <c r="A24" s="3">
        <v>36</v>
      </c>
      <c r="B24" s="4" t="s">
        <v>74</v>
      </c>
      <c r="C24" s="4" t="s">
        <v>75</v>
      </c>
      <c r="D24" s="4" t="s">
        <v>45</v>
      </c>
      <c r="E24" s="3">
        <v>76.6</v>
      </c>
      <c r="F24" s="3">
        <v>22</v>
      </c>
    </row>
    <row r="25" ht="20" customHeight="1" spans="1:6">
      <c r="A25" s="3">
        <v>60</v>
      </c>
      <c r="B25" s="4" t="s">
        <v>76</v>
      </c>
      <c r="C25" s="4" t="s">
        <v>47</v>
      </c>
      <c r="D25" s="4" t="s">
        <v>45</v>
      </c>
      <c r="E25" s="3">
        <v>76.6</v>
      </c>
      <c r="F25" s="3">
        <v>23</v>
      </c>
    </row>
    <row r="26" ht="20" customHeight="1" spans="1:6">
      <c r="A26" s="3">
        <v>54</v>
      </c>
      <c r="B26" s="4" t="s">
        <v>77</v>
      </c>
      <c r="C26" s="4" t="s">
        <v>78</v>
      </c>
      <c r="D26" s="4" t="s">
        <v>45</v>
      </c>
      <c r="E26" s="3">
        <v>75</v>
      </c>
      <c r="F26" s="3">
        <v>24</v>
      </c>
    </row>
    <row r="27" ht="20" customHeight="1" spans="1:6">
      <c r="A27" s="3">
        <v>44</v>
      </c>
      <c r="B27" s="4" t="s">
        <v>79</v>
      </c>
      <c r="C27" s="4" t="s">
        <v>80</v>
      </c>
      <c r="D27" s="4" t="s">
        <v>45</v>
      </c>
      <c r="E27" s="3">
        <v>74</v>
      </c>
      <c r="F27" s="3">
        <v>25</v>
      </c>
    </row>
    <row r="28" ht="20" customHeight="1" spans="1:6">
      <c r="A28" s="3">
        <v>1</v>
      </c>
      <c r="B28" s="4" t="str">
        <f>"谢彬"</f>
        <v>谢彬</v>
      </c>
      <c r="C28" s="4" t="str">
        <f>"电子信息工程"</f>
        <v>电子信息工程</v>
      </c>
      <c r="D28" s="4" t="s">
        <v>45</v>
      </c>
      <c r="E28" s="3">
        <v>73.3</v>
      </c>
      <c r="F28" s="3">
        <v>26</v>
      </c>
    </row>
    <row r="29" ht="20" customHeight="1" spans="1:6">
      <c r="A29" s="3">
        <v>13</v>
      </c>
      <c r="B29" s="4" t="str">
        <f>"陈国景"</f>
        <v>陈国景</v>
      </c>
      <c r="C29" s="4" t="str">
        <f>"网络工程"</f>
        <v>网络工程</v>
      </c>
      <c r="D29" s="4" t="s">
        <v>45</v>
      </c>
      <c r="E29" s="3">
        <v>73.3</v>
      </c>
      <c r="F29" s="3">
        <v>27</v>
      </c>
    </row>
    <row r="30" ht="20" customHeight="1" spans="1:6">
      <c r="A30" s="3">
        <v>15</v>
      </c>
      <c r="B30" s="4" t="str">
        <f>"黄彤彤"</f>
        <v>黄彤彤</v>
      </c>
      <c r="C30" s="4" t="str">
        <f>"法律事务"</f>
        <v>法律事务</v>
      </c>
      <c r="D30" s="4" t="s">
        <v>45</v>
      </c>
      <c r="E30" s="3">
        <v>73.3</v>
      </c>
      <c r="F30" s="3">
        <v>28</v>
      </c>
    </row>
    <row r="31" ht="20" customHeight="1" spans="1:6">
      <c r="A31" s="3">
        <v>19</v>
      </c>
      <c r="B31" s="4" t="str">
        <f>"郑扬飞"</f>
        <v>郑扬飞</v>
      </c>
      <c r="C31" s="4" t="str">
        <f>"信息与计算科学专业"</f>
        <v>信息与计算科学专业</v>
      </c>
      <c r="D31" s="4" t="s">
        <v>45</v>
      </c>
      <c r="E31" s="3">
        <v>73.3</v>
      </c>
      <c r="F31" s="3">
        <v>29</v>
      </c>
    </row>
    <row r="32" ht="20" customHeight="1" spans="1:6">
      <c r="A32" s="3">
        <v>45</v>
      </c>
      <c r="B32" s="4" t="s">
        <v>81</v>
      </c>
      <c r="C32" s="4" t="s">
        <v>57</v>
      </c>
      <c r="D32" s="4" t="s">
        <v>45</v>
      </c>
      <c r="E32" s="3">
        <v>73.3</v>
      </c>
      <c r="F32" s="3">
        <v>30</v>
      </c>
    </row>
    <row r="33" ht="20" customHeight="1" spans="1:6">
      <c r="A33" s="3">
        <v>68</v>
      </c>
      <c r="B33" s="4" t="s">
        <v>82</v>
      </c>
      <c r="C33" s="4" t="s">
        <v>49</v>
      </c>
      <c r="D33" s="4" t="s">
        <v>45</v>
      </c>
      <c r="E33" s="3">
        <v>73.3</v>
      </c>
      <c r="F33" s="3">
        <v>31</v>
      </c>
    </row>
    <row r="34" ht="20" customHeight="1" spans="1:6">
      <c r="A34" s="3">
        <v>72</v>
      </c>
      <c r="B34" s="4" t="s">
        <v>83</v>
      </c>
      <c r="C34" s="4" t="s">
        <v>84</v>
      </c>
      <c r="D34" s="4" t="s">
        <v>45</v>
      </c>
      <c r="E34" s="3">
        <v>73.3</v>
      </c>
      <c r="F34" s="3">
        <v>32</v>
      </c>
    </row>
    <row r="35" ht="20" customHeight="1" spans="1:6">
      <c r="A35" s="3">
        <v>42</v>
      </c>
      <c r="B35" s="4" t="s">
        <v>85</v>
      </c>
      <c r="C35" s="4" t="s">
        <v>44</v>
      </c>
      <c r="D35" s="4" t="s">
        <v>45</v>
      </c>
      <c r="E35" s="3">
        <v>73</v>
      </c>
      <c r="F35" s="3">
        <v>33</v>
      </c>
    </row>
    <row r="36" ht="20" customHeight="1" spans="1:6">
      <c r="A36" s="3">
        <v>2</v>
      </c>
      <c r="B36" s="4" t="str">
        <f>"王洪锋"</f>
        <v>王洪锋</v>
      </c>
      <c r="C36" s="4" t="str">
        <f>"计算机网络技术（移动通信方向）"</f>
        <v>计算机网络技术（移动通信方向）</v>
      </c>
      <c r="D36" s="4" t="s">
        <v>45</v>
      </c>
      <c r="E36" s="3">
        <v>71.6</v>
      </c>
      <c r="F36" s="3">
        <v>34</v>
      </c>
    </row>
    <row r="37" ht="20" customHeight="1" spans="1:6">
      <c r="A37" s="3">
        <v>35</v>
      </c>
      <c r="B37" s="4" t="s">
        <v>86</v>
      </c>
      <c r="C37" s="4" t="s">
        <v>87</v>
      </c>
      <c r="D37" s="4" t="s">
        <v>45</v>
      </c>
      <c r="E37" s="3">
        <v>71.6</v>
      </c>
      <c r="F37" s="3">
        <v>35</v>
      </c>
    </row>
    <row r="38" ht="20" customHeight="1" spans="1:6">
      <c r="A38" s="3">
        <v>57</v>
      </c>
      <c r="B38" s="4" t="s">
        <v>88</v>
      </c>
      <c r="C38" s="4" t="s">
        <v>89</v>
      </c>
      <c r="D38" s="4" t="s">
        <v>45</v>
      </c>
      <c r="E38" s="3">
        <v>71.6</v>
      </c>
      <c r="F38" s="3">
        <v>36</v>
      </c>
    </row>
    <row r="39" ht="20" customHeight="1" spans="1:6">
      <c r="A39" s="3">
        <v>16</v>
      </c>
      <c r="B39" s="4" t="str">
        <f>"谢耀欣"</f>
        <v>谢耀欣</v>
      </c>
      <c r="C39" s="4" t="str">
        <f>"网络工程"</f>
        <v>网络工程</v>
      </c>
      <c r="D39" s="4" t="s">
        <v>45</v>
      </c>
      <c r="E39" s="3">
        <v>70</v>
      </c>
      <c r="F39" s="3">
        <v>37</v>
      </c>
    </row>
    <row r="40" ht="20" customHeight="1" spans="1:6">
      <c r="A40" s="3">
        <v>22</v>
      </c>
      <c r="B40" s="4" t="s">
        <v>90</v>
      </c>
      <c r="C40" s="4" t="s">
        <v>91</v>
      </c>
      <c r="D40" s="4" t="s">
        <v>45</v>
      </c>
      <c r="E40" s="3">
        <v>70</v>
      </c>
      <c r="F40" s="3">
        <v>38</v>
      </c>
    </row>
    <row r="41" ht="20" customHeight="1" spans="1:6">
      <c r="A41" s="3">
        <v>30</v>
      </c>
      <c r="B41" s="4" t="s">
        <v>92</v>
      </c>
      <c r="C41" s="4" t="s">
        <v>47</v>
      </c>
      <c r="D41" s="4" t="s">
        <v>45</v>
      </c>
      <c r="E41" s="3">
        <v>70</v>
      </c>
      <c r="F41" s="3">
        <v>39</v>
      </c>
    </row>
    <row r="42" ht="20" customHeight="1" spans="1:6">
      <c r="A42" s="3">
        <v>58</v>
      </c>
      <c r="B42" s="4" t="s">
        <v>93</v>
      </c>
      <c r="C42" s="4" t="s">
        <v>49</v>
      </c>
      <c r="D42" s="4" t="s">
        <v>45</v>
      </c>
      <c r="E42" s="3">
        <v>70</v>
      </c>
      <c r="F42" s="3">
        <v>40</v>
      </c>
    </row>
    <row r="43" ht="20" customHeight="1" spans="1:6">
      <c r="A43" s="3">
        <v>62</v>
      </c>
      <c r="B43" s="4" t="s">
        <v>94</v>
      </c>
      <c r="C43" s="4" t="s">
        <v>95</v>
      </c>
      <c r="D43" s="4" t="s">
        <v>45</v>
      </c>
      <c r="E43" s="3">
        <v>70</v>
      </c>
      <c r="F43" s="3">
        <v>41</v>
      </c>
    </row>
    <row r="44" ht="20" customHeight="1" spans="1:6">
      <c r="A44" s="3">
        <v>81</v>
      </c>
      <c r="B44" s="4" t="s">
        <v>96</v>
      </c>
      <c r="C44" s="4" t="s">
        <v>55</v>
      </c>
      <c r="D44" s="4" t="s">
        <v>45</v>
      </c>
      <c r="E44" s="3">
        <v>70</v>
      </c>
      <c r="F44" s="3">
        <v>42</v>
      </c>
    </row>
    <row r="45" ht="20" customHeight="1" spans="1:6">
      <c r="A45" s="3">
        <v>34</v>
      </c>
      <c r="B45" s="4" t="s">
        <v>97</v>
      </c>
      <c r="C45" s="4" t="s">
        <v>98</v>
      </c>
      <c r="D45" s="4" t="s">
        <v>45</v>
      </c>
      <c r="E45" s="3">
        <v>68.3</v>
      </c>
      <c r="F45" s="3">
        <v>43</v>
      </c>
    </row>
    <row r="46" ht="20" customHeight="1" spans="1:6">
      <c r="A46" s="3">
        <v>79</v>
      </c>
      <c r="B46" s="4" t="s">
        <v>99</v>
      </c>
      <c r="C46" s="4" t="s">
        <v>60</v>
      </c>
      <c r="D46" s="4" t="s">
        <v>45</v>
      </c>
      <c r="E46" s="3">
        <v>68.3</v>
      </c>
      <c r="F46" s="3">
        <v>44</v>
      </c>
    </row>
    <row r="47" ht="20" customHeight="1" spans="1:6">
      <c r="A47" s="3">
        <v>47</v>
      </c>
      <c r="B47" s="4" t="s">
        <v>100</v>
      </c>
      <c r="C47" s="4" t="s">
        <v>101</v>
      </c>
      <c r="D47" s="4" t="s">
        <v>45</v>
      </c>
      <c r="E47" s="3">
        <v>66.6</v>
      </c>
      <c r="F47" s="3">
        <v>45</v>
      </c>
    </row>
    <row r="48" ht="20" customHeight="1" spans="1:6">
      <c r="A48" s="3">
        <v>52</v>
      </c>
      <c r="B48" s="4" t="s">
        <v>102</v>
      </c>
      <c r="C48" s="4" t="s">
        <v>103</v>
      </c>
      <c r="D48" s="4" t="s">
        <v>45</v>
      </c>
      <c r="E48" s="3">
        <v>66.6</v>
      </c>
      <c r="F48" s="3">
        <v>46</v>
      </c>
    </row>
    <row r="49" ht="20" customHeight="1" spans="1:6">
      <c r="A49" s="3">
        <v>17</v>
      </c>
      <c r="B49" s="4" t="str">
        <f>"郝博添"</f>
        <v>郝博添</v>
      </c>
      <c r="C49" s="4" t="str">
        <f>"数字媒体应用技术"</f>
        <v>数字媒体应用技术</v>
      </c>
      <c r="D49" s="4" t="s">
        <v>45</v>
      </c>
      <c r="E49" s="3">
        <v>65</v>
      </c>
      <c r="F49" s="3">
        <v>47</v>
      </c>
    </row>
    <row r="50" ht="20" customHeight="1" spans="1:6">
      <c r="A50" s="3">
        <v>56</v>
      </c>
      <c r="B50" s="4" t="s">
        <v>104</v>
      </c>
      <c r="C50" s="4" t="s">
        <v>98</v>
      </c>
      <c r="D50" s="4" t="s">
        <v>45</v>
      </c>
      <c r="E50" s="3">
        <v>65</v>
      </c>
      <c r="F50" s="3">
        <v>48</v>
      </c>
    </row>
    <row r="51" ht="20" customHeight="1" spans="1:6">
      <c r="A51" s="3">
        <v>3</v>
      </c>
      <c r="B51" s="4" t="str">
        <f>"王婷"</f>
        <v>王婷</v>
      </c>
      <c r="C51" s="4" t="str">
        <f>"司法鉴定技术（司法会计方向）"</f>
        <v>司法鉴定技术（司法会计方向）</v>
      </c>
      <c r="D51" s="4" t="s">
        <v>45</v>
      </c>
      <c r="E51" s="3" t="s">
        <v>105</v>
      </c>
      <c r="F51" s="3">
        <v>49</v>
      </c>
    </row>
    <row r="52" ht="20" customHeight="1" spans="1:6">
      <c r="A52" s="3">
        <v>4</v>
      </c>
      <c r="B52" s="4" t="str">
        <f>"任才峰"</f>
        <v>任才峰</v>
      </c>
      <c r="C52" s="4" t="str">
        <f>"计算机应用技术"</f>
        <v>计算机应用技术</v>
      </c>
      <c r="D52" s="4" t="s">
        <v>45</v>
      </c>
      <c r="E52" s="3" t="s">
        <v>105</v>
      </c>
      <c r="F52" s="3">
        <v>50</v>
      </c>
    </row>
    <row r="53" ht="20" customHeight="1" spans="1:6">
      <c r="A53" s="3">
        <v>5</v>
      </c>
      <c r="B53" s="4" t="str">
        <f>"朱柏伟"</f>
        <v>朱柏伟</v>
      </c>
      <c r="C53" s="4" t="str">
        <f>"微电子技术"</f>
        <v>微电子技术</v>
      </c>
      <c r="D53" s="4" t="s">
        <v>45</v>
      </c>
      <c r="E53" s="3" t="s">
        <v>105</v>
      </c>
      <c r="F53" s="3">
        <v>51</v>
      </c>
    </row>
    <row r="54" ht="20" customHeight="1" spans="1:6">
      <c r="A54" s="3">
        <v>6</v>
      </c>
      <c r="B54" s="4" t="str">
        <f>"邓明锐"</f>
        <v>邓明锐</v>
      </c>
      <c r="C54" s="4" t="str">
        <f>"网络工程"</f>
        <v>网络工程</v>
      </c>
      <c r="D54" s="4" t="s">
        <v>45</v>
      </c>
      <c r="E54" s="3" t="s">
        <v>105</v>
      </c>
      <c r="F54" s="3">
        <v>52</v>
      </c>
    </row>
    <row r="55" ht="20" customHeight="1" spans="1:6">
      <c r="A55" s="3">
        <v>7</v>
      </c>
      <c r="B55" s="4" t="str">
        <f>"黎培政"</f>
        <v>黎培政</v>
      </c>
      <c r="C55" s="4" t="str">
        <f>"计算机网络技术"</f>
        <v>计算机网络技术</v>
      </c>
      <c r="D55" s="4" t="s">
        <v>45</v>
      </c>
      <c r="E55" s="3" t="s">
        <v>105</v>
      </c>
      <c r="F55" s="3">
        <v>53</v>
      </c>
    </row>
    <row r="56" ht="20" customHeight="1" spans="1:6">
      <c r="A56" s="3">
        <v>8</v>
      </c>
      <c r="B56" s="4" t="str">
        <f>"黄珍珠"</f>
        <v>黄珍珠</v>
      </c>
      <c r="C56" s="4" t="str">
        <f>"法学"</f>
        <v>法学</v>
      </c>
      <c r="D56" s="4" t="s">
        <v>45</v>
      </c>
      <c r="E56" s="3" t="s">
        <v>105</v>
      </c>
      <c r="F56" s="3">
        <v>54</v>
      </c>
    </row>
    <row r="57" ht="20" customHeight="1" spans="1:6">
      <c r="A57" s="3">
        <v>9</v>
      </c>
      <c r="B57" s="4" t="str">
        <f>"符以全"</f>
        <v>符以全</v>
      </c>
      <c r="C57" s="4" t="str">
        <f>"法律"</f>
        <v>法律</v>
      </c>
      <c r="D57" s="4" t="s">
        <v>45</v>
      </c>
      <c r="E57" s="3" t="s">
        <v>105</v>
      </c>
      <c r="F57" s="3">
        <v>55</v>
      </c>
    </row>
    <row r="58" ht="20" customHeight="1" spans="1:6">
      <c r="A58" s="3">
        <v>10</v>
      </c>
      <c r="B58" s="4" t="str">
        <f>"符仕聪"</f>
        <v>符仕聪</v>
      </c>
      <c r="C58" s="4" t="str">
        <f>"通信工程"</f>
        <v>通信工程</v>
      </c>
      <c r="D58" s="4" t="s">
        <v>45</v>
      </c>
      <c r="E58" s="3" t="s">
        <v>105</v>
      </c>
      <c r="F58" s="3">
        <v>56</v>
      </c>
    </row>
    <row r="59" ht="20" customHeight="1" spans="1:6">
      <c r="A59" s="3">
        <v>11</v>
      </c>
      <c r="B59" s="4" t="str">
        <f>"陈太鹏"</f>
        <v>陈太鹏</v>
      </c>
      <c r="C59" s="4" t="str">
        <f>"计算机科学与技术"</f>
        <v>计算机科学与技术</v>
      </c>
      <c r="D59" s="4" t="s">
        <v>45</v>
      </c>
      <c r="E59" s="3" t="s">
        <v>105</v>
      </c>
      <c r="F59" s="3">
        <v>57</v>
      </c>
    </row>
    <row r="60" ht="20" customHeight="1" spans="1:6">
      <c r="A60" s="3">
        <v>12</v>
      </c>
      <c r="B60" s="4" t="str">
        <f>"林觉光"</f>
        <v>林觉光</v>
      </c>
      <c r="C60" s="4" t="str">
        <f>"法律事务"</f>
        <v>法律事务</v>
      </c>
      <c r="D60" s="4" t="s">
        <v>45</v>
      </c>
      <c r="E60" s="3" t="s">
        <v>105</v>
      </c>
      <c r="F60" s="3">
        <v>58</v>
      </c>
    </row>
    <row r="61" ht="20" customHeight="1" spans="1:6">
      <c r="A61" s="3">
        <v>18</v>
      </c>
      <c r="B61" s="4" t="str">
        <f>"梅向南"</f>
        <v>梅向南</v>
      </c>
      <c r="C61" s="4" t="str">
        <f>"软件工程"</f>
        <v>软件工程</v>
      </c>
      <c r="D61" s="4" t="s">
        <v>45</v>
      </c>
      <c r="E61" s="3" t="s">
        <v>105</v>
      </c>
      <c r="F61" s="3">
        <v>59</v>
      </c>
    </row>
    <row r="62" ht="20" customHeight="1" spans="1:6">
      <c r="A62" s="3">
        <v>20</v>
      </c>
      <c r="B62" s="4" t="str">
        <f>"冯标进"</f>
        <v>冯标进</v>
      </c>
      <c r="C62" s="4" t="str">
        <f>"信息安全与管理"</f>
        <v>信息安全与管理</v>
      </c>
      <c r="D62" s="4" t="s">
        <v>45</v>
      </c>
      <c r="E62" s="3" t="s">
        <v>105</v>
      </c>
      <c r="F62" s="3">
        <v>60</v>
      </c>
    </row>
    <row r="63" ht="20" customHeight="1" spans="1:6">
      <c r="A63" s="3">
        <v>23</v>
      </c>
      <c r="B63" s="4" t="s">
        <v>106</v>
      </c>
      <c r="C63" s="4" t="s">
        <v>49</v>
      </c>
      <c r="D63" s="4" t="s">
        <v>45</v>
      </c>
      <c r="E63" s="3" t="s">
        <v>105</v>
      </c>
      <c r="F63" s="3">
        <v>61</v>
      </c>
    </row>
    <row r="64" ht="20" customHeight="1" spans="1:6">
      <c r="A64" s="3">
        <v>29</v>
      </c>
      <c r="B64" s="4" t="s">
        <v>107</v>
      </c>
      <c r="C64" s="4" t="s">
        <v>108</v>
      </c>
      <c r="D64" s="4" t="s">
        <v>45</v>
      </c>
      <c r="E64" s="3" t="s">
        <v>105</v>
      </c>
      <c r="F64" s="3">
        <v>62</v>
      </c>
    </row>
    <row r="65" ht="20" customHeight="1" spans="1:6">
      <c r="A65" s="3">
        <v>31</v>
      </c>
      <c r="B65" s="4" t="s">
        <v>109</v>
      </c>
      <c r="C65" s="4" t="s">
        <v>110</v>
      </c>
      <c r="D65" s="4" t="s">
        <v>45</v>
      </c>
      <c r="E65" s="3" t="s">
        <v>105</v>
      </c>
      <c r="F65" s="3">
        <v>63</v>
      </c>
    </row>
    <row r="66" ht="20" customHeight="1" spans="1:6">
      <c r="A66" s="3">
        <v>37</v>
      </c>
      <c r="B66" s="4" t="s">
        <v>111</v>
      </c>
      <c r="C66" s="4" t="s">
        <v>112</v>
      </c>
      <c r="D66" s="4" t="s">
        <v>45</v>
      </c>
      <c r="E66" s="3" t="s">
        <v>105</v>
      </c>
      <c r="F66" s="3">
        <v>64</v>
      </c>
    </row>
    <row r="67" ht="20" customHeight="1" spans="1:6">
      <c r="A67" s="3">
        <v>39</v>
      </c>
      <c r="B67" s="4" t="s">
        <v>113</v>
      </c>
      <c r="C67" s="4" t="s">
        <v>47</v>
      </c>
      <c r="D67" s="4" t="s">
        <v>45</v>
      </c>
      <c r="E67" s="3" t="s">
        <v>105</v>
      </c>
      <c r="F67" s="3">
        <v>65</v>
      </c>
    </row>
    <row r="68" ht="20" customHeight="1" spans="1:6">
      <c r="A68" s="3">
        <v>40</v>
      </c>
      <c r="B68" s="4" t="s">
        <v>114</v>
      </c>
      <c r="C68" s="4" t="s">
        <v>115</v>
      </c>
      <c r="D68" s="4" t="s">
        <v>45</v>
      </c>
      <c r="E68" s="3" t="s">
        <v>105</v>
      </c>
      <c r="F68" s="3">
        <v>66</v>
      </c>
    </row>
    <row r="69" ht="20" customHeight="1" spans="1:6">
      <c r="A69" s="3">
        <v>41</v>
      </c>
      <c r="B69" s="4" t="s">
        <v>116</v>
      </c>
      <c r="C69" s="4" t="s">
        <v>70</v>
      </c>
      <c r="D69" s="4" t="s">
        <v>45</v>
      </c>
      <c r="E69" s="3" t="s">
        <v>105</v>
      </c>
      <c r="F69" s="3">
        <v>67</v>
      </c>
    </row>
    <row r="70" ht="20" customHeight="1" spans="1:6">
      <c r="A70" s="3">
        <v>46</v>
      </c>
      <c r="B70" s="4" t="s">
        <v>117</v>
      </c>
      <c r="C70" s="4" t="s">
        <v>84</v>
      </c>
      <c r="D70" s="4" t="s">
        <v>45</v>
      </c>
      <c r="E70" s="3" t="s">
        <v>105</v>
      </c>
      <c r="F70" s="3">
        <v>68</v>
      </c>
    </row>
    <row r="71" ht="20" customHeight="1" spans="1:6">
      <c r="A71" s="3">
        <v>50</v>
      </c>
      <c r="B71" s="4" t="s">
        <v>118</v>
      </c>
      <c r="C71" s="4" t="s">
        <v>119</v>
      </c>
      <c r="D71" s="4" t="s">
        <v>45</v>
      </c>
      <c r="E71" s="3" t="s">
        <v>105</v>
      </c>
      <c r="F71" s="3">
        <v>69</v>
      </c>
    </row>
    <row r="72" ht="20" customHeight="1" spans="1:6">
      <c r="A72" s="3">
        <v>51</v>
      </c>
      <c r="B72" s="4" t="s">
        <v>120</v>
      </c>
      <c r="C72" s="4" t="s">
        <v>60</v>
      </c>
      <c r="D72" s="4" t="s">
        <v>45</v>
      </c>
      <c r="E72" s="3" t="s">
        <v>105</v>
      </c>
      <c r="F72" s="3">
        <v>70</v>
      </c>
    </row>
    <row r="73" ht="20" customHeight="1" spans="1:6">
      <c r="A73" s="3">
        <v>53</v>
      </c>
      <c r="B73" s="4" t="s">
        <v>121</v>
      </c>
      <c r="C73" s="4" t="s">
        <v>60</v>
      </c>
      <c r="D73" s="4" t="s">
        <v>45</v>
      </c>
      <c r="E73" s="3" t="s">
        <v>105</v>
      </c>
      <c r="F73" s="3">
        <v>71</v>
      </c>
    </row>
    <row r="74" ht="20" customHeight="1" spans="1:6">
      <c r="A74" s="3">
        <v>55</v>
      </c>
      <c r="B74" s="4" t="s">
        <v>122</v>
      </c>
      <c r="C74" s="4" t="s">
        <v>65</v>
      </c>
      <c r="D74" s="4" t="s">
        <v>45</v>
      </c>
      <c r="E74" s="3" t="s">
        <v>105</v>
      </c>
      <c r="F74" s="3">
        <v>72</v>
      </c>
    </row>
    <row r="75" ht="20" customHeight="1" spans="1:6">
      <c r="A75" s="3">
        <v>61</v>
      </c>
      <c r="B75" s="4" t="s">
        <v>123</v>
      </c>
      <c r="C75" s="4" t="s">
        <v>70</v>
      </c>
      <c r="D75" s="4" t="s">
        <v>45</v>
      </c>
      <c r="E75" s="3" t="s">
        <v>105</v>
      </c>
      <c r="F75" s="3">
        <v>73</v>
      </c>
    </row>
    <row r="76" ht="20" customHeight="1" spans="1:6">
      <c r="A76" s="3">
        <v>66</v>
      </c>
      <c r="B76" s="4" t="s">
        <v>124</v>
      </c>
      <c r="C76" s="4" t="s">
        <v>47</v>
      </c>
      <c r="D76" s="4" t="s">
        <v>45</v>
      </c>
      <c r="E76" s="3" t="s">
        <v>105</v>
      </c>
      <c r="F76" s="3">
        <v>74</v>
      </c>
    </row>
    <row r="77" ht="20" customHeight="1" spans="1:6">
      <c r="A77" s="3">
        <v>67</v>
      </c>
      <c r="B77" s="4" t="s">
        <v>125</v>
      </c>
      <c r="C77" s="4" t="s">
        <v>65</v>
      </c>
      <c r="D77" s="4" t="s">
        <v>45</v>
      </c>
      <c r="E77" s="3" t="s">
        <v>105</v>
      </c>
      <c r="F77" s="3">
        <v>75</v>
      </c>
    </row>
    <row r="78" ht="20" customHeight="1" spans="1:6">
      <c r="A78" s="3">
        <v>69</v>
      </c>
      <c r="B78" s="4" t="s">
        <v>126</v>
      </c>
      <c r="C78" s="4" t="s">
        <v>127</v>
      </c>
      <c r="D78" s="4" t="s">
        <v>45</v>
      </c>
      <c r="E78" s="3" t="s">
        <v>105</v>
      </c>
      <c r="F78" s="3">
        <v>76</v>
      </c>
    </row>
    <row r="79" ht="20" customHeight="1" spans="1:6">
      <c r="A79" s="3">
        <v>71</v>
      </c>
      <c r="B79" s="4" t="s">
        <v>128</v>
      </c>
      <c r="C79" s="4" t="s">
        <v>70</v>
      </c>
      <c r="D79" s="4" t="s">
        <v>45</v>
      </c>
      <c r="E79" s="3" t="s">
        <v>105</v>
      </c>
      <c r="F79" s="3">
        <v>77</v>
      </c>
    </row>
    <row r="80" ht="20" customHeight="1" spans="1:6">
      <c r="A80" s="3">
        <v>74</v>
      </c>
      <c r="B80" s="4" t="s">
        <v>129</v>
      </c>
      <c r="C80" s="4" t="s">
        <v>130</v>
      </c>
      <c r="D80" s="4" t="s">
        <v>45</v>
      </c>
      <c r="E80" s="3" t="s">
        <v>105</v>
      </c>
      <c r="F80" s="3">
        <v>78</v>
      </c>
    </row>
    <row r="81" ht="20" customHeight="1" spans="1:6">
      <c r="A81" s="3">
        <v>75</v>
      </c>
      <c r="B81" s="4" t="s">
        <v>131</v>
      </c>
      <c r="C81" s="4" t="s">
        <v>132</v>
      </c>
      <c r="D81" s="4" t="s">
        <v>45</v>
      </c>
      <c r="E81" s="3" t="s">
        <v>105</v>
      </c>
      <c r="F81" s="3">
        <v>79</v>
      </c>
    </row>
    <row r="82" ht="20" customHeight="1" spans="1:6">
      <c r="A82" s="3">
        <v>76</v>
      </c>
      <c r="B82" s="4" t="s">
        <v>133</v>
      </c>
      <c r="C82" s="4" t="s">
        <v>134</v>
      </c>
      <c r="D82" s="4" t="s">
        <v>45</v>
      </c>
      <c r="E82" s="3" t="s">
        <v>105</v>
      </c>
      <c r="F82" s="3">
        <v>80</v>
      </c>
    </row>
    <row r="83" ht="20" customHeight="1" spans="1:6">
      <c r="A83" s="3">
        <v>80</v>
      </c>
      <c r="B83" s="4" t="s">
        <v>135</v>
      </c>
      <c r="C83" s="4" t="s">
        <v>70</v>
      </c>
      <c r="D83" s="4" t="s">
        <v>45</v>
      </c>
      <c r="E83" s="3" t="s">
        <v>105</v>
      </c>
      <c r="F83" s="3">
        <v>81</v>
      </c>
    </row>
  </sheetData>
  <sortState ref="A3:F50">
    <sortCondition ref="E3:E50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医院策划部</vt:lpstr>
      <vt:lpstr>运行部</vt:lpstr>
      <vt:lpstr>管理部管理人员</vt:lpstr>
      <vt:lpstr>财务科管理人员</vt:lpstr>
      <vt:lpstr>保障部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明明</cp:lastModifiedBy>
  <dcterms:created xsi:type="dcterms:W3CDTF">2020-10-15T00:28:00Z</dcterms:created>
  <dcterms:modified xsi:type="dcterms:W3CDTF">2020-10-20T01:03:25Z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