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二轮报名资格审查通过人员名单" sheetId="1" r:id="rId1"/>
  </sheets>
  <definedNames/>
  <calcPr fullCalcOnLoad="1"/>
</workbook>
</file>

<file path=xl/sharedStrings.xml><?xml version="1.0" encoding="utf-8"?>
<sst xmlns="http://schemas.openxmlformats.org/spreadsheetml/2006/main" count="1098" uniqueCount="28">
  <si>
    <t>附件2：儋州市卫生健康委员会面向社会公开招聘
第二轮报名资格审查通过人员名单</t>
  </si>
  <si>
    <t>序号</t>
  </si>
  <si>
    <t>报考号</t>
  </si>
  <si>
    <t>报考岗位</t>
  </si>
  <si>
    <t>姓名</t>
  </si>
  <si>
    <t>备注</t>
  </si>
  <si>
    <t>0105_药剂科药士</t>
  </si>
  <si>
    <t>0106_信息化管理员</t>
  </si>
  <si>
    <t>0201_公卫人员（公卫医师岗）</t>
  </si>
  <si>
    <t>0202_医师</t>
  </si>
  <si>
    <t>0203_检验士</t>
  </si>
  <si>
    <t>0206_放射科操作技师</t>
  </si>
  <si>
    <t>0208_眼耳鼻咽喉科医师</t>
  </si>
  <si>
    <t>0209_儿科医师</t>
  </si>
  <si>
    <t>0212_门诊医师</t>
  </si>
  <si>
    <t>0216_行政人员</t>
  </si>
  <si>
    <t>0217_公卫人员（临床医师岗）</t>
  </si>
  <si>
    <t>0301_西医医师</t>
  </si>
  <si>
    <t>0302_西医医师</t>
  </si>
  <si>
    <t>0303_妇产科医师</t>
  </si>
  <si>
    <t>0304_放射科医师、影像技师、B超医生、心电图医生</t>
  </si>
  <si>
    <t>0306_口腔科医师</t>
  </si>
  <si>
    <t>0309_公卫人员</t>
  </si>
  <si>
    <t>0310_药剂士</t>
  </si>
  <si>
    <t>0312_检验士</t>
  </si>
  <si>
    <t>0313_助产士</t>
  </si>
  <si>
    <t>0317_行政人员</t>
  </si>
  <si>
    <t>0318_信息化管理员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</si>
</sst>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94"/>
  <sheetViews>
    <sheetView tabSelected="1" workbookViewId="0" topLeftCell="A1">
      <selection activeCell="J10" sqref="J10"/>
    </sheetView>
  </sheetViews>
  <sheetFormatPr defaultColWidth="9.00390625" defaultRowHeight="15"/>
  <cols>
    <col min="1" max="1" width="7.421875" style="2" customWidth="1"/>
    <col min="2" max="2" width="25.140625" style="3" customWidth="1"/>
    <col min="3" max="3" width="31.8515625" style="3" customWidth="1"/>
    <col min="4" max="4" width="11.140625" style="3" customWidth="1"/>
    <col min="5" max="5" width="9.421875" style="3" customWidth="1"/>
    <col min="6" max="16384" width="9.00390625" style="4" customWidth="1"/>
  </cols>
  <sheetData>
    <row r="1" spans="1:5" ht="93" customHeight="1">
      <c r="A1" s="5" t="s">
        <v>0</v>
      </c>
      <c r="B1" s="6"/>
      <c r="C1" s="6"/>
      <c r="D1" s="6"/>
      <c r="E1" s="6"/>
    </row>
    <row r="2" spans="1:5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ht="30" customHeight="1">
      <c r="A3" s="8">
        <v>1</v>
      </c>
      <c r="B3" s="8" t="str">
        <f>"23042020091909252531063"</f>
        <v>23042020091909252531063</v>
      </c>
      <c r="C3" s="8" t="s">
        <v>6</v>
      </c>
      <c r="D3" s="8" t="str">
        <f>"王金韵"</f>
        <v>王金韵</v>
      </c>
      <c r="E3" s="8"/>
    </row>
    <row r="4" spans="1:5" ht="30" customHeight="1">
      <c r="A4" s="8">
        <v>2</v>
      </c>
      <c r="B4" s="8" t="str">
        <f>"23042020091911192531129"</f>
        <v>23042020091911192531129</v>
      </c>
      <c r="C4" s="8" t="s">
        <v>6</v>
      </c>
      <c r="D4" s="8" t="str">
        <f>"陈玉梅"</f>
        <v>陈玉梅</v>
      </c>
      <c r="E4" s="8"/>
    </row>
    <row r="5" spans="1:5" ht="30" customHeight="1">
      <c r="A5" s="8">
        <v>3</v>
      </c>
      <c r="B5" s="8" t="str">
        <f>"23042020091914171031204"</f>
        <v>23042020091914171031204</v>
      </c>
      <c r="C5" s="8" t="s">
        <v>6</v>
      </c>
      <c r="D5" s="8" t="str">
        <f>"唐芳娟"</f>
        <v>唐芳娟</v>
      </c>
      <c r="E5" s="8"/>
    </row>
    <row r="6" spans="1:5" ht="30" customHeight="1">
      <c r="A6" s="8">
        <v>4</v>
      </c>
      <c r="B6" s="8" t="str">
        <f>"23042020091916121231251"</f>
        <v>23042020091916121231251</v>
      </c>
      <c r="C6" s="8" t="s">
        <v>6</v>
      </c>
      <c r="D6" s="8" t="str">
        <f>"张秀汝"</f>
        <v>张秀汝</v>
      </c>
      <c r="E6" s="8"/>
    </row>
    <row r="7" spans="1:5" ht="30" customHeight="1">
      <c r="A7" s="8">
        <v>5</v>
      </c>
      <c r="B7" s="8" t="str">
        <f>"23042020092017041531485"</f>
        <v>23042020092017041531485</v>
      </c>
      <c r="C7" s="8" t="s">
        <v>6</v>
      </c>
      <c r="D7" s="8" t="str">
        <f>"罗月爱"</f>
        <v>罗月爱</v>
      </c>
      <c r="E7" s="8"/>
    </row>
    <row r="8" spans="1:5" ht="30" customHeight="1">
      <c r="A8" s="8">
        <v>6</v>
      </c>
      <c r="B8" s="8" t="str">
        <f>"23042020092100404331567"</f>
        <v>23042020092100404331567</v>
      </c>
      <c r="C8" s="8" t="s">
        <v>6</v>
      </c>
      <c r="D8" s="8" t="str">
        <f>"郭金月"</f>
        <v>郭金月</v>
      </c>
      <c r="E8" s="8"/>
    </row>
    <row r="9" spans="1:5" ht="30" customHeight="1">
      <c r="A9" s="8">
        <v>7</v>
      </c>
      <c r="B9" s="8" t="str">
        <f>"23042020092208171031899"</f>
        <v>23042020092208171031899</v>
      </c>
      <c r="C9" s="8" t="s">
        <v>6</v>
      </c>
      <c r="D9" s="8" t="str">
        <f>"陈月丹"</f>
        <v>陈月丹</v>
      </c>
      <c r="E9" s="8"/>
    </row>
    <row r="10" spans="1:5" ht="30" customHeight="1">
      <c r="A10" s="8">
        <v>8</v>
      </c>
      <c r="B10" s="8" t="str">
        <f>"23042020092214445731991"</f>
        <v>23042020092214445731991</v>
      </c>
      <c r="C10" s="8" t="s">
        <v>6</v>
      </c>
      <c r="D10" s="8" t="str">
        <f>"吕书虹"</f>
        <v>吕书虹</v>
      </c>
      <c r="E10" s="8"/>
    </row>
    <row r="11" spans="1:5" ht="30" customHeight="1">
      <c r="A11" s="8">
        <v>9</v>
      </c>
      <c r="B11" s="8" t="str">
        <f>"23042020092215010431997"</f>
        <v>23042020092215010431997</v>
      </c>
      <c r="C11" s="8" t="s">
        <v>6</v>
      </c>
      <c r="D11" s="8" t="str">
        <f>"匡海燕"</f>
        <v>匡海燕</v>
      </c>
      <c r="E11" s="8"/>
    </row>
    <row r="12" spans="1:5" ht="30" customHeight="1">
      <c r="A12" s="8">
        <v>10</v>
      </c>
      <c r="B12" s="8" t="str">
        <f>"23042020092216451132019"</f>
        <v>23042020092216451132019</v>
      </c>
      <c r="C12" s="8" t="s">
        <v>6</v>
      </c>
      <c r="D12" s="8" t="str">
        <f>"苏贤振"</f>
        <v>苏贤振</v>
      </c>
      <c r="E12" s="8"/>
    </row>
    <row r="13" spans="1:5" ht="30" customHeight="1">
      <c r="A13" s="8">
        <v>11</v>
      </c>
      <c r="B13" s="8" t="str">
        <f>"23042020092220570432070"</f>
        <v>23042020092220570432070</v>
      </c>
      <c r="C13" s="8" t="s">
        <v>6</v>
      </c>
      <c r="D13" s="8" t="str">
        <f>"符枫雪"</f>
        <v>符枫雪</v>
      </c>
      <c r="E13" s="8"/>
    </row>
    <row r="14" spans="1:5" ht="30" customHeight="1">
      <c r="A14" s="8">
        <v>12</v>
      </c>
      <c r="B14" s="8" t="str">
        <f>"23042020092311250432130"</f>
        <v>23042020092311250432130</v>
      </c>
      <c r="C14" s="8" t="s">
        <v>6</v>
      </c>
      <c r="D14" s="8" t="str">
        <f>"林秋香"</f>
        <v>林秋香</v>
      </c>
      <c r="E14" s="8"/>
    </row>
    <row r="15" spans="1:5" ht="30" customHeight="1">
      <c r="A15" s="8">
        <v>13</v>
      </c>
      <c r="B15" s="8" t="str">
        <f>"23042020092313011832146"</f>
        <v>23042020092313011832146</v>
      </c>
      <c r="C15" s="8" t="s">
        <v>6</v>
      </c>
      <c r="D15" s="8" t="str">
        <f>"薛造训"</f>
        <v>薛造训</v>
      </c>
      <c r="E15" s="8"/>
    </row>
    <row r="16" spans="1:5" ht="30" customHeight="1">
      <c r="A16" s="8">
        <v>14</v>
      </c>
      <c r="B16" s="8" t="str">
        <f>"23042020092316344532183"</f>
        <v>23042020092316344532183</v>
      </c>
      <c r="C16" s="8" t="s">
        <v>6</v>
      </c>
      <c r="D16" s="8" t="str">
        <f>"陈庆菊"</f>
        <v>陈庆菊</v>
      </c>
      <c r="E16" s="8"/>
    </row>
    <row r="17" spans="1:5" ht="30" customHeight="1">
      <c r="A17" s="8">
        <v>15</v>
      </c>
      <c r="B17" s="8" t="str">
        <f>"23042020092321584832237"</f>
        <v>23042020092321584832237</v>
      </c>
      <c r="C17" s="8" t="s">
        <v>6</v>
      </c>
      <c r="D17" s="8" t="str">
        <f>"陈嘉群"</f>
        <v>陈嘉群</v>
      </c>
      <c r="E17" s="8"/>
    </row>
    <row r="18" spans="1:5" ht="30" customHeight="1">
      <c r="A18" s="8">
        <v>16</v>
      </c>
      <c r="B18" s="8" t="str">
        <f>"23042020092323261332257"</f>
        <v>23042020092323261332257</v>
      </c>
      <c r="C18" s="8" t="s">
        <v>6</v>
      </c>
      <c r="D18" s="8" t="str">
        <f>"潘鹏"</f>
        <v>潘鹏</v>
      </c>
      <c r="E18" s="8"/>
    </row>
    <row r="19" spans="1:5" ht="30" customHeight="1">
      <c r="A19" s="8">
        <v>17</v>
      </c>
      <c r="B19" s="8" t="str">
        <f>"23042020092415452232344"</f>
        <v>23042020092415452232344</v>
      </c>
      <c r="C19" s="8" t="s">
        <v>6</v>
      </c>
      <c r="D19" s="8" t="str">
        <f>"王琼丹"</f>
        <v>王琼丹</v>
      </c>
      <c r="E19" s="8"/>
    </row>
    <row r="20" spans="1:5" ht="30" customHeight="1">
      <c r="A20" s="8">
        <v>18</v>
      </c>
      <c r="B20" s="8" t="str">
        <f>"23042020092416250732356"</f>
        <v>23042020092416250732356</v>
      </c>
      <c r="C20" s="8" t="s">
        <v>6</v>
      </c>
      <c r="D20" s="8" t="str">
        <f>"邱晓娟"</f>
        <v>邱晓娟</v>
      </c>
      <c r="E20" s="8"/>
    </row>
    <row r="21" spans="1:5" ht="30" customHeight="1">
      <c r="A21" s="8">
        <v>19</v>
      </c>
      <c r="B21" s="8" t="str">
        <f>"23042020092507255131496"</f>
        <v>23042020092507255131496</v>
      </c>
      <c r="C21" s="8" t="s">
        <v>6</v>
      </c>
      <c r="D21" s="8" t="str">
        <f>"刘宝立"</f>
        <v>刘宝立</v>
      </c>
      <c r="E21" s="8"/>
    </row>
    <row r="22" spans="1:5" ht="30" customHeight="1">
      <c r="A22" s="8">
        <v>20</v>
      </c>
      <c r="B22" s="8" t="str">
        <f>"23042020092509360932424"</f>
        <v>23042020092509360932424</v>
      </c>
      <c r="C22" s="8" t="s">
        <v>6</v>
      </c>
      <c r="D22" s="8" t="str">
        <f>"高丽玉"</f>
        <v>高丽玉</v>
      </c>
      <c r="E22" s="8"/>
    </row>
    <row r="23" spans="1:5" ht="30" customHeight="1">
      <c r="A23" s="8">
        <v>21</v>
      </c>
      <c r="B23" s="8" t="str">
        <f>"23042020091909184331059"</f>
        <v>23042020091909184331059</v>
      </c>
      <c r="C23" s="8" t="s">
        <v>7</v>
      </c>
      <c r="D23" s="8" t="str">
        <f>"周贞莲"</f>
        <v>周贞莲</v>
      </c>
      <c r="E23" s="8"/>
    </row>
    <row r="24" spans="1:5" ht="30" customHeight="1">
      <c r="A24" s="8">
        <v>22</v>
      </c>
      <c r="B24" s="8" t="str">
        <f>"23042020091909324731069"</f>
        <v>23042020091909324731069</v>
      </c>
      <c r="C24" s="8" t="s">
        <v>7</v>
      </c>
      <c r="D24" s="8" t="str">
        <f>"蔡木琴"</f>
        <v>蔡木琴</v>
      </c>
      <c r="E24" s="8"/>
    </row>
    <row r="25" spans="1:5" ht="30" customHeight="1">
      <c r="A25" s="8">
        <v>23</v>
      </c>
      <c r="B25" s="8" t="str">
        <f>"23042020091909585231078"</f>
        <v>23042020091909585231078</v>
      </c>
      <c r="C25" s="8" t="s">
        <v>7</v>
      </c>
      <c r="D25" s="8" t="str">
        <f>"周小斌"</f>
        <v>周小斌</v>
      </c>
      <c r="E25" s="8"/>
    </row>
    <row r="26" spans="1:5" ht="30" customHeight="1">
      <c r="A26" s="8">
        <v>24</v>
      </c>
      <c r="B26" s="8" t="str">
        <f>"23042020091910252231090"</f>
        <v>23042020091910252231090</v>
      </c>
      <c r="C26" s="8" t="s">
        <v>7</v>
      </c>
      <c r="D26" s="8" t="str">
        <f>"吴开发"</f>
        <v>吴开发</v>
      </c>
      <c r="E26" s="8"/>
    </row>
    <row r="27" spans="1:5" ht="30" customHeight="1">
      <c r="A27" s="8">
        <v>25</v>
      </c>
      <c r="B27" s="8" t="str">
        <f>"23042020091911190231127"</f>
        <v>23042020091911190231127</v>
      </c>
      <c r="C27" s="8" t="s">
        <v>7</v>
      </c>
      <c r="D27" s="8" t="str">
        <f>"严伟森"</f>
        <v>严伟森</v>
      </c>
      <c r="E27" s="8"/>
    </row>
    <row r="28" spans="1:5" ht="30" customHeight="1">
      <c r="A28" s="8">
        <v>26</v>
      </c>
      <c r="B28" s="8" t="str">
        <f>"23042020091911515231143"</f>
        <v>23042020091911515231143</v>
      </c>
      <c r="C28" s="8" t="s">
        <v>7</v>
      </c>
      <c r="D28" s="8" t="str">
        <f>"吴春妹"</f>
        <v>吴春妹</v>
      </c>
      <c r="E28" s="8"/>
    </row>
    <row r="29" spans="1:5" ht="30" customHeight="1">
      <c r="A29" s="8">
        <v>27</v>
      </c>
      <c r="B29" s="8" t="str">
        <f>"23042020091911573631148"</f>
        <v>23042020091911573631148</v>
      </c>
      <c r="C29" s="8" t="s">
        <v>7</v>
      </c>
      <c r="D29" s="8" t="str">
        <f>"曾万坚"</f>
        <v>曾万坚</v>
      </c>
      <c r="E29" s="8"/>
    </row>
    <row r="30" spans="1:5" ht="30" customHeight="1">
      <c r="A30" s="8">
        <v>28</v>
      </c>
      <c r="B30" s="8" t="str">
        <f>"23042020091912070931152"</f>
        <v>23042020091912070931152</v>
      </c>
      <c r="C30" s="8" t="s">
        <v>7</v>
      </c>
      <c r="D30" s="8" t="str">
        <f>"洪海"</f>
        <v>洪海</v>
      </c>
      <c r="E30" s="8"/>
    </row>
    <row r="31" spans="1:5" ht="30" customHeight="1">
      <c r="A31" s="8">
        <v>29</v>
      </c>
      <c r="B31" s="8" t="str">
        <f>"23042020091912112131153"</f>
        <v>23042020091912112131153</v>
      </c>
      <c r="C31" s="8" t="s">
        <v>7</v>
      </c>
      <c r="D31" s="8" t="str">
        <f>"王昭璋"</f>
        <v>王昭璋</v>
      </c>
      <c r="E31" s="8"/>
    </row>
    <row r="32" spans="1:5" ht="30" customHeight="1">
      <c r="A32" s="8">
        <v>30</v>
      </c>
      <c r="B32" s="8" t="str">
        <f>"23042020091912430131176"</f>
        <v>23042020091912430131176</v>
      </c>
      <c r="C32" s="8" t="s">
        <v>7</v>
      </c>
      <c r="D32" s="8" t="str">
        <f>"高德"</f>
        <v>高德</v>
      </c>
      <c r="E32" s="8"/>
    </row>
    <row r="33" spans="1:5" ht="30" customHeight="1">
      <c r="A33" s="8">
        <v>31</v>
      </c>
      <c r="B33" s="8" t="str">
        <f>"23042020091912451131177"</f>
        <v>23042020091912451131177</v>
      </c>
      <c r="C33" s="8" t="s">
        <v>7</v>
      </c>
      <c r="D33" s="8" t="str">
        <f>"李文多"</f>
        <v>李文多</v>
      </c>
      <c r="E33" s="8"/>
    </row>
    <row r="34" spans="1:5" ht="30" customHeight="1">
      <c r="A34" s="8">
        <v>32</v>
      </c>
      <c r="B34" s="8" t="str">
        <f>"23042020091913532531201"</f>
        <v>23042020091913532531201</v>
      </c>
      <c r="C34" s="8" t="s">
        <v>7</v>
      </c>
      <c r="D34" s="8" t="str">
        <f>"曾维成"</f>
        <v>曾维成</v>
      </c>
      <c r="E34" s="8"/>
    </row>
    <row r="35" spans="1:5" ht="30" customHeight="1">
      <c r="A35" s="8">
        <v>33</v>
      </c>
      <c r="B35" s="8" t="str">
        <f>"23042020091914112831203"</f>
        <v>23042020091914112831203</v>
      </c>
      <c r="C35" s="8" t="s">
        <v>7</v>
      </c>
      <c r="D35" s="8" t="str">
        <f>"王理彬"</f>
        <v>王理彬</v>
      </c>
      <c r="E35" s="8"/>
    </row>
    <row r="36" spans="1:5" ht="30" customHeight="1">
      <c r="A36" s="8">
        <v>34</v>
      </c>
      <c r="B36" s="8" t="str">
        <f>"23042020091915170131224"</f>
        <v>23042020091915170131224</v>
      </c>
      <c r="C36" s="8" t="s">
        <v>7</v>
      </c>
      <c r="D36" s="8" t="str">
        <f>"王乃宦"</f>
        <v>王乃宦</v>
      </c>
      <c r="E36" s="8"/>
    </row>
    <row r="37" spans="1:5" ht="30" customHeight="1">
      <c r="A37" s="8">
        <v>35</v>
      </c>
      <c r="B37" s="8" t="str">
        <f>"23042020091916233131253"</f>
        <v>23042020091916233131253</v>
      </c>
      <c r="C37" s="8" t="s">
        <v>7</v>
      </c>
      <c r="D37" s="8" t="str">
        <f>"陈思琪"</f>
        <v>陈思琪</v>
      </c>
      <c r="E37" s="8"/>
    </row>
    <row r="38" spans="1:5" ht="30" customHeight="1">
      <c r="A38" s="8">
        <v>36</v>
      </c>
      <c r="B38" s="8" t="str">
        <f>"23042020091916404031259"</f>
        <v>23042020091916404031259</v>
      </c>
      <c r="C38" s="8" t="s">
        <v>7</v>
      </c>
      <c r="D38" s="8" t="str">
        <f>"符浩"</f>
        <v>符浩</v>
      </c>
      <c r="E38" s="8"/>
    </row>
    <row r="39" spans="1:5" ht="30" customHeight="1">
      <c r="A39" s="8">
        <v>37</v>
      </c>
      <c r="B39" s="8" t="str">
        <f>"23042020091916452031261"</f>
        <v>23042020091916452031261</v>
      </c>
      <c r="C39" s="8" t="s">
        <v>7</v>
      </c>
      <c r="D39" s="8" t="str">
        <f>"王炉养"</f>
        <v>王炉养</v>
      </c>
      <c r="E39" s="8"/>
    </row>
    <row r="40" spans="1:5" ht="30" customHeight="1">
      <c r="A40" s="8">
        <v>38</v>
      </c>
      <c r="B40" s="8" t="str">
        <f>"23042020091923530631357"</f>
        <v>23042020091923530631357</v>
      </c>
      <c r="C40" s="8" t="s">
        <v>7</v>
      </c>
      <c r="D40" s="8" t="str">
        <f>"齐立艳"</f>
        <v>齐立艳</v>
      </c>
      <c r="E40" s="8"/>
    </row>
    <row r="41" spans="1:5" ht="30" customHeight="1">
      <c r="A41" s="8">
        <v>39</v>
      </c>
      <c r="B41" s="8" t="str">
        <f>"23042020092014020631444"</f>
        <v>23042020092014020631444</v>
      </c>
      <c r="C41" s="8" t="s">
        <v>7</v>
      </c>
      <c r="D41" s="8" t="str">
        <f>"吴心心"</f>
        <v>吴心心</v>
      </c>
      <c r="E41" s="8"/>
    </row>
    <row r="42" spans="1:5" ht="30" customHeight="1">
      <c r="A42" s="8">
        <v>40</v>
      </c>
      <c r="B42" s="8" t="str">
        <f>"23042020092014493931448"</f>
        <v>23042020092014493931448</v>
      </c>
      <c r="C42" s="8" t="s">
        <v>7</v>
      </c>
      <c r="D42" s="8" t="str">
        <f>"陈颖颖"</f>
        <v>陈颖颖</v>
      </c>
      <c r="E42" s="8"/>
    </row>
    <row r="43" spans="1:5" ht="30" customHeight="1">
      <c r="A43" s="8">
        <v>41</v>
      </c>
      <c r="B43" s="8" t="str">
        <f>"23042020092015174231454"</f>
        <v>23042020092015174231454</v>
      </c>
      <c r="C43" s="8" t="s">
        <v>7</v>
      </c>
      <c r="D43" s="8" t="str">
        <f>"罗运志"</f>
        <v>罗运志</v>
      </c>
      <c r="E43" s="8"/>
    </row>
    <row r="44" spans="1:5" ht="30" customHeight="1">
      <c r="A44" s="8">
        <v>42</v>
      </c>
      <c r="B44" s="8" t="str">
        <f>"23042020092016160031472"</f>
        <v>23042020092016160031472</v>
      </c>
      <c r="C44" s="8" t="s">
        <v>7</v>
      </c>
      <c r="D44" s="8" t="str">
        <f>"曾小东"</f>
        <v>曾小东</v>
      </c>
      <c r="E44" s="8"/>
    </row>
    <row r="45" spans="1:5" ht="30" customHeight="1">
      <c r="A45" s="8">
        <v>43</v>
      </c>
      <c r="B45" s="8" t="str">
        <f>"23042020092016350431476"</f>
        <v>23042020092016350431476</v>
      </c>
      <c r="C45" s="8" t="s">
        <v>7</v>
      </c>
      <c r="D45" s="8" t="str">
        <f>"羊翔"</f>
        <v>羊翔</v>
      </c>
      <c r="E45" s="8"/>
    </row>
    <row r="46" spans="1:5" ht="30" customHeight="1">
      <c r="A46" s="8">
        <v>44</v>
      </c>
      <c r="B46" s="8" t="str">
        <f>"23042020092017333331489"</f>
        <v>23042020092017333331489</v>
      </c>
      <c r="C46" s="8" t="s">
        <v>7</v>
      </c>
      <c r="D46" s="8" t="str">
        <f>"伍世海"</f>
        <v>伍世海</v>
      </c>
      <c r="E46" s="8"/>
    </row>
    <row r="47" spans="1:5" ht="30" customHeight="1">
      <c r="A47" s="8">
        <v>45</v>
      </c>
      <c r="B47" s="8" t="str">
        <f>"23042020092020132931520"</f>
        <v>23042020092020132931520</v>
      </c>
      <c r="C47" s="8" t="s">
        <v>7</v>
      </c>
      <c r="D47" s="8" t="str">
        <f>"符森"</f>
        <v>符森</v>
      </c>
      <c r="E47" s="8"/>
    </row>
    <row r="48" spans="1:5" ht="30" customHeight="1">
      <c r="A48" s="8">
        <v>46</v>
      </c>
      <c r="B48" s="8" t="str">
        <f>"23042020092020312731522"</f>
        <v>23042020092020312731522</v>
      </c>
      <c r="C48" s="8" t="s">
        <v>7</v>
      </c>
      <c r="D48" s="8" t="str">
        <f>"吴明锦"</f>
        <v>吴明锦</v>
      </c>
      <c r="E48" s="8"/>
    </row>
    <row r="49" spans="1:5" ht="30" customHeight="1">
      <c r="A49" s="8">
        <v>47</v>
      </c>
      <c r="B49" s="8" t="str">
        <f>"23042020092021360531541"</f>
        <v>23042020092021360531541</v>
      </c>
      <c r="C49" s="8" t="s">
        <v>7</v>
      </c>
      <c r="D49" s="8" t="str">
        <f>"刘延丹"</f>
        <v>刘延丹</v>
      </c>
      <c r="E49" s="8"/>
    </row>
    <row r="50" spans="1:5" ht="30" customHeight="1">
      <c r="A50" s="8">
        <v>48</v>
      </c>
      <c r="B50" s="8" t="str">
        <f>"23042020092022412431551"</f>
        <v>23042020092022412431551</v>
      </c>
      <c r="C50" s="8" t="s">
        <v>7</v>
      </c>
      <c r="D50" s="8" t="str">
        <f>"陈开博"</f>
        <v>陈开博</v>
      </c>
      <c r="E50" s="8"/>
    </row>
    <row r="51" spans="1:5" ht="30" customHeight="1">
      <c r="A51" s="8">
        <v>49</v>
      </c>
      <c r="B51" s="8" t="str">
        <f>"23042020092108400731587"</f>
        <v>23042020092108400731587</v>
      </c>
      <c r="C51" s="8" t="s">
        <v>7</v>
      </c>
      <c r="D51" s="8" t="str">
        <f>"郑良捷"</f>
        <v>郑良捷</v>
      </c>
      <c r="E51" s="8"/>
    </row>
    <row r="52" spans="1:5" ht="30" customHeight="1">
      <c r="A52" s="8">
        <v>50</v>
      </c>
      <c r="B52" s="8" t="str">
        <f>"23042020092108454531589"</f>
        <v>23042020092108454531589</v>
      </c>
      <c r="C52" s="8" t="s">
        <v>7</v>
      </c>
      <c r="D52" s="8" t="str">
        <f>"万里梅"</f>
        <v>万里梅</v>
      </c>
      <c r="E52" s="8"/>
    </row>
    <row r="53" spans="1:5" ht="30" customHeight="1">
      <c r="A53" s="8">
        <v>51</v>
      </c>
      <c r="B53" s="8" t="str">
        <f>"23042020092109540931623"</f>
        <v>23042020092109540931623</v>
      </c>
      <c r="C53" s="8" t="s">
        <v>7</v>
      </c>
      <c r="D53" s="8" t="str">
        <f>"羊德娟"</f>
        <v>羊德娟</v>
      </c>
      <c r="E53" s="8"/>
    </row>
    <row r="54" spans="1:5" ht="30" customHeight="1">
      <c r="A54" s="8">
        <v>52</v>
      </c>
      <c r="B54" s="8" t="str">
        <f>"23042020092110432931660"</f>
        <v>23042020092110432931660</v>
      </c>
      <c r="C54" s="8" t="s">
        <v>7</v>
      </c>
      <c r="D54" s="8" t="str">
        <f>"陈德珅"</f>
        <v>陈德珅</v>
      </c>
      <c r="E54" s="8"/>
    </row>
    <row r="55" spans="1:5" ht="30" customHeight="1">
      <c r="A55" s="8">
        <v>53</v>
      </c>
      <c r="B55" s="8" t="str">
        <f>"23042020092110544131666"</f>
        <v>23042020092110544131666</v>
      </c>
      <c r="C55" s="8" t="s">
        <v>7</v>
      </c>
      <c r="D55" s="8" t="str">
        <f>"黄创莹"</f>
        <v>黄创莹</v>
      </c>
      <c r="E55" s="8"/>
    </row>
    <row r="56" spans="1:5" ht="30" customHeight="1">
      <c r="A56" s="8">
        <v>54</v>
      </c>
      <c r="B56" s="8" t="str">
        <f>"23042020092111064831674"</f>
        <v>23042020092111064831674</v>
      </c>
      <c r="C56" s="8" t="s">
        <v>7</v>
      </c>
      <c r="D56" s="8" t="str">
        <f>"王太"</f>
        <v>王太</v>
      </c>
      <c r="E56" s="8"/>
    </row>
    <row r="57" spans="1:5" ht="30" customHeight="1">
      <c r="A57" s="8">
        <v>55</v>
      </c>
      <c r="B57" s="8" t="str">
        <f>"23042020092111212831679"</f>
        <v>23042020092111212831679</v>
      </c>
      <c r="C57" s="8" t="s">
        <v>7</v>
      </c>
      <c r="D57" s="8" t="str">
        <f>"薛婆荣"</f>
        <v>薛婆荣</v>
      </c>
      <c r="E57" s="8"/>
    </row>
    <row r="58" spans="1:5" ht="30" customHeight="1">
      <c r="A58" s="8">
        <v>56</v>
      </c>
      <c r="B58" s="8" t="str">
        <f>"23042020092113011331711"</f>
        <v>23042020092113011331711</v>
      </c>
      <c r="C58" s="8" t="s">
        <v>7</v>
      </c>
      <c r="D58" s="8" t="str">
        <f>"温道全"</f>
        <v>温道全</v>
      </c>
      <c r="E58" s="8"/>
    </row>
    <row r="59" spans="1:5" ht="30" customHeight="1">
      <c r="A59" s="8">
        <v>57</v>
      </c>
      <c r="B59" s="8" t="str">
        <f>"23042020092113591531723"</f>
        <v>23042020092113591531723</v>
      </c>
      <c r="C59" s="8" t="s">
        <v>7</v>
      </c>
      <c r="D59" s="8" t="str">
        <f>"符玉琼"</f>
        <v>符玉琼</v>
      </c>
      <c r="E59" s="8"/>
    </row>
    <row r="60" spans="1:5" ht="30" customHeight="1">
      <c r="A60" s="8">
        <v>58</v>
      </c>
      <c r="B60" s="8" t="str">
        <f>"23042020092114402331732"</f>
        <v>23042020092114402331732</v>
      </c>
      <c r="C60" s="8" t="s">
        <v>7</v>
      </c>
      <c r="D60" s="8" t="str">
        <f>"梅国英"</f>
        <v>梅国英</v>
      </c>
      <c r="E60" s="8"/>
    </row>
    <row r="61" spans="1:5" ht="30" customHeight="1">
      <c r="A61" s="8">
        <v>59</v>
      </c>
      <c r="B61" s="8" t="str">
        <f>"23042020092115074531741"</f>
        <v>23042020092115074531741</v>
      </c>
      <c r="C61" s="8" t="s">
        <v>7</v>
      </c>
      <c r="D61" s="8" t="str">
        <f>"赵冬珠"</f>
        <v>赵冬珠</v>
      </c>
      <c r="E61" s="8"/>
    </row>
    <row r="62" spans="1:5" ht="30" customHeight="1">
      <c r="A62" s="8">
        <v>60</v>
      </c>
      <c r="B62" s="8" t="str">
        <f>"23042020092115164431746"</f>
        <v>23042020092115164431746</v>
      </c>
      <c r="C62" s="8" t="s">
        <v>7</v>
      </c>
      <c r="D62" s="8" t="str">
        <f>"李文才"</f>
        <v>李文才</v>
      </c>
      <c r="E62" s="8"/>
    </row>
    <row r="63" spans="1:5" ht="30" customHeight="1">
      <c r="A63" s="8">
        <v>61</v>
      </c>
      <c r="B63" s="8" t="str">
        <f>"23042020092115283131750"</f>
        <v>23042020092115283131750</v>
      </c>
      <c r="C63" s="8" t="s">
        <v>7</v>
      </c>
      <c r="D63" s="8" t="str">
        <f>"王仁芬"</f>
        <v>王仁芬</v>
      </c>
      <c r="E63" s="8"/>
    </row>
    <row r="64" spans="1:5" ht="30" customHeight="1">
      <c r="A64" s="8">
        <v>62</v>
      </c>
      <c r="B64" s="8" t="str">
        <f>"23042020092116085431766"</f>
        <v>23042020092116085431766</v>
      </c>
      <c r="C64" s="8" t="s">
        <v>7</v>
      </c>
      <c r="D64" s="8" t="str">
        <f>"李翼壮"</f>
        <v>李翼壮</v>
      </c>
      <c r="E64" s="8"/>
    </row>
    <row r="65" spans="1:5" ht="30" customHeight="1">
      <c r="A65" s="8">
        <v>63</v>
      </c>
      <c r="B65" s="8" t="str">
        <f>"23042020092116261631776"</f>
        <v>23042020092116261631776</v>
      </c>
      <c r="C65" s="8" t="s">
        <v>7</v>
      </c>
      <c r="D65" s="8" t="str">
        <f>"李筱燕"</f>
        <v>李筱燕</v>
      </c>
      <c r="E65" s="8"/>
    </row>
    <row r="66" spans="1:5" ht="30" customHeight="1">
      <c r="A66" s="8">
        <v>64</v>
      </c>
      <c r="B66" s="8" t="str">
        <f>"23042020092116352031778"</f>
        <v>23042020092116352031778</v>
      </c>
      <c r="C66" s="8" t="s">
        <v>7</v>
      </c>
      <c r="D66" s="8" t="str">
        <f>"王子慧"</f>
        <v>王子慧</v>
      </c>
      <c r="E66" s="8"/>
    </row>
    <row r="67" spans="1:5" ht="30" customHeight="1">
      <c r="A67" s="8">
        <v>65</v>
      </c>
      <c r="B67" s="8" t="str">
        <f>"23042020092117312331793"</f>
        <v>23042020092117312331793</v>
      </c>
      <c r="C67" s="8" t="s">
        <v>7</v>
      </c>
      <c r="D67" s="8" t="str">
        <f>"王开道"</f>
        <v>王开道</v>
      </c>
      <c r="E67" s="8"/>
    </row>
    <row r="68" spans="1:5" ht="30" customHeight="1">
      <c r="A68" s="8">
        <v>66</v>
      </c>
      <c r="B68" s="8" t="str">
        <f>"23042020092118110031805"</f>
        <v>23042020092118110031805</v>
      </c>
      <c r="C68" s="8" t="s">
        <v>7</v>
      </c>
      <c r="D68" s="8" t="str">
        <f>"寇玉"</f>
        <v>寇玉</v>
      </c>
      <c r="E68" s="8"/>
    </row>
    <row r="69" spans="1:5" ht="30" customHeight="1">
      <c r="A69" s="8">
        <v>67</v>
      </c>
      <c r="B69" s="8" t="str">
        <f>"23042020092121212331864"</f>
        <v>23042020092121212331864</v>
      </c>
      <c r="C69" s="8" t="s">
        <v>7</v>
      </c>
      <c r="D69" s="8" t="str">
        <f>"郑永光"</f>
        <v>郑永光</v>
      </c>
      <c r="E69" s="8"/>
    </row>
    <row r="70" spans="1:5" ht="30" customHeight="1">
      <c r="A70" s="8">
        <v>68</v>
      </c>
      <c r="B70" s="8" t="str">
        <f>"23042020092121221131865"</f>
        <v>23042020092121221131865</v>
      </c>
      <c r="C70" s="8" t="s">
        <v>7</v>
      </c>
      <c r="D70" s="8" t="str">
        <f>"杨达新"</f>
        <v>杨达新</v>
      </c>
      <c r="E70" s="8"/>
    </row>
    <row r="71" spans="1:5" ht="30" customHeight="1">
      <c r="A71" s="8">
        <v>69</v>
      </c>
      <c r="B71" s="8" t="str">
        <f>"23042020092121391731870"</f>
        <v>23042020092121391731870</v>
      </c>
      <c r="C71" s="8" t="s">
        <v>7</v>
      </c>
      <c r="D71" s="8" t="str">
        <f>"陈吉弟"</f>
        <v>陈吉弟</v>
      </c>
      <c r="E71" s="8"/>
    </row>
    <row r="72" spans="1:5" ht="30" customHeight="1">
      <c r="A72" s="8">
        <v>70</v>
      </c>
      <c r="B72" s="8" t="str">
        <f>"23042020092121433431871"</f>
        <v>23042020092121433431871</v>
      </c>
      <c r="C72" s="8" t="s">
        <v>7</v>
      </c>
      <c r="D72" s="8" t="str">
        <f>"郑祖家"</f>
        <v>郑祖家</v>
      </c>
      <c r="E72" s="8"/>
    </row>
    <row r="73" spans="1:5" ht="30" customHeight="1">
      <c r="A73" s="8">
        <v>71</v>
      </c>
      <c r="B73" s="8" t="str">
        <f>"23042020092122264831880"</f>
        <v>23042020092122264831880</v>
      </c>
      <c r="C73" s="8" t="s">
        <v>7</v>
      </c>
      <c r="D73" s="8" t="str">
        <f>"胡妹"</f>
        <v>胡妹</v>
      </c>
      <c r="E73" s="8"/>
    </row>
    <row r="74" spans="1:5" ht="30" customHeight="1">
      <c r="A74" s="8">
        <v>72</v>
      </c>
      <c r="B74" s="8" t="str">
        <f>"23042020092123232231891"</f>
        <v>23042020092123232231891</v>
      </c>
      <c r="C74" s="8" t="s">
        <v>7</v>
      </c>
      <c r="D74" s="8" t="str">
        <f>"许香女"</f>
        <v>许香女</v>
      </c>
      <c r="E74" s="8"/>
    </row>
    <row r="75" spans="1:5" ht="30" customHeight="1">
      <c r="A75" s="8">
        <v>73</v>
      </c>
      <c r="B75" s="8" t="str">
        <f>"23042020092208433431905"</f>
        <v>23042020092208433431905</v>
      </c>
      <c r="C75" s="8" t="s">
        <v>7</v>
      </c>
      <c r="D75" s="8" t="str">
        <f>"张佳仪"</f>
        <v>张佳仪</v>
      </c>
      <c r="E75" s="8"/>
    </row>
    <row r="76" spans="1:5" ht="30" customHeight="1">
      <c r="A76" s="8">
        <v>74</v>
      </c>
      <c r="B76" s="8" t="str">
        <f>"23042020092217322932031"</f>
        <v>23042020092217322932031</v>
      </c>
      <c r="C76" s="8" t="s">
        <v>7</v>
      </c>
      <c r="D76" s="8" t="str">
        <f>"江浩新"</f>
        <v>江浩新</v>
      </c>
      <c r="E76" s="8"/>
    </row>
    <row r="77" spans="1:5" ht="30" customHeight="1">
      <c r="A77" s="8">
        <v>75</v>
      </c>
      <c r="B77" s="8" t="str">
        <f>"23042020092220281632065"</f>
        <v>23042020092220281632065</v>
      </c>
      <c r="C77" s="8" t="s">
        <v>7</v>
      </c>
      <c r="D77" s="8" t="str">
        <f>"符达君"</f>
        <v>符达君</v>
      </c>
      <c r="E77" s="8"/>
    </row>
    <row r="78" spans="1:5" ht="30" customHeight="1">
      <c r="A78" s="8">
        <v>76</v>
      </c>
      <c r="B78" s="8" t="str">
        <f>"23042020092223374732095"</f>
        <v>23042020092223374732095</v>
      </c>
      <c r="C78" s="8" t="s">
        <v>7</v>
      </c>
      <c r="D78" s="8" t="str">
        <f>"江青敏"</f>
        <v>江青敏</v>
      </c>
      <c r="E78" s="8"/>
    </row>
    <row r="79" spans="1:5" ht="30" customHeight="1">
      <c r="A79" s="8">
        <v>77</v>
      </c>
      <c r="B79" s="8" t="str">
        <f>"23042020092301042432096"</f>
        <v>23042020092301042432096</v>
      </c>
      <c r="C79" s="8" t="s">
        <v>7</v>
      </c>
      <c r="D79" s="8" t="str">
        <f>"符荣宝"</f>
        <v>符荣宝</v>
      </c>
      <c r="E79" s="8"/>
    </row>
    <row r="80" spans="1:5" ht="30" customHeight="1">
      <c r="A80" s="8">
        <v>78</v>
      </c>
      <c r="B80" s="8" t="str">
        <f>"23042020092311441832135"</f>
        <v>23042020092311441832135</v>
      </c>
      <c r="C80" s="8" t="s">
        <v>7</v>
      </c>
      <c r="D80" s="8" t="str">
        <f>"吴春燕"</f>
        <v>吴春燕</v>
      </c>
      <c r="E80" s="8"/>
    </row>
    <row r="81" spans="1:5" ht="30" customHeight="1">
      <c r="A81" s="8">
        <v>79</v>
      </c>
      <c r="B81" s="8" t="str">
        <f>"23042020092313200132150"</f>
        <v>23042020092313200132150</v>
      </c>
      <c r="C81" s="8" t="s">
        <v>7</v>
      </c>
      <c r="D81" s="8" t="str">
        <f>"张秀庭"</f>
        <v>张秀庭</v>
      </c>
      <c r="E81" s="8"/>
    </row>
    <row r="82" spans="1:5" ht="30" customHeight="1">
      <c r="A82" s="8">
        <v>80</v>
      </c>
      <c r="B82" s="8" t="str">
        <f>"23042020092317100732190"</f>
        <v>23042020092317100732190</v>
      </c>
      <c r="C82" s="8" t="s">
        <v>7</v>
      </c>
      <c r="D82" s="8" t="str">
        <f>"符永峰"</f>
        <v>符永峰</v>
      </c>
      <c r="E82" s="8"/>
    </row>
    <row r="83" spans="1:5" ht="30" customHeight="1">
      <c r="A83" s="8">
        <v>81</v>
      </c>
      <c r="B83" s="8" t="str">
        <f>"23042020092318391832199"</f>
        <v>23042020092318391832199</v>
      </c>
      <c r="C83" s="8" t="s">
        <v>7</v>
      </c>
      <c r="D83" s="8" t="str">
        <f>"陈伟龙"</f>
        <v>陈伟龙</v>
      </c>
      <c r="E83" s="8"/>
    </row>
    <row r="84" spans="1:5" ht="30" customHeight="1">
      <c r="A84" s="8">
        <v>82</v>
      </c>
      <c r="B84" s="8" t="str">
        <f>"23042020092320165632214"</f>
        <v>23042020092320165632214</v>
      </c>
      <c r="C84" s="8" t="s">
        <v>7</v>
      </c>
      <c r="D84" s="8" t="str">
        <f>"羊发妍"</f>
        <v>羊发妍</v>
      </c>
      <c r="E84" s="8"/>
    </row>
    <row r="85" spans="1:5" ht="30" customHeight="1">
      <c r="A85" s="8">
        <v>83</v>
      </c>
      <c r="B85" s="8" t="str">
        <f>"23042020092322005132239"</f>
        <v>23042020092322005132239</v>
      </c>
      <c r="C85" s="8" t="s">
        <v>7</v>
      </c>
      <c r="D85" s="8" t="str">
        <f>"陈琼远"</f>
        <v>陈琼远</v>
      </c>
      <c r="E85" s="8"/>
    </row>
    <row r="86" spans="1:5" ht="30" customHeight="1">
      <c r="A86" s="8">
        <v>84</v>
      </c>
      <c r="B86" s="8" t="str">
        <f>"23042020092400493732259"</f>
        <v>23042020092400493732259</v>
      </c>
      <c r="C86" s="8" t="s">
        <v>7</v>
      </c>
      <c r="D86" s="8" t="str">
        <f>"林瑞富"</f>
        <v>林瑞富</v>
      </c>
      <c r="E86" s="8"/>
    </row>
    <row r="87" spans="1:5" ht="30" customHeight="1">
      <c r="A87" s="8">
        <v>85</v>
      </c>
      <c r="B87" s="8" t="str">
        <f>"23042020092408215732063"</f>
        <v>23042020092408215732063</v>
      </c>
      <c r="C87" s="8" t="s">
        <v>7</v>
      </c>
      <c r="D87" s="8" t="str">
        <f>"郑东俊"</f>
        <v>郑东俊</v>
      </c>
      <c r="E87" s="8"/>
    </row>
    <row r="88" spans="1:5" ht="30" customHeight="1">
      <c r="A88" s="8">
        <v>86</v>
      </c>
      <c r="B88" s="8" t="str">
        <f>"23042020092409374932252"</f>
        <v>23042020092409374932252</v>
      </c>
      <c r="C88" s="8" t="s">
        <v>7</v>
      </c>
      <c r="D88" s="8" t="str">
        <f>"何艺东"</f>
        <v>何艺东</v>
      </c>
      <c r="E88" s="8"/>
    </row>
    <row r="89" spans="1:5" ht="30" customHeight="1">
      <c r="A89" s="8">
        <v>87</v>
      </c>
      <c r="B89" s="8" t="str">
        <f>"23042020092411072632289"</f>
        <v>23042020092411072632289</v>
      </c>
      <c r="C89" s="8" t="s">
        <v>7</v>
      </c>
      <c r="D89" s="8" t="str">
        <f>"符艳菲"</f>
        <v>符艳菲</v>
      </c>
      <c r="E89" s="8"/>
    </row>
    <row r="90" spans="1:5" ht="30" customHeight="1">
      <c r="A90" s="8">
        <v>88</v>
      </c>
      <c r="B90" s="8" t="str">
        <f>"23042020092413001832316"</f>
        <v>23042020092413001832316</v>
      </c>
      <c r="C90" s="8" t="s">
        <v>7</v>
      </c>
      <c r="D90" s="8" t="str">
        <f>"梁博诗"</f>
        <v>梁博诗</v>
      </c>
      <c r="E90" s="8"/>
    </row>
    <row r="91" spans="1:5" ht="30" customHeight="1">
      <c r="A91" s="8">
        <v>89</v>
      </c>
      <c r="B91" s="8" t="str">
        <f>"23042020092413014631875"</f>
        <v>23042020092413014631875</v>
      </c>
      <c r="C91" s="8" t="s">
        <v>7</v>
      </c>
      <c r="D91" s="8" t="str">
        <f>"文恣燕"</f>
        <v>文恣燕</v>
      </c>
      <c r="E91" s="8"/>
    </row>
    <row r="92" spans="1:5" ht="30" customHeight="1">
      <c r="A92" s="8">
        <v>90</v>
      </c>
      <c r="B92" s="8" t="str">
        <f>"23042020092414334932330"</f>
        <v>23042020092414334932330</v>
      </c>
      <c r="C92" s="8" t="s">
        <v>7</v>
      </c>
      <c r="D92" s="8" t="str">
        <f>"林天翠"</f>
        <v>林天翠</v>
      </c>
      <c r="E92" s="8"/>
    </row>
    <row r="93" spans="1:5" ht="30" customHeight="1">
      <c r="A93" s="8">
        <v>91</v>
      </c>
      <c r="B93" s="8" t="str">
        <f>"23042020092415273231364"</f>
        <v>23042020092415273231364</v>
      </c>
      <c r="C93" s="8" t="s">
        <v>7</v>
      </c>
      <c r="D93" s="8" t="str">
        <f>"董根宇"</f>
        <v>董根宇</v>
      </c>
      <c r="E93" s="8"/>
    </row>
    <row r="94" spans="1:5" ht="30" customHeight="1">
      <c r="A94" s="8">
        <v>92</v>
      </c>
      <c r="B94" s="8" t="str">
        <f>"23042020092420431532384"</f>
        <v>23042020092420431532384</v>
      </c>
      <c r="C94" s="8" t="s">
        <v>7</v>
      </c>
      <c r="D94" s="8" t="str">
        <f>"赵政"</f>
        <v>赵政</v>
      </c>
      <c r="E94" s="8"/>
    </row>
    <row r="95" spans="1:5" ht="30" customHeight="1">
      <c r="A95" s="8">
        <v>93</v>
      </c>
      <c r="B95" s="8" t="str">
        <f>"23042020092514380632473"</f>
        <v>23042020092514380632473</v>
      </c>
      <c r="C95" s="8" t="s">
        <v>7</v>
      </c>
      <c r="D95" s="8" t="str">
        <f>"谭萃"</f>
        <v>谭萃</v>
      </c>
      <c r="E95" s="8"/>
    </row>
    <row r="96" spans="1:5" ht="30" customHeight="1">
      <c r="A96" s="8">
        <v>94</v>
      </c>
      <c r="B96" s="8" t="str">
        <f>"23042020092515245732486"</f>
        <v>23042020092515245732486</v>
      </c>
      <c r="C96" s="8" t="s">
        <v>7</v>
      </c>
      <c r="D96" s="8" t="str">
        <f>"王兰珠"</f>
        <v>王兰珠</v>
      </c>
      <c r="E96" s="8"/>
    </row>
    <row r="97" spans="1:5" ht="30" customHeight="1">
      <c r="A97" s="8">
        <v>95</v>
      </c>
      <c r="B97" s="8" t="str">
        <f>"23042020091920175131319"</f>
        <v>23042020091920175131319</v>
      </c>
      <c r="C97" s="8" t="s">
        <v>8</v>
      </c>
      <c r="D97" s="8" t="str">
        <f>"羊玉燕"</f>
        <v>羊玉燕</v>
      </c>
      <c r="E97" s="8"/>
    </row>
    <row r="98" spans="1:5" ht="30" customHeight="1">
      <c r="A98" s="8">
        <v>96</v>
      </c>
      <c r="B98" s="8" t="str">
        <f>"23042020092108293631579"</f>
        <v>23042020092108293631579</v>
      </c>
      <c r="C98" s="8" t="s">
        <v>8</v>
      </c>
      <c r="D98" s="8" t="str">
        <f>"王木楠"</f>
        <v>王木楠</v>
      </c>
      <c r="E98" s="8"/>
    </row>
    <row r="99" spans="1:5" ht="30" customHeight="1">
      <c r="A99" s="8">
        <v>97</v>
      </c>
      <c r="B99" s="8" t="str">
        <f>"23042020092209531831928"</f>
        <v>23042020092209531831928</v>
      </c>
      <c r="C99" s="8" t="s">
        <v>8</v>
      </c>
      <c r="D99" s="8" t="str">
        <f>"符庆薇"</f>
        <v>符庆薇</v>
      </c>
      <c r="E99" s="8"/>
    </row>
    <row r="100" spans="1:5" ht="30" customHeight="1">
      <c r="A100" s="8">
        <v>98</v>
      </c>
      <c r="B100" s="8" t="str">
        <f>"23042020092216175832016"</f>
        <v>23042020092216175832016</v>
      </c>
      <c r="C100" s="8" t="s">
        <v>8</v>
      </c>
      <c r="D100" s="8" t="str">
        <f>"陈海燕"</f>
        <v>陈海燕</v>
      </c>
      <c r="E100" s="8"/>
    </row>
    <row r="101" spans="1:5" ht="30" customHeight="1">
      <c r="A101" s="8">
        <v>99</v>
      </c>
      <c r="B101" s="8" t="str">
        <f>"23042020092409092632268"</f>
        <v>23042020092409092632268</v>
      </c>
      <c r="C101" s="8" t="s">
        <v>8</v>
      </c>
      <c r="D101" s="8" t="str">
        <f>"符译双"</f>
        <v>符译双</v>
      </c>
      <c r="E101" s="8"/>
    </row>
    <row r="102" spans="1:5" ht="30" customHeight="1">
      <c r="A102" s="8">
        <v>100</v>
      </c>
      <c r="B102" s="8" t="str">
        <f>"23042020092517153432515"</f>
        <v>23042020092517153432515</v>
      </c>
      <c r="C102" s="8" t="s">
        <v>8</v>
      </c>
      <c r="D102" s="8" t="str">
        <f>"杨王娟"</f>
        <v>杨王娟</v>
      </c>
      <c r="E102" s="8"/>
    </row>
    <row r="103" spans="1:5" ht="30" customHeight="1">
      <c r="A103" s="8">
        <v>101</v>
      </c>
      <c r="B103" s="8" t="str">
        <f>"23042020091908460931038"</f>
        <v>23042020091908460931038</v>
      </c>
      <c r="C103" s="8" t="s">
        <v>9</v>
      </c>
      <c r="D103" s="8" t="str">
        <f>"王发政"</f>
        <v>王发政</v>
      </c>
      <c r="E103" s="8"/>
    </row>
    <row r="104" spans="1:5" ht="30" customHeight="1">
      <c r="A104" s="8">
        <v>102</v>
      </c>
      <c r="B104" s="8" t="str">
        <f>"23042020091910022431079"</f>
        <v>23042020091910022431079</v>
      </c>
      <c r="C104" s="8" t="s">
        <v>9</v>
      </c>
      <c r="D104" s="8" t="str">
        <f>"叶克伟"</f>
        <v>叶克伟</v>
      </c>
      <c r="E104" s="8"/>
    </row>
    <row r="105" spans="1:5" ht="30" customHeight="1">
      <c r="A105" s="8">
        <v>103</v>
      </c>
      <c r="B105" s="8" t="str">
        <f>"23042020091910114231082"</f>
        <v>23042020091910114231082</v>
      </c>
      <c r="C105" s="8" t="s">
        <v>9</v>
      </c>
      <c r="D105" s="8" t="str">
        <f>"谢重南"</f>
        <v>谢重南</v>
      </c>
      <c r="E105" s="8"/>
    </row>
    <row r="106" spans="1:5" ht="30" customHeight="1">
      <c r="A106" s="8">
        <v>104</v>
      </c>
      <c r="B106" s="8" t="str">
        <f>"23042020091911425331138"</f>
        <v>23042020091911425331138</v>
      </c>
      <c r="C106" s="8" t="s">
        <v>9</v>
      </c>
      <c r="D106" s="8" t="str">
        <f>"徐应升"</f>
        <v>徐应升</v>
      </c>
      <c r="E106" s="8"/>
    </row>
    <row r="107" spans="1:5" ht="30" customHeight="1">
      <c r="A107" s="8">
        <v>105</v>
      </c>
      <c r="B107" s="8" t="str">
        <f>"23042020091921110531329"</f>
        <v>23042020091921110531329</v>
      </c>
      <c r="C107" s="8" t="s">
        <v>9</v>
      </c>
      <c r="D107" s="8" t="str">
        <f>"许科"</f>
        <v>许科</v>
      </c>
      <c r="E107" s="8"/>
    </row>
    <row r="108" spans="1:5" ht="30" customHeight="1">
      <c r="A108" s="8">
        <v>106</v>
      </c>
      <c r="B108" s="8" t="str">
        <f>"23042020092014544131450"</f>
        <v>23042020092014544131450</v>
      </c>
      <c r="C108" s="8" t="s">
        <v>9</v>
      </c>
      <c r="D108" s="8" t="str">
        <f>"邱琼美"</f>
        <v>邱琼美</v>
      </c>
      <c r="E108" s="8"/>
    </row>
    <row r="109" spans="1:5" ht="30" customHeight="1">
      <c r="A109" s="8">
        <v>107</v>
      </c>
      <c r="B109" s="8" t="str">
        <f>"23042020092015313031459"</f>
        <v>23042020092015313031459</v>
      </c>
      <c r="C109" s="8" t="s">
        <v>9</v>
      </c>
      <c r="D109" s="8" t="str">
        <f>"郑海玉"</f>
        <v>郑海玉</v>
      </c>
      <c r="E109" s="8"/>
    </row>
    <row r="110" spans="1:5" ht="30" customHeight="1">
      <c r="A110" s="8">
        <v>108</v>
      </c>
      <c r="B110" s="8" t="str">
        <f>"23042020092015594831465"</f>
        <v>23042020092015594831465</v>
      </c>
      <c r="C110" s="8" t="s">
        <v>9</v>
      </c>
      <c r="D110" s="8" t="str">
        <f>"钟赞娟"</f>
        <v>钟赞娟</v>
      </c>
      <c r="E110" s="8"/>
    </row>
    <row r="111" spans="1:5" ht="30" customHeight="1">
      <c r="A111" s="8">
        <v>109</v>
      </c>
      <c r="B111" s="8" t="str">
        <f>"23042020092019461231515"</f>
        <v>23042020092019461231515</v>
      </c>
      <c r="C111" s="8" t="s">
        <v>9</v>
      </c>
      <c r="D111" s="8" t="str">
        <f>"卢样"</f>
        <v>卢样</v>
      </c>
      <c r="E111" s="8"/>
    </row>
    <row r="112" spans="1:5" ht="30" customHeight="1">
      <c r="A112" s="8">
        <v>110</v>
      </c>
      <c r="B112" s="8" t="str">
        <f>"23042020092021512531545"</f>
        <v>23042020092021512531545</v>
      </c>
      <c r="C112" s="8" t="s">
        <v>9</v>
      </c>
      <c r="D112" s="8" t="str">
        <f>"高锐露"</f>
        <v>高锐露</v>
      </c>
      <c r="E112" s="8"/>
    </row>
    <row r="113" spans="1:5" ht="30" customHeight="1">
      <c r="A113" s="8">
        <v>111</v>
      </c>
      <c r="B113" s="8" t="str">
        <f>"23042020092022420031552"</f>
        <v>23042020092022420031552</v>
      </c>
      <c r="C113" s="8" t="s">
        <v>9</v>
      </c>
      <c r="D113" s="8" t="str">
        <f>"蔡永冠"</f>
        <v>蔡永冠</v>
      </c>
      <c r="E113" s="8"/>
    </row>
    <row r="114" spans="1:5" ht="30" customHeight="1">
      <c r="A114" s="8">
        <v>112</v>
      </c>
      <c r="B114" s="8" t="str">
        <f>"23042020092115325231751"</f>
        <v>23042020092115325231751</v>
      </c>
      <c r="C114" s="8" t="s">
        <v>9</v>
      </c>
      <c r="D114" s="8" t="str">
        <f>"黎多焕"</f>
        <v>黎多焕</v>
      </c>
      <c r="E114" s="8"/>
    </row>
    <row r="115" spans="1:5" ht="30" customHeight="1">
      <c r="A115" s="8">
        <v>113</v>
      </c>
      <c r="B115" s="8" t="str">
        <f>"23042020092118294331807"</f>
        <v>23042020092118294331807</v>
      </c>
      <c r="C115" s="8" t="s">
        <v>9</v>
      </c>
      <c r="D115" s="8" t="str">
        <f>"黎长妹"</f>
        <v>黎长妹</v>
      </c>
      <c r="E115" s="8"/>
    </row>
    <row r="116" spans="1:5" ht="30" customHeight="1">
      <c r="A116" s="8">
        <v>114</v>
      </c>
      <c r="B116" s="8" t="str">
        <f>"23042020092119202031818"</f>
        <v>23042020092119202031818</v>
      </c>
      <c r="C116" s="8" t="s">
        <v>9</v>
      </c>
      <c r="D116" s="8" t="str">
        <f>"孙振钦"</f>
        <v>孙振钦</v>
      </c>
      <c r="E116" s="8"/>
    </row>
    <row r="117" spans="1:5" ht="30" customHeight="1">
      <c r="A117" s="8">
        <v>115</v>
      </c>
      <c r="B117" s="8" t="str">
        <f>"23042020092122130931878"</f>
        <v>23042020092122130931878</v>
      </c>
      <c r="C117" s="8" t="s">
        <v>9</v>
      </c>
      <c r="D117" s="8" t="str">
        <f>"刘鑫"</f>
        <v>刘鑫</v>
      </c>
      <c r="E117" s="8"/>
    </row>
    <row r="118" spans="1:5" ht="30" customHeight="1">
      <c r="A118" s="8">
        <v>116</v>
      </c>
      <c r="B118" s="8" t="str">
        <f>"23042020092122335631882"</f>
        <v>23042020092122335631882</v>
      </c>
      <c r="C118" s="8" t="s">
        <v>9</v>
      </c>
      <c r="D118" s="8" t="str">
        <f>"易欢"</f>
        <v>易欢</v>
      </c>
      <c r="E118" s="8"/>
    </row>
    <row r="119" spans="1:5" ht="30" customHeight="1">
      <c r="A119" s="8">
        <v>117</v>
      </c>
      <c r="B119" s="8" t="str">
        <f>"23042020092310534532121"</f>
        <v>23042020092310534532121</v>
      </c>
      <c r="C119" s="8" t="s">
        <v>9</v>
      </c>
      <c r="D119" s="8" t="str">
        <f>"曾美日"</f>
        <v>曾美日</v>
      </c>
      <c r="E119" s="8"/>
    </row>
    <row r="120" spans="1:5" ht="30" customHeight="1">
      <c r="A120" s="8">
        <v>118</v>
      </c>
      <c r="B120" s="8" t="str">
        <f>"23042020092315545932174"</f>
        <v>23042020092315545932174</v>
      </c>
      <c r="C120" s="8" t="s">
        <v>9</v>
      </c>
      <c r="D120" s="8" t="str">
        <f>"全德华"</f>
        <v>全德华</v>
      </c>
      <c r="E120" s="8"/>
    </row>
    <row r="121" spans="1:5" ht="30" customHeight="1">
      <c r="A121" s="8">
        <v>119</v>
      </c>
      <c r="B121" s="8" t="str">
        <f>"23042020092412455432310"</f>
        <v>23042020092412455432310</v>
      </c>
      <c r="C121" s="8" t="s">
        <v>9</v>
      </c>
      <c r="D121" s="8" t="str">
        <f>"吕天宝"</f>
        <v>吕天宝</v>
      </c>
      <c r="E121" s="8"/>
    </row>
    <row r="122" spans="1:5" ht="30" customHeight="1">
      <c r="A122" s="8">
        <v>120</v>
      </c>
      <c r="B122" s="8" t="str">
        <f>"23042020092513442132463"</f>
        <v>23042020092513442132463</v>
      </c>
      <c r="C122" s="8" t="s">
        <v>9</v>
      </c>
      <c r="D122" s="8" t="str">
        <f>"黎瑞菊"</f>
        <v>黎瑞菊</v>
      </c>
      <c r="E122" s="8"/>
    </row>
    <row r="123" spans="1:5" ht="30" customHeight="1">
      <c r="A123" s="8">
        <v>121</v>
      </c>
      <c r="B123" s="8" t="str">
        <f>"23042020092517003032044"</f>
        <v>23042020092517003032044</v>
      </c>
      <c r="C123" s="8" t="s">
        <v>9</v>
      </c>
      <c r="D123" s="8" t="str">
        <f>"王丽丹"</f>
        <v>王丽丹</v>
      </c>
      <c r="E123" s="8"/>
    </row>
    <row r="124" spans="1:5" ht="30" customHeight="1">
      <c r="A124" s="8">
        <v>122</v>
      </c>
      <c r="B124" s="8" t="str">
        <f>"23042020091910231931089"</f>
        <v>23042020091910231931089</v>
      </c>
      <c r="C124" s="8" t="s">
        <v>10</v>
      </c>
      <c r="D124" s="8" t="str">
        <f>"何精妃"</f>
        <v>何精妃</v>
      </c>
      <c r="E124" s="8"/>
    </row>
    <row r="125" spans="1:5" ht="30" customHeight="1">
      <c r="A125" s="8">
        <v>123</v>
      </c>
      <c r="B125" s="8" t="str">
        <f>"23042020091912130131156"</f>
        <v>23042020091912130131156</v>
      </c>
      <c r="C125" s="8" t="s">
        <v>10</v>
      </c>
      <c r="D125" s="8" t="str">
        <f>"谢邦强"</f>
        <v>谢邦强</v>
      </c>
      <c r="E125" s="8"/>
    </row>
    <row r="126" spans="1:5" ht="30" customHeight="1">
      <c r="A126" s="8">
        <v>124</v>
      </c>
      <c r="B126" s="8" t="str">
        <f>"23042020091912425331175"</f>
        <v>23042020091912425331175</v>
      </c>
      <c r="C126" s="8" t="s">
        <v>10</v>
      </c>
      <c r="D126" s="8" t="str">
        <f>"陈光美"</f>
        <v>陈光美</v>
      </c>
      <c r="E126" s="8"/>
    </row>
    <row r="127" spans="1:5" ht="30" customHeight="1">
      <c r="A127" s="8">
        <v>125</v>
      </c>
      <c r="B127" s="8" t="str">
        <f>"23042020091913535231202"</f>
        <v>23042020091913535231202</v>
      </c>
      <c r="C127" s="8" t="s">
        <v>10</v>
      </c>
      <c r="D127" s="8" t="str">
        <f>"柯维银"</f>
        <v>柯维银</v>
      </c>
      <c r="E127" s="8"/>
    </row>
    <row r="128" spans="1:5" ht="30" customHeight="1">
      <c r="A128" s="8">
        <v>126</v>
      </c>
      <c r="B128" s="8" t="str">
        <f>"23042020091917231131274"</f>
        <v>23042020091917231131274</v>
      </c>
      <c r="C128" s="8" t="s">
        <v>10</v>
      </c>
      <c r="D128" s="8" t="str">
        <f>"李有娜"</f>
        <v>李有娜</v>
      </c>
      <c r="E128" s="8"/>
    </row>
    <row r="129" spans="1:5" ht="30" customHeight="1">
      <c r="A129" s="8">
        <v>127</v>
      </c>
      <c r="B129" s="8" t="str">
        <f>"23042020091920044431315"</f>
        <v>23042020091920044431315</v>
      </c>
      <c r="C129" s="8" t="s">
        <v>10</v>
      </c>
      <c r="D129" s="8" t="str">
        <f>"万金丽"</f>
        <v>万金丽</v>
      </c>
      <c r="E129" s="8"/>
    </row>
    <row r="130" spans="1:5" ht="30" customHeight="1">
      <c r="A130" s="8">
        <v>128</v>
      </c>
      <c r="B130" s="8" t="str">
        <f>"23042020091920045631316"</f>
        <v>23042020091920045631316</v>
      </c>
      <c r="C130" s="8" t="s">
        <v>10</v>
      </c>
      <c r="D130" s="8" t="str">
        <f>"陈丽春"</f>
        <v>陈丽春</v>
      </c>
      <c r="E130" s="8"/>
    </row>
    <row r="131" spans="1:5" ht="30" customHeight="1">
      <c r="A131" s="8">
        <v>129</v>
      </c>
      <c r="B131" s="8" t="str">
        <f>"23042020092016384931479"</f>
        <v>23042020092016384931479</v>
      </c>
      <c r="C131" s="8" t="s">
        <v>10</v>
      </c>
      <c r="D131" s="8" t="str">
        <f>"周琼花"</f>
        <v>周琼花</v>
      </c>
      <c r="E131" s="8"/>
    </row>
    <row r="132" spans="1:5" ht="30" customHeight="1">
      <c r="A132" s="8">
        <v>130</v>
      </c>
      <c r="B132" s="8" t="str">
        <f>"23042020092021160231534"</f>
        <v>23042020092021160231534</v>
      </c>
      <c r="C132" s="8" t="s">
        <v>10</v>
      </c>
      <c r="D132" s="8" t="str">
        <f>"羊彩桂"</f>
        <v>羊彩桂</v>
      </c>
      <c r="E132" s="8"/>
    </row>
    <row r="133" spans="1:5" ht="30" customHeight="1">
      <c r="A133" s="8">
        <v>131</v>
      </c>
      <c r="B133" s="8" t="str">
        <f>"23042020092022102631547"</f>
        <v>23042020092022102631547</v>
      </c>
      <c r="C133" s="8" t="s">
        <v>10</v>
      </c>
      <c r="D133" s="8" t="str">
        <f>"莫德敏"</f>
        <v>莫德敏</v>
      </c>
      <c r="E133" s="8"/>
    </row>
    <row r="134" spans="1:5" ht="30" customHeight="1">
      <c r="A134" s="8">
        <v>132</v>
      </c>
      <c r="B134" s="8" t="str">
        <f>"23042020092110060031630"</f>
        <v>23042020092110060031630</v>
      </c>
      <c r="C134" s="8" t="s">
        <v>10</v>
      </c>
      <c r="D134" s="8" t="str">
        <f>"谢生富"</f>
        <v>谢生富</v>
      </c>
      <c r="E134" s="8"/>
    </row>
    <row r="135" spans="1:5" ht="30" customHeight="1">
      <c r="A135" s="8">
        <v>133</v>
      </c>
      <c r="B135" s="8" t="str">
        <f>"23042020092111441131689"</f>
        <v>23042020092111441131689</v>
      </c>
      <c r="C135" s="8" t="s">
        <v>10</v>
      </c>
      <c r="D135" s="8" t="str">
        <f>"陈平治"</f>
        <v>陈平治</v>
      </c>
      <c r="E135" s="8"/>
    </row>
    <row r="136" spans="1:5" ht="30" customHeight="1">
      <c r="A136" s="8">
        <v>134</v>
      </c>
      <c r="B136" s="8" t="str">
        <f>"23042020092117352731796"</f>
        <v>23042020092117352731796</v>
      </c>
      <c r="C136" s="8" t="s">
        <v>10</v>
      </c>
      <c r="D136" s="8" t="str">
        <f>"阮琼婷"</f>
        <v>阮琼婷</v>
      </c>
      <c r="E136" s="8"/>
    </row>
    <row r="137" spans="1:5" ht="30" customHeight="1">
      <c r="A137" s="8">
        <v>135</v>
      </c>
      <c r="B137" s="8" t="str">
        <f>"23042020092119202831819"</f>
        <v>23042020092119202831819</v>
      </c>
      <c r="C137" s="8" t="s">
        <v>10</v>
      </c>
      <c r="D137" s="8" t="str">
        <f>"黄金妹"</f>
        <v>黄金妹</v>
      </c>
      <c r="E137" s="8"/>
    </row>
    <row r="138" spans="1:5" ht="30" customHeight="1">
      <c r="A138" s="8">
        <v>136</v>
      </c>
      <c r="B138" s="8" t="str">
        <f>"23042020092120595131858"</f>
        <v>23042020092120595131858</v>
      </c>
      <c r="C138" s="8" t="s">
        <v>10</v>
      </c>
      <c r="D138" s="8" t="str">
        <f>"邢世英"</f>
        <v>邢世英</v>
      </c>
      <c r="E138" s="8"/>
    </row>
    <row r="139" spans="1:5" ht="30" customHeight="1">
      <c r="A139" s="8">
        <v>137</v>
      </c>
      <c r="B139" s="8" t="str">
        <f>"23042020092123243631892"</f>
        <v>23042020092123243631892</v>
      </c>
      <c r="C139" s="8" t="s">
        <v>10</v>
      </c>
      <c r="D139" s="8" t="str">
        <f>"符传桃"</f>
        <v>符传桃</v>
      </c>
      <c r="E139" s="8"/>
    </row>
    <row r="140" spans="1:5" ht="30" customHeight="1">
      <c r="A140" s="8">
        <v>138</v>
      </c>
      <c r="B140" s="8" t="str">
        <f>"23042020092217544232034"</f>
        <v>23042020092217544232034</v>
      </c>
      <c r="C140" s="8" t="s">
        <v>10</v>
      </c>
      <c r="D140" s="8" t="str">
        <f>"杨端鸿"</f>
        <v>杨端鸿</v>
      </c>
      <c r="E140" s="8"/>
    </row>
    <row r="141" spans="1:5" ht="30" customHeight="1">
      <c r="A141" s="8">
        <v>139</v>
      </c>
      <c r="B141" s="8" t="str">
        <f>"23042020092218325032040"</f>
        <v>23042020092218325032040</v>
      </c>
      <c r="C141" s="8" t="s">
        <v>10</v>
      </c>
      <c r="D141" s="8" t="str">
        <f>"王丽华"</f>
        <v>王丽华</v>
      </c>
      <c r="E141" s="8"/>
    </row>
    <row r="142" spans="1:5" ht="30" customHeight="1">
      <c r="A142" s="8">
        <v>140</v>
      </c>
      <c r="B142" s="8" t="str">
        <f>"23042020092310071032113"</f>
        <v>23042020092310071032113</v>
      </c>
      <c r="C142" s="8" t="s">
        <v>10</v>
      </c>
      <c r="D142" s="8" t="str">
        <f>"李征香"</f>
        <v>李征香</v>
      </c>
      <c r="E142" s="8"/>
    </row>
    <row r="143" spans="1:5" ht="30" customHeight="1">
      <c r="A143" s="8">
        <v>141</v>
      </c>
      <c r="B143" s="8" t="str">
        <f>"23042020092313364832153"</f>
        <v>23042020092313364832153</v>
      </c>
      <c r="C143" s="8" t="s">
        <v>10</v>
      </c>
      <c r="D143" s="8" t="str">
        <f>"周美秀"</f>
        <v>周美秀</v>
      </c>
      <c r="E143" s="8"/>
    </row>
    <row r="144" spans="1:5" ht="30" customHeight="1">
      <c r="A144" s="8">
        <v>142</v>
      </c>
      <c r="B144" s="8" t="str">
        <f>"23042020092319290632207"</f>
        <v>23042020092319290632207</v>
      </c>
      <c r="C144" s="8" t="s">
        <v>10</v>
      </c>
      <c r="D144" s="8" t="str">
        <f>"黄钰棠"</f>
        <v>黄钰棠</v>
      </c>
      <c r="E144" s="8"/>
    </row>
    <row r="145" spans="1:5" ht="30" customHeight="1">
      <c r="A145" s="8">
        <v>143</v>
      </c>
      <c r="B145" s="8" t="str">
        <f>"23042020092407193832097"</f>
        <v>23042020092407193832097</v>
      </c>
      <c r="C145" s="8" t="s">
        <v>10</v>
      </c>
      <c r="D145" s="8" t="str">
        <f>"李彩娜"</f>
        <v>李彩娜</v>
      </c>
      <c r="E145" s="8"/>
    </row>
    <row r="146" spans="1:5" ht="30" customHeight="1">
      <c r="A146" s="8">
        <v>144</v>
      </c>
      <c r="B146" s="8" t="str">
        <f>"23042020092413034831527"</f>
        <v>23042020092413034831527</v>
      </c>
      <c r="C146" s="8" t="s">
        <v>10</v>
      </c>
      <c r="D146" s="8" t="str">
        <f>"张利科"</f>
        <v>张利科</v>
      </c>
      <c r="E146" s="8"/>
    </row>
    <row r="147" spans="1:5" ht="30" customHeight="1">
      <c r="A147" s="8">
        <v>145</v>
      </c>
      <c r="B147" s="8" t="str">
        <f>"23042020092420235232379"</f>
        <v>23042020092420235232379</v>
      </c>
      <c r="C147" s="8" t="s">
        <v>10</v>
      </c>
      <c r="D147" s="8" t="str">
        <f>"陈丽花"</f>
        <v>陈丽花</v>
      </c>
      <c r="E147" s="8"/>
    </row>
    <row r="148" spans="1:5" ht="30" customHeight="1">
      <c r="A148" s="8">
        <v>146</v>
      </c>
      <c r="B148" s="8" t="str">
        <f>"23042020092420330132380"</f>
        <v>23042020092420330132380</v>
      </c>
      <c r="C148" s="8" t="s">
        <v>10</v>
      </c>
      <c r="D148" s="8" t="str">
        <f>"陈娟"</f>
        <v>陈娟</v>
      </c>
      <c r="E148" s="8"/>
    </row>
    <row r="149" spans="1:5" ht="30" customHeight="1">
      <c r="A149" s="8">
        <v>147</v>
      </c>
      <c r="B149" s="8" t="str">
        <f>"23042020092509431832426"</f>
        <v>23042020092509431832426</v>
      </c>
      <c r="C149" s="8" t="s">
        <v>10</v>
      </c>
      <c r="D149" s="8" t="str">
        <f>"羊彩花"</f>
        <v>羊彩花</v>
      </c>
      <c r="E149" s="8"/>
    </row>
    <row r="150" spans="1:5" ht="30" customHeight="1">
      <c r="A150" s="8">
        <v>148</v>
      </c>
      <c r="B150" s="8" t="str">
        <f>"23042020092509564232429"</f>
        <v>23042020092509564232429</v>
      </c>
      <c r="C150" s="8" t="s">
        <v>10</v>
      </c>
      <c r="D150" s="8" t="str">
        <f>"蒲昭昭"</f>
        <v>蒲昭昭</v>
      </c>
      <c r="E150" s="8"/>
    </row>
    <row r="151" spans="1:5" ht="30" customHeight="1">
      <c r="A151" s="8">
        <v>149</v>
      </c>
      <c r="B151" s="8" t="str">
        <f>"23042020091921253931331"</f>
        <v>23042020091921253931331</v>
      </c>
      <c r="C151" s="8" t="s">
        <v>11</v>
      </c>
      <c r="D151" s="8" t="str">
        <f>"符美川"</f>
        <v>符美川</v>
      </c>
      <c r="E151" s="8"/>
    </row>
    <row r="152" spans="1:5" ht="30" customHeight="1">
      <c r="A152" s="8">
        <v>150</v>
      </c>
      <c r="B152" s="8" t="str">
        <f>"23042020091922270331348"</f>
        <v>23042020091922270331348</v>
      </c>
      <c r="C152" s="8" t="s">
        <v>11</v>
      </c>
      <c r="D152" s="8" t="str">
        <f>"李大位"</f>
        <v>李大位</v>
      </c>
      <c r="E152" s="8"/>
    </row>
    <row r="153" spans="1:5" ht="30" customHeight="1">
      <c r="A153" s="8">
        <v>151</v>
      </c>
      <c r="B153" s="8" t="str">
        <f>"23042020092220433932067"</f>
        <v>23042020092220433932067</v>
      </c>
      <c r="C153" s="8" t="s">
        <v>11</v>
      </c>
      <c r="D153" s="8" t="str">
        <f>"李精妃"</f>
        <v>李精妃</v>
      </c>
      <c r="E153" s="8"/>
    </row>
    <row r="154" spans="1:5" ht="30" customHeight="1">
      <c r="A154" s="8">
        <v>152</v>
      </c>
      <c r="B154" s="8" t="str">
        <f>"23042020092222114532079"</f>
        <v>23042020092222114532079</v>
      </c>
      <c r="C154" s="8" t="s">
        <v>11</v>
      </c>
      <c r="D154" s="8" t="str">
        <f>"周菊秋"</f>
        <v>周菊秋</v>
      </c>
      <c r="E154" s="8"/>
    </row>
    <row r="155" spans="1:5" ht="30" customHeight="1">
      <c r="A155" s="8">
        <v>153</v>
      </c>
      <c r="B155" s="8" t="str">
        <f>"23042020092313245832151"</f>
        <v>23042020092313245832151</v>
      </c>
      <c r="C155" s="8" t="s">
        <v>11</v>
      </c>
      <c r="D155" s="8" t="str">
        <f>"吴子慧"</f>
        <v>吴子慧</v>
      </c>
      <c r="E155" s="8"/>
    </row>
    <row r="156" spans="1:5" ht="30" customHeight="1">
      <c r="A156" s="8">
        <v>154</v>
      </c>
      <c r="B156" s="8" t="str">
        <f>"23042020092500055432402"</f>
        <v>23042020092500055432402</v>
      </c>
      <c r="C156" s="8" t="s">
        <v>11</v>
      </c>
      <c r="D156" s="8" t="str">
        <f>"胡家添"</f>
        <v>胡家添</v>
      </c>
      <c r="E156" s="8"/>
    </row>
    <row r="157" spans="1:5" ht="30" customHeight="1">
      <c r="A157" s="8">
        <v>155</v>
      </c>
      <c r="B157" s="8" t="str">
        <f>"23042020092510032032430"</f>
        <v>23042020092510032032430</v>
      </c>
      <c r="C157" s="8" t="s">
        <v>11</v>
      </c>
      <c r="D157" s="8" t="str">
        <f>"许照燕"</f>
        <v>许照燕</v>
      </c>
      <c r="E157" s="8"/>
    </row>
    <row r="158" spans="1:5" ht="30" customHeight="1">
      <c r="A158" s="8">
        <v>156</v>
      </c>
      <c r="B158" s="8" t="str">
        <f>"23042020092510135832434"</f>
        <v>23042020092510135832434</v>
      </c>
      <c r="C158" s="8" t="s">
        <v>11</v>
      </c>
      <c r="D158" s="8" t="str">
        <f>"王崇宣"</f>
        <v>王崇宣</v>
      </c>
      <c r="E158" s="8"/>
    </row>
    <row r="159" spans="1:5" ht="30" customHeight="1">
      <c r="A159" s="8">
        <v>157</v>
      </c>
      <c r="B159" s="8" t="str">
        <f>"23042020092019010631506"</f>
        <v>23042020092019010631506</v>
      </c>
      <c r="C159" s="8" t="s">
        <v>12</v>
      </c>
      <c r="D159" s="8" t="str">
        <f>"李群斌"</f>
        <v>李群斌</v>
      </c>
      <c r="E159" s="8"/>
    </row>
    <row r="160" spans="1:5" ht="30" customHeight="1">
      <c r="A160" s="8">
        <v>158</v>
      </c>
      <c r="B160" s="8" t="str">
        <f>"23042020092108333531582"</f>
        <v>23042020092108333531582</v>
      </c>
      <c r="C160" s="8" t="s">
        <v>12</v>
      </c>
      <c r="D160" s="8" t="str">
        <f>"郭保康"</f>
        <v>郭保康</v>
      </c>
      <c r="E160" s="8"/>
    </row>
    <row r="161" spans="1:5" ht="30" customHeight="1">
      <c r="A161" s="8">
        <v>159</v>
      </c>
      <c r="B161" s="8" t="str">
        <f>"23042020092410081932278"</f>
        <v>23042020092410081932278</v>
      </c>
      <c r="C161" s="8" t="s">
        <v>12</v>
      </c>
      <c r="D161" s="8" t="str">
        <f>"林绪月"</f>
        <v>林绪月</v>
      </c>
      <c r="E161" s="8"/>
    </row>
    <row r="162" spans="1:5" ht="30" customHeight="1">
      <c r="A162" s="8">
        <v>160</v>
      </c>
      <c r="B162" s="8" t="str">
        <f>"23042020092410575232285"</f>
        <v>23042020092410575232285</v>
      </c>
      <c r="C162" s="8" t="s">
        <v>12</v>
      </c>
      <c r="D162" s="8" t="str">
        <f>"林纳"</f>
        <v>林纳</v>
      </c>
      <c r="E162" s="8"/>
    </row>
    <row r="163" spans="1:5" ht="30" customHeight="1">
      <c r="A163" s="8">
        <v>161</v>
      </c>
      <c r="B163" s="8" t="str">
        <f>"23042020092411253932293"</f>
        <v>23042020092411253932293</v>
      </c>
      <c r="C163" s="8" t="s">
        <v>12</v>
      </c>
      <c r="D163" s="8" t="str">
        <f>"林丽霞"</f>
        <v>林丽霞</v>
      </c>
      <c r="E163" s="8"/>
    </row>
    <row r="164" spans="1:5" ht="30" customHeight="1">
      <c r="A164" s="8">
        <v>162</v>
      </c>
      <c r="B164" s="8" t="str">
        <f>"23042020091908091431026"</f>
        <v>23042020091908091431026</v>
      </c>
      <c r="C164" s="8" t="s">
        <v>13</v>
      </c>
      <c r="D164" s="8" t="str">
        <f>"符博妃"</f>
        <v>符博妃</v>
      </c>
      <c r="E164" s="8"/>
    </row>
    <row r="165" spans="1:5" ht="30" customHeight="1">
      <c r="A165" s="8">
        <v>163</v>
      </c>
      <c r="B165" s="8" t="str">
        <f>"23042020091910525231113"</f>
        <v>23042020091910525231113</v>
      </c>
      <c r="C165" s="8" t="s">
        <v>13</v>
      </c>
      <c r="D165" s="8" t="str">
        <f>"杨和秀"</f>
        <v>杨和秀</v>
      </c>
      <c r="E165" s="8"/>
    </row>
    <row r="166" spans="1:5" ht="30" customHeight="1">
      <c r="A166" s="8">
        <v>164</v>
      </c>
      <c r="B166" s="8" t="str">
        <f>"23042020091912125031154"</f>
        <v>23042020091912125031154</v>
      </c>
      <c r="C166" s="8" t="s">
        <v>13</v>
      </c>
      <c r="D166" s="8" t="str">
        <f>"张蕴民"</f>
        <v>张蕴民</v>
      </c>
      <c r="E166" s="8"/>
    </row>
    <row r="167" spans="1:5" ht="30" customHeight="1">
      <c r="A167" s="8">
        <v>165</v>
      </c>
      <c r="B167" s="8" t="str">
        <f>"23042020092022324631549"</f>
        <v>23042020092022324631549</v>
      </c>
      <c r="C167" s="8" t="s">
        <v>13</v>
      </c>
      <c r="D167" s="8" t="str">
        <f>"金爱乾"</f>
        <v>金爱乾</v>
      </c>
      <c r="E167" s="8"/>
    </row>
    <row r="168" spans="1:5" ht="30" customHeight="1">
      <c r="A168" s="8">
        <v>166</v>
      </c>
      <c r="B168" s="8" t="str">
        <f>"23042020092107382431570"</f>
        <v>23042020092107382431570</v>
      </c>
      <c r="C168" s="8" t="s">
        <v>13</v>
      </c>
      <c r="D168" s="8" t="str">
        <f>"苏天才"</f>
        <v>苏天才</v>
      </c>
      <c r="E168" s="8"/>
    </row>
    <row r="169" spans="1:5" ht="30" customHeight="1">
      <c r="A169" s="8">
        <v>167</v>
      </c>
      <c r="B169" s="8" t="str">
        <f>"23042020092510240032436"</f>
        <v>23042020092510240032436</v>
      </c>
      <c r="C169" s="8" t="s">
        <v>13</v>
      </c>
      <c r="D169" s="8" t="str">
        <f>"黎秀比"</f>
        <v>黎秀比</v>
      </c>
      <c r="E169" s="8"/>
    </row>
    <row r="170" spans="1:5" ht="30" customHeight="1">
      <c r="A170" s="8">
        <v>168</v>
      </c>
      <c r="B170" s="8" t="str">
        <f>"23042020092510305132442"</f>
        <v>23042020092510305132442</v>
      </c>
      <c r="C170" s="8" t="s">
        <v>13</v>
      </c>
      <c r="D170" s="8" t="str">
        <f>"陈尾侬"</f>
        <v>陈尾侬</v>
      </c>
      <c r="E170" s="8"/>
    </row>
    <row r="171" spans="1:5" ht="30" customHeight="1">
      <c r="A171" s="8">
        <v>169</v>
      </c>
      <c r="B171" s="8" t="str">
        <f>"23042020092513181232460"</f>
        <v>23042020092513181232460</v>
      </c>
      <c r="C171" s="8" t="s">
        <v>13</v>
      </c>
      <c r="D171" s="8" t="str">
        <f>"羊小桂"</f>
        <v>羊小桂</v>
      </c>
      <c r="E171" s="8"/>
    </row>
    <row r="172" spans="1:5" ht="30" customHeight="1">
      <c r="A172" s="8">
        <v>170</v>
      </c>
      <c r="B172" s="8" t="str">
        <f>"23042020092012443431430"</f>
        <v>23042020092012443431430</v>
      </c>
      <c r="C172" s="8" t="s">
        <v>14</v>
      </c>
      <c r="D172" s="8" t="str">
        <f>"王静"</f>
        <v>王静</v>
      </c>
      <c r="E172" s="8"/>
    </row>
    <row r="173" spans="1:5" ht="30" customHeight="1">
      <c r="A173" s="8">
        <v>171</v>
      </c>
      <c r="B173" s="8" t="str">
        <f>"23042020092315413232169"</f>
        <v>23042020092315413232169</v>
      </c>
      <c r="C173" s="8" t="s">
        <v>14</v>
      </c>
      <c r="D173" s="8" t="str">
        <f>"蒲成龙"</f>
        <v>蒲成龙</v>
      </c>
      <c r="E173" s="8"/>
    </row>
    <row r="174" spans="1:5" ht="30" customHeight="1">
      <c r="A174" s="8">
        <v>172</v>
      </c>
      <c r="B174" s="8" t="str">
        <f>"23042020092410210831025"</f>
        <v>23042020092410210831025</v>
      </c>
      <c r="C174" s="8" t="s">
        <v>14</v>
      </c>
      <c r="D174" s="8" t="str">
        <f>"吴焕栋"</f>
        <v>吴焕栋</v>
      </c>
      <c r="E174" s="8"/>
    </row>
    <row r="175" spans="1:5" ht="30" customHeight="1">
      <c r="A175" s="8">
        <v>173</v>
      </c>
      <c r="B175" s="8" t="str">
        <f>"23042020092413050432317"</f>
        <v>23042020092413050432317</v>
      </c>
      <c r="C175" s="8" t="s">
        <v>14</v>
      </c>
      <c r="D175" s="8" t="str">
        <f>"黄容彬"</f>
        <v>黄容彬</v>
      </c>
      <c r="E175" s="8"/>
    </row>
    <row r="176" spans="1:5" ht="30" customHeight="1">
      <c r="A176" s="8">
        <v>174</v>
      </c>
      <c r="B176" s="8" t="str">
        <f>"23042020092511142332090"</f>
        <v>23042020092511142332090</v>
      </c>
      <c r="C176" s="8" t="s">
        <v>14</v>
      </c>
      <c r="D176" s="8" t="str">
        <f>"羊明博"</f>
        <v>羊明博</v>
      </c>
      <c r="E176" s="8"/>
    </row>
    <row r="177" spans="1:5" ht="30" customHeight="1">
      <c r="A177" s="8">
        <v>175</v>
      </c>
      <c r="B177" s="8" t="str">
        <f>"23042020091908522431040"</f>
        <v>23042020091908522431040</v>
      </c>
      <c r="C177" s="8" t="s">
        <v>15</v>
      </c>
      <c r="D177" s="8" t="str">
        <f>"郑高富"</f>
        <v>郑高富</v>
      </c>
      <c r="E177" s="8"/>
    </row>
    <row r="178" spans="1:5" ht="30" customHeight="1">
      <c r="A178" s="8">
        <v>176</v>
      </c>
      <c r="B178" s="8" t="str">
        <f>"23042020091908534031043"</f>
        <v>23042020091908534031043</v>
      </c>
      <c r="C178" s="8" t="s">
        <v>15</v>
      </c>
      <c r="D178" s="8" t="str">
        <f>"魏铭云"</f>
        <v>魏铭云</v>
      </c>
      <c r="E178" s="8"/>
    </row>
    <row r="179" spans="1:5" ht="30" customHeight="1">
      <c r="A179" s="8">
        <v>177</v>
      </c>
      <c r="B179" s="8" t="str">
        <f>"23042020091909143531057"</f>
        <v>23042020091909143531057</v>
      </c>
      <c r="C179" s="8" t="s">
        <v>15</v>
      </c>
      <c r="D179" s="8" t="str">
        <f>"王珍妹"</f>
        <v>王珍妹</v>
      </c>
      <c r="E179" s="8"/>
    </row>
    <row r="180" spans="1:5" ht="30" customHeight="1">
      <c r="A180" s="8">
        <v>178</v>
      </c>
      <c r="B180" s="8" t="str">
        <f>"23042020091909563731076"</f>
        <v>23042020091909563731076</v>
      </c>
      <c r="C180" s="8" t="s">
        <v>15</v>
      </c>
      <c r="D180" s="8" t="str">
        <f>"羊壮伟"</f>
        <v>羊壮伟</v>
      </c>
      <c r="E180" s="8"/>
    </row>
    <row r="181" spans="1:5" ht="30" customHeight="1">
      <c r="A181" s="8">
        <v>179</v>
      </c>
      <c r="B181" s="8" t="str">
        <f>"23042020091910424531099"</f>
        <v>23042020091910424531099</v>
      </c>
      <c r="C181" s="8" t="s">
        <v>15</v>
      </c>
      <c r="D181" s="8" t="str">
        <f>"符丽婷"</f>
        <v>符丽婷</v>
      </c>
      <c r="E181" s="8"/>
    </row>
    <row r="182" spans="1:5" ht="30" customHeight="1">
      <c r="A182" s="8">
        <v>180</v>
      </c>
      <c r="B182" s="8" t="str">
        <f>"23042020091910451031101"</f>
        <v>23042020091910451031101</v>
      </c>
      <c r="C182" s="8" t="s">
        <v>15</v>
      </c>
      <c r="D182" s="8" t="str">
        <f>"符永佳"</f>
        <v>符永佳</v>
      </c>
      <c r="E182" s="8"/>
    </row>
    <row r="183" spans="1:5" ht="30" customHeight="1">
      <c r="A183" s="8">
        <v>181</v>
      </c>
      <c r="B183" s="8" t="str">
        <f>"23042020091910471831105"</f>
        <v>23042020091910471831105</v>
      </c>
      <c r="C183" s="8" t="s">
        <v>15</v>
      </c>
      <c r="D183" s="8" t="str">
        <f>"林岗春"</f>
        <v>林岗春</v>
      </c>
      <c r="E183" s="8"/>
    </row>
    <row r="184" spans="1:5" ht="30" customHeight="1">
      <c r="A184" s="8">
        <v>182</v>
      </c>
      <c r="B184" s="8" t="str">
        <f>"23042020091910485331109"</f>
        <v>23042020091910485331109</v>
      </c>
      <c r="C184" s="8" t="s">
        <v>15</v>
      </c>
      <c r="D184" s="8" t="str">
        <f>"何才丁"</f>
        <v>何才丁</v>
      </c>
      <c r="E184" s="8"/>
    </row>
    <row r="185" spans="1:5" ht="30" customHeight="1">
      <c r="A185" s="8">
        <v>183</v>
      </c>
      <c r="B185" s="8" t="str">
        <f>"23042020091911355631135"</f>
        <v>23042020091911355631135</v>
      </c>
      <c r="C185" s="8" t="s">
        <v>15</v>
      </c>
      <c r="D185" s="8" t="str">
        <f>"黄珍珠"</f>
        <v>黄珍珠</v>
      </c>
      <c r="E185" s="8"/>
    </row>
    <row r="186" spans="1:5" ht="30" customHeight="1">
      <c r="A186" s="8">
        <v>184</v>
      </c>
      <c r="B186" s="8" t="str">
        <f>"23042020091911471531141"</f>
        <v>23042020091911471531141</v>
      </c>
      <c r="C186" s="8" t="s">
        <v>15</v>
      </c>
      <c r="D186" s="8" t="str">
        <f>"陈春霞"</f>
        <v>陈春霞</v>
      </c>
      <c r="E186" s="8"/>
    </row>
    <row r="187" spans="1:5" ht="30" customHeight="1">
      <c r="A187" s="8">
        <v>185</v>
      </c>
      <c r="B187" s="8" t="str">
        <f>"23042020091912224931161"</f>
        <v>23042020091912224931161</v>
      </c>
      <c r="C187" s="8" t="s">
        <v>15</v>
      </c>
      <c r="D187" s="8" t="str">
        <f>"卢彬"</f>
        <v>卢彬</v>
      </c>
      <c r="E187" s="8"/>
    </row>
    <row r="188" spans="1:5" ht="30" customHeight="1">
      <c r="A188" s="8">
        <v>186</v>
      </c>
      <c r="B188" s="8" t="str">
        <f>"23042020091912405031173"</f>
        <v>23042020091912405031173</v>
      </c>
      <c r="C188" s="8" t="s">
        <v>15</v>
      </c>
      <c r="D188" s="8" t="str">
        <f>"刘晓莉"</f>
        <v>刘晓莉</v>
      </c>
      <c r="E188" s="8"/>
    </row>
    <row r="189" spans="1:5" ht="30" customHeight="1">
      <c r="A189" s="8">
        <v>187</v>
      </c>
      <c r="B189" s="8" t="str">
        <f>"23042020091913270831192"</f>
        <v>23042020091913270831192</v>
      </c>
      <c r="C189" s="8" t="s">
        <v>15</v>
      </c>
      <c r="D189" s="8" t="str">
        <f>"吴淑娟"</f>
        <v>吴淑娟</v>
      </c>
      <c r="E189" s="8"/>
    </row>
    <row r="190" spans="1:5" ht="30" customHeight="1">
      <c r="A190" s="8">
        <v>188</v>
      </c>
      <c r="B190" s="8" t="str">
        <f>"23042020091916240731254"</f>
        <v>23042020091916240731254</v>
      </c>
      <c r="C190" s="8" t="s">
        <v>15</v>
      </c>
      <c r="D190" s="8" t="str">
        <f>"王晓思"</f>
        <v>王晓思</v>
      </c>
      <c r="E190" s="8"/>
    </row>
    <row r="191" spans="1:5" ht="30" customHeight="1">
      <c r="A191" s="8">
        <v>189</v>
      </c>
      <c r="B191" s="8" t="str">
        <f>"23042020091922260131346"</f>
        <v>23042020091922260131346</v>
      </c>
      <c r="C191" s="8" t="s">
        <v>15</v>
      </c>
      <c r="D191" s="8" t="str">
        <f>"符小芬"</f>
        <v>符小芬</v>
      </c>
      <c r="E191" s="8"/>
    </row>
    <row r="192" spans="1:5" ht="30" customHeight="1">
      <c r="A192" s="8">
        <v>190</v>
      </c>
      <c r="B192" s="8" t="str">
        <f>"23042020091923111031354"</f>
        <v>23042020091923111031354</v>
      </c>
      <c r="C192" s="8" t="s">
        <v>15</v>
      </c>
      <c r="D192" s="8" t="str">
        <f>"莫家阳"</f>
        <v>莫家阳</v>
      </c>
      <c r="E192" s="8"/>
    </row>
    <row r="193" spans="1:5" ht="30" customHeight="1">
      <c r="A193" s="8">
        <v>191</v>
      </c>
      <c r="B193" s="8" t="str">
        <f>"23042020092009384131389"</f>
        <v>23042020092009384131389</v>
      </c>
      <c r="C193" s="8" t="s">
        <v>15</v>
      </c>
      <c r="D193" s="8" t="str">
        <f>"甄文嘉"</f>
        <v>甄文嘉</v>
      </c>
      <c r="E193" s="8"/>
    </row>
    <row r="194" spans="1:5" ht="30" customHeight="1">
      <c r="A194" s="8">
        <v>192</v>
      </c>
      <c r="B194" s="8" t="str">
        <f>"23042020092011542231421"</f>
        <v>23042020092011542231421</v>
      </c>
      <c r="C194" s="8" t="s">
        <v>15</v>
      </c>
      <c r="D194" s="8" t="str">
        <f>"覃宁宁"</f>
        <v>覃宁宁</v>
      </c>
      <c r="E194" s="8"/>
    </row>
    <row r="195" spans="1:5" ht="30" customHeight="1">
      <c r="A195" s="8">
        <v>193</v>
      </c>
      <c r="B195" s="8" t="str">
        <f>"23042020092013354031442"</f>
        <v>23042020092013354031442</v>
      </c>
      <c r="C195" s="8" t="s">
        <v>15</v>
      </c>
      <c r="D195" s="8" t="str">
        <f>"丁坤练"</f>
        <v>丁坤练</v>
      </c>
      <c r="E195" s="8"/>
    </row>
    <row r="196" spans="1:5" ht="30" customHeight="1">
      <c r="A196" s="8">
        <v>194</v>
      </c>
      <c r="B196" s="8" t="str">
        <f>"23042020092017160831486"</f>
        <v>23042020092017160831486</v>
      </c>
      <c r="C196" s="8" t="s">
        <v>15</v>
      </c>
      <c r="D196" s="8" t="str">
        <f>"张运霞"</f>
        <v>张运霞</v>
      </c>
      <c r="E196" s="8"/>
    </row>
    <row r="197" spans="1:5" ht="30" customHeight="1">
      <c r="A197" s="8">
        <v>195</v>
      </c>
      <c r="B197" s="8" t="str">
        <f>"23042020092019040431508"</f>
        <v>23042020092019040431508</v>
      </c>
      <c r="C197" s="8" t="s">
        <v>15</v>
      </c>
      <c r="D197" s="8" t="str">
        <f>"吴秀思"</f>
        <v>吴秀思</v>
      </c>
      <c r="E197" s="8"/>
    </row>
    <row r="198" spans="1:5" ht="30" customHeight="1">
      <c r="A198" s="8">
        <v>196</v>
      </c>
      <c r="B198" s="8" t="str">
        <f>"23042020092021400131544"</f>
        <v>23042020092021400131544</v>
      </c>
      <c r="C198" s="8" t="s">
        <v>15</v>
      </c>
      <c r="D198" s="8" t="str">
        <f>"蔡雪薇"</f>
        <v>蔡雪薇</v>
      </c>
      <c r="E198" s="8"/>
    </row>
    <row r="199" spans="1:5" ht="30" customHeight="1">
      <c r="A199" s="8">
        <v>197</v>
      </c>
      <c r="B199" s="8" t="str">
        <f>"23042020092108321431581"</f>
        <v>23042020092108321431581</v>
      </c>
      <c r="C199" s="8" t="s">
        <v>15</v>
      </c>
      <c r="D199" s="8" t="str">
        <f>"朱树华"</f>
        <v>朱树华</v>
      </c>
      <c r="E199" s="8"/>
    </row>
    <row r="200" spans="1:5" ht="30" customHeight="1">
      <c r="A200" s="8">
        <v>198</v>
      </c>
      <c r="B200" s="8" t="str">
        <f>"23042020092108510731590"</f>
        <v>23042020092108510731590</v>
      </c>
      <c r="C200" s="8" t="s">
        <v>15</v>
      </c>
      <c r="D200" s="8" t="str">
        <f>"邓一凡"</f>
        <v>邓一凡</v>
      </c>
      <c r="E200" s="8"/>
    </row>
    <row r="201" spans="1:5" ht="30" customHeight="1">
      <c r="A201" s="8">
        <v>199</v>
      </c>
      <c r="B201" s="8" t="str">
        <f>"23042020092109533031622"</f>
        <v>23042020092109533031622</v>
      </c>
      <c r="C201" s="8" t="s">
        <v>15</v>
      </c>
      <c r="D201" s="8" t="str">
        <f>"楼端芬"</f>
        <v>楼端芬</v>
      </c>
      <c r="E201" s="8"/>
    </row>
    <row r="202" spans="1:5" ht="30" customHeight="1">
      <c r="A202" s="8">
        <v>200</v>
      </c>
      <c r="B202" s="8" t="str">
        <f>"23042020092110144431637"</f>
        <v>23042020092110144431637</v>
      </c>
      <c r="C202" s="8" t="s">
        <v>15</v>
      </c>
      <c r="D202" s="8" t="str">
        <f>"许慧"</f>
        <v>许慧</v>
      </c>
      <c r="E202" s="8"/>
    </row>
    <row r="203" spans="1:5" ht="30" customHeight="1">
      <c r="A203" s="8">
        <v>201</v>
      </c>
      <c r="B203" s="8" t="str">
        <f>"23042020092110212531644"</f>
        <v>23042020092110212531644</v>
      </c>
      <c r="C203" s="8" t="s">
        <v>15</v>
      </c>
      <c r="D203" s="8" t="str">
        <f>"林维特"</f>
        <v>林维特</v>
      </c>
      <c r="E203" s="8"/>
    </row>
    <row r="204" spans="1:5" ht="30" customHeight="1">
      <c r="A204" s="8">
        <v>202</v>
      </c>
      <c r="B204" s="8" t="str">
        <f>"23042020092111114231675"</f>
        <v>23042020092111114231675</v>
      </c>
      <c r="C204" s="8" t="s">
        <v>15</v>
      </c>
      <c r="D204" s="8" t="str">
        <f>"李栋统"</f>
        <v>李栋统</v>
      </c>
      <c r="E204" s="8"/>
    </row>
    <row r="205" spans="1:5" ht="30" customHeight="1">
      <c r="A205" s="8">
        <v>203</v>
      </c>
      <c r="B205" s="8" t="str">
        <f>"23042020092111242231682"</f>
        <v>23042020092111242231682</v>
      </c>
      <c r="C205" s="8" t="s">
        <v>15</v>
      </c>
      <c r="D205" s="8" t="str">
        <f>"尹妃"</f>
        <v>尹妃</v>
      </c>
      <c r="E205" s="8"/>
    </row>
    <row r="206" spans="1:5" ht="30" customHeight="1">
      <c r="A206" s="8">
        <v>204</v>
      </c>
      <c r="B206" s="8" t="str">
        <f>"23042020092111265031684"</f>
        <v>23042020092111265031684</v>
      </c>
      <c r="C206" s="8" t="s">
        <v>15</v>
      </c>
      <c r="D206" s="8" t="str">
        <f>"黄茹"</f>
        <v>黄茹</v>
      </c>
      <c r="E206" s="8"/>
    </row>
    <row r="207" spans="1:5" ht="30" customHeight="1">
      <c r="A207" s="8">
        <v>205</v>
      </c>
      <c r="B207" s="8" t="str">
        <f>"23042020092111482731691"</f>
        <v>23042020092111482731691</v>
      </c>
      <c r="C207" s="8" t="s">
        <v>15</v>
      </c>
      <c r="D207" s="8" t="str">
        <f>"万子蕊"</f>
        <v>万子蕊</v>
      </c>
      <c r="E207" s="8"/>
    </row>
    <row r="208" spans="1:5" ht="30" customHeight="1">
      <c r="A208" s="8">
        <v>206</v>
      </c>
      <c r="B208" s="8" t="str">
        <f>"23042020092112035131694"</f>
        <v>23042020092112035131694</v>
      </c>
      <c r="C208" s="8" t="s">
        <v>15</v>
      </c>
      <c r="D208" s="8" t="str">
        <f>"黎元珠"</f>
        <v>黎元珠</v>
      </c>
      <c r="E208" s="8"/>
    </row>
    <row r="209" spans="1:5" ht="30" customHeight="1">
      <c r="A209" s="8">
        <v>207</v>
      </c>
      <c r="B209" s="8" t="str">
        <f>"23042020092113275131716"</f>
        <v>23042020092113275131716</v>
      </c>
      <c r="C209" s="8" t="s">
        <v>15</v>
      </c>
      <c r="D209" s="8" t="str">
        <f>"林嘉敏"</f>
        <v>林嘉敏</v>
      </c>
      <c r="E209" s="8"/>
    </row>
    <row r="210" spans="1:5" ht="30" customHeight="1">
      <c r="A210" s="8">
        <v>208</v>
      </c>
      <c r="B210" s="8" t="str">
        <f>"23042020092114125731730"</f>
        <v>23042020092114125731730</v>
      </c>
      <c r="C210" s="8" t="s">
        <v>15</v>
      </c>
      <c r="D210" s="8" t="str">
        <f>"张芳芳"</f>
        <v>张芳芳</v>
      </c>
      <c r="E210" s="8"/>
    </row>
    <row r="211" spans="1:5" ht="30" customHeight="1">
      <c r="A211" s="8">
        <v>209</v>
      </c>
      <c r="B211" s="8" t="str">
        <f>"23042020092117121831787"</f>
        <v>23042020092117121831787</v>
      </c>
      <c r="C211" s="8" t="s">
        <v>15</v>
      </c>
      <c r="D211" s="8" t="str">
        <f>"符玉新"</f>
        <v>符玉新</v>
      </c>
      <c r="E211" s="8"/>
    </row>
    <row r="212" spans="1:5" ht="30" customHeight="1">
      <c r="A212" s="8">
        <v>210</v>
      </c>
      <c r="B212" s="8" t="str">
        <f>"23042020092119170531816"</f>
        <v>23042020092119170531816</v>
      </c>
      <c r="C212" s="8" t="s">
        <v>15</v>
      </c>
      <c r="D212" s="8" t="str">
        <f>"吴体道"</f>
        <v>吴体道</v>
      </c>
      <c r="E212" s="8"/>
    </row>
    <row r="213" spans="1:5" ht="30" customHeight="1">
      <c r="A213" s="8">
        <v>211</v>
      </c>
      <c r="B213" s="8" t="str">
        <f>"23042020092120083931838"</f>
        <v>23042020092120083931838</v>
      </c>
      <c r="C213" s="8" t="s">
        <v>15</v>
      </c>
      <c r="D213" s="8" t="str">
        <f>"唐皭琪"</f>
        <v>唐皭琪</v>
      </c>
      <c r="E213" s="8"/>
    </row>
    <row r="214" spans="1:5" ht="30" customHeight="1">
      <c r="A214" s="8">
        <v>212</v>
      </c>
      <c r="B214" s="8" t="str">
        <f>"23042020092209095431910"</f>
        <v>23042020092209095431910</v>
      </c>
      <c r="C214" s="8" t="s">
        <v>15</v>
      </c>
      <c r="D214" s="8" t="str">
        <f>"李杰元"</f>
        <v>李杰元</v>
      </c>
      <c r="E214" s="8"/>
    </row>
    <row r="215" spans="1:5" ht="30" customHeight="1">
      <c r="A215" s="8">
        <v>213</v>
      </c>
      <c r="B215" s="8" t="str">
        <f>"23042020092211103531950"</f>
        <v>23042020092211103531950</v>
      </c>
      <c r="C215" s="8" t="s">
        <v>15</v>
      </c>
      <c r="D215" s="8" t="str">
        <f>"李妹喜"</f>
        <v>李妹喜</v>
      </c>
      <c r="E215" s="8"/>
    </row>
    <row r="216" spans="1:5" ht="30" customHeight="1">
      <c r="A216" s="8">
        <v>214</v>
      </c>
      <c r="B216" s="8" t="str">
        <f>"23042020092212020531957"</f>
        <v>23042020092212020531957</v>
      </c>
      <c r="C216" s="8" t="s">
        <v>15</v>
      </c>
      <c r="D216" s="8" t="str">
        <f>"吴兴美"</f>
        <v>吴兴美</v>
      </c>
      <c r="E216" s="8"/>
    </row>
    <row r="217" spans="1:5" ht="30" customHeight="1">
      <c r="A217" s="8">
        <v>215</v>
      </c>
      <c r="B217" s="8" t="str">
        <f>"23042020092212392731969"</f>
        <v>23042020092212392731969</v>
      </c>
      <c r="C217" s="8" t="s">
        <v>15</v>
      </c>
      <c r="D217" s="8" t="str">
        <f>"高秀凰"</f>
        <v>高秀凰</v>
      </c>
      <c r="E217" s="8"/>
    </row>
    <row r="218" spans="1:5" ht="30" customHeight="1">
      <c r="A218" s="8">
        <v>216</v>
      </c>
      <c r="B218" s="8" t="str">
        <f>"23042020092213123831974"</f>
        <v>23042020092213123831974</v>
      </c>
      <c r="C218" s="8" t="s">
        <v>15</v>
      </c>
      <c r="D218" s="8" t="str">
        <f>"简佳佳 "</f>
        <v>简佳佳 </v>
      </c>
      <c r="E218" s="8"/>
    </row>
    <row r="219" spans="1:5" ht="30" customHeight="1">
      <c r="A219" s="8">
        <v>217</v>
      </c>
      <c r="B219" s="8" t="str">
        <f>"23042020092216595132024"</f>
        <v>23042020092216595132024</v>
      </c>
      <c r="C219" s="8" t="s">
        <v>15</v>
      </c>
      <c r="D219" s="8" t="str">
        <f>"陈玉玲"</f>
        <v>陈玉玲</v>
      </c>
      <c r="E219" s="8"/>
    </row>
    <row r="220" spans="1:5" ht="30" customHeight="1">
      <c r="A220" s="8">
        <v>218</v>
      </c>
      <c r="B220" s="8" t="str">
        <f>"23042020092315385132168"</f>
        <v>23042020092315385132168</v>
      </c>
      <c r="C220" s="8" t="s">
        <v>15</v>
      </c>
      <c r="D220" s="8" t="str">
        <f>"麦燕娜"</f>
        <v>麦燕娜</v>
      </c>
      <c r="E220" s="8"/>
    </row>
    <row r="221" spans="1:5" ht="30" customHeight="1">
      <c r="A221" s="8">
        <v>219</v>
      </c>
      <c r="B221" s="8" t="str">
        <f>"23042020092316131732176"</f>
        <v>23042020092316131732176</v>
      </c>
      <c r="C221" s="8" t="s">
        <v>15</v>
      </c>
      <c r="D221" s="8" t="str">
        <f>"陈冬迪"</f>
        <v>陈冬迪</v>
      </c>
      <c r="E221" s="8"/>
    </row>
    <row r="222" spans="1:5" ht="30" customHeight="1">
      <c r="A222" s="8">
        <v>220</v>
      </c>
      <c r="B222" s="8" t="str">
        <f>"23042020092321013332225"</f>
        <v>23042020092321013332225</v>
      </c>
      <c r="C222" s="8" t="s">
        <v>15</v>
      </c>
      <c r="D222" s="8" t="str">
        <f>"吴敏"</f>
        <v>吴敏</v>
      </c>
      <c r="E222" s="8"/>
    </row>
    <row r="223" spans="1:5" ht="30" customHeight="1">
      <c r="A223" s="8">
        <v>221</v>
      </c>
      <c r="B223" s="8" t="str">
        <f>"23042020092409571332275"</f>
        <v>23042020092409571332275</v>
      </c>
      <c r="C223" s="8" t="s">
        <v>15</v>
      </c>
      <c r="D223" s="8" t="str">
        <f>"王梅珍"</f>
        <v>王梅珍</v>
      </c>
      <c r="E223" s="8"/>
    </row>
    <row r="224" spans="1:5" ht="30" customHeight="1">
      <c r="A224" s="8">
        <v>222</v>
      </c>
      <c r="B224" s="8" t="str">
        <f>"23042020092411013631342"</f>
        <v>23042020092411013631342</v>
      </c>
      <c r="C224" s="8" t="s">
        <v>15</v>
      </c>
      <c r="D224" s="8" t="str">
        <f>"黄蕾"</f>
        <v>黄蕾</v>
      </c>
      <c r="E224" s="8"/>
    </row>
    <row r="225" spans="1:5" ht="30" customHeight="1">
      <c r="A225" s="8">
        <v>223</v>
      </c>
      <c r="B225" s="8" t="str">
        <f>"23042020092411213932291"</f>
        <v>23042020092411213932291</v>
      </c>
      <c r="C225" s="8" t="s">
        <v>15</v>
      </c>
      <c r="D225" s="8" t="str">
        <f>"陈才多"</f>
        <v>陈才多</v>
      </c>
      <c r="E225" s="8"/>
    </row>
    <row r="226" spans="1:5" ht="30" customHeight="1">
      <c r="A226" s="8">
        <v>224</v>
      </c>
      <c r="B226" s="8" t="str">
        <f>"23042020092413375132320"</f>
        <v>23042020092413375132320</v>
      </c>
      <c r="C226" s="8" t="s">
        <v>15</v>
      </c>
      <c r="D226" s="8" t="str">
        <f>"李泊声"</f>
        <v>李泊声</v>
      </c>
      <c r="E226" s="8"/>
    </row>
    <row r="227" spans="1:5" ht="30" customHeight="1">
      <c r="A227" s="8">
        <v>225</v>
      </c>
      <c r="B227" s="8" t="str">
        <f>"23042020092415155532254"</f>
        <v>23042020092415155532254</v>
      </c>
      <c r="C227" s="8" t="s">
        <v>15</v>
      </c>
      <c r="D227" s="8" t="str">
        <f>"陈旭"</f>
        <v>陈旭</v>
      </c>
      <c r="E227" s="8"/>
    </row>
    <row r="228" spans="1:5" ht="30" customHeight="1">
      <c r="A228" s="8">
        <v>226</v>
      </c>
      <c r="B228" s="8" t="str">
        <f>"23042020092420182032083"</f>
        <v>23042020092420182032083</v>
      </c>
      <c r="C228" s="8" t="s">
        <v>15</v>
      </c>
      <c r="D228" s="8" t="str">
        <f>"庞芳"</f>
        <v>庞芳</v>
      </c>
      <c r="E228" s="8"/>
    </row>
    <row r="229" spans="1:5" ht="30" customHeight="1">
      <c r="A229" s="8">
        <v>227</v>
      </c>
      <c r="B229" s="8" t="str">
        <f>"23042020092420564132385"</f>
        <v>23042020092420564132385</v>
      </c>
      <c r="C229" s="8" t="s">
        <v>15</v>
      </c>
      <c r="D229" s="8" t="str">
        <f>"李颖秀"</f>
        <v>李颖秀</v>
      </c>
      <c r="E229" s="8"/>
    </row>
    <row r="230" spans="1:5" ht="30" customHeight="1">
      <c r="A230" s="8">
        <v>228</v>
      </c>
      <c r="B230" s="8" t="str">
        <f>"23042020092507120632410"</f>
        <v>23042020092507120632410</v>
      </c>
      <c r="C230" s="8" t="s">
        <v>15</v>
      </c>
      <c r="D230" s="8" t="str">
        <f>"陈慧银"</f>
        <v>陈慧银</v>
      </c>
      <c r="E230" s="8"/>
    </row>
    <row r="231" spans="1:5" ht="30" customHeight="1">
      <c r="A231" s="8">
        <v>229</v>
      </c>
      <c r="B231" s="8" t="str">
        <f>"23042020092510532632444"</f>
        <v>23042020092510532632444</v>
      </c>
      <c r="C231" s="8" t="s">
        <v>15</v>
      </c>
      <c r="D231" s="8" t="str">
        <f>"羊教女"</f>
        <v>羊教女</v>
      </c>
      <c r="E231" s="8"/>
    </row>
    <row r="232" spans="1:5" ht="30" customHeight="1">
      <c r="A232" s="8">
        <v>230</v>
      </c>
      <c r="B232" s="8" t="str">
        <f>"23042020092511552032156"</f>
        <v>23042020092511552032156</v>
      </c>
      <c r="C232" s="8" t="s">
        <v>15</v>
      </c>
      <c r="D232" s="8" t="str">
        <f>"邓荣"</f>
        <v>邓荣</v>
      </c>
      <c r="E232" s="8"/>
    </row>
    <row r="233" spans="1:5" ht="30" customHeight="1">
      <c r="A233" s="8">
        <v>231</v>
      </c>
      <c r="B233" s="8" t="str">
        <f>"23042020092516171732497"</f>
        <v>23042020092516171732497</v>
      </c>
      <c r="C233" s="8" t="s">
        <v>15</v>
      </c>
      <c r="D233" s="8" t="str">
        <f>"张喜婷"</f>
        <v>张喜婷</v>
      </c>
      <c r="E233" s="8"/>
    </row>
    <row r="234" spans="1:5" ht="30" customHeight="1">
      <c r="A234" s="8">
        <v>232</v>
      </c>
      <c r="B234" s="8" t="str">
        <f>"23042020091909192431060"</f>
        <v>23042020091909192431060</v>
      </c>
      <c r="C234" s="8" t="s">
        <v>16</v>
      </c>
      <c r="D234" s="8" t="str">
        <f>"邓秀文"</f>
        <v>邓秀文</v>
      </c>
      <c r="E234" s="8"/>
    </row>
    <row r="235" spans="1:5" ht="30" customHeight="1">
      <c r="A235" s="8">
        <v>233</v>
      </c>
      <c r="B235" s="8" t="str">
        <f>"23042020091915412431240"</f>
        <v>23042020091915412431240</v>
      </c>
      <c r="C235" s="8" t="s">
        <v>16</v>
      </c>
      <c r="D235" s="8" t="str">
        <f>"梁瑞芬"</f>
        <v>梁瑞芬</v>
      </c>
      <c r="E235" s="8"/>
    </row>
    <row r="236" spans="1:5" ht="30" customHeight="1">
      <c r="A236" s="8">
        <v>234</v>
      </c>
      <c r="B236" s="8" t="str">
        <f>"23042020091919154231301"</f>
        <v>23042020091919154231301</v>
      </c>
      <c r="C236" s="8" t="s">
        <v>16</v>
      </c>
      <c r="D236" s="8" t="str">
        <f>"李丽"</f>
        <v>李丽</v>
      </c>
      <c r="E236" s="8"/>
    </row>
    <row r="237" spans="1:5" ht="30" customHeight="1">
      <c r="A237" s="8">
        <v>235</v>
      </c>
      <c r="B237" s="8" t="str">
        <f>"23042020092021241431536"</f>
        <v>23042020092021241431536</v>
      </c>
      <c r="C237" s="8" t="s">
        <v>16</v>
      </c>
      <c r="D237" s="8" t="str">
        <f>"吴丹"</f>
        <v>吴丹</v>
      </c>
      <c r="E237" s="8"/>
    </row>
    <row r="238" spans="1:5" ht="30" customHeight="1">
      <c r="A238" s="8">
        <v>236</v>
      </c>
      <c r="B238" s="8" t="str">
        <f>"23042020092112053231696"</f>
        <v>23042020092112053231696</v>
      </c>
      <c r="C238" s="8" t="s">
        <v>16</v>
      </c>
      <c r="D238" s="8" t="str">
        <f>"李月柳"</f>
        <v>李月柳</v>
      </c>
      <c r="E238" s="8"/>
    </row>
    <row r="239" spans="1:5" ht="30" customHeight="1">
      <c r="A239" s="8">
        <v>237</v>
      </c>
      <c r="B239" s="8" t="str">
        <f>"23042020092408313931758"</f>
        <v>23042020092408313931758</v>
      </c>
      <c r="C239" s="8" t="s">
        <v>16</v>
      </c>
      <c r="D239" s="8" t="str">
        <f>"黄光娥"</f>
        <v>黄光娥</v>
      </c>
      <c r="E239" s="8"/>
    </row>
    <row r="240" spans="1:5" ht="30" customHeight="1">
      <c r="A240" s="8">
        <v>238</v>
      </c>
      <c r="B240" s="8" t="str">
        <f>"23042020092411432432298"</f>
        <v>23042020092411432432298</v>
      </c>
      <c r="C240" s="8" t="s">
        <v>16</v>
      </c>
      <c r="D240" s="8" t="str">
        <f>"符凌云"</f>
        <v>符凌云</v>
      </c>
      <c r="E240" s="8"/>
    </row>
    <row r="241" spans="1:5" ht="30" customHeight="1">
      <c r="A241" s="8">
        <v>239</v>
      </c>
      <c r="B241" s="8" t="str">
        <f>"23042020092412474532312"</f>
        <v>23042020092412474532312</v>
      </c>
      <c r="C241" s="8" t="s">
        <v>16</v>
      </c>
      <c r="D241" s="8" t="str">
        <f>"毛月"</f>
        <v>毛月</v>
      </c>
      <c r="E241" s="8"/>
    </row>
    <row r="242" spans="1:5" ht="30" customHeight="1">
      <c r="A242" s="8">
        <v>240</v>
      </c>
      <c r="B242" s="8" t="str">
        <f>"23042020092516053632496"</f>
        <v>23042020092516053632496</v>
      </c>
      <c r="C242" s="8" t="s">
        <v>16</v>
      </c>
      <c r="D242" s="8" t="str">
        <f>"王冬灵"</f>
        <v>王冬灵</v>
      </c>
      <c r="E242" s="8"/>
    </row>
    <row r="243" spans="1:5" s="1" customFormat="1" ht="30" customHeight="1">
      <c r="A243" s="8">
        <v>241</v>
      </c>
      <c r="B243" s="8" t="str">
        <f>"23042020091908013631022"</f>
        <v>23042020091908013631022</v>
      </c>
      <c r="C243" s="8" t="s">
        <v>17</v>
      </c>
      <c r="D243" s="8" t="str">
        <f>"李瑞芳"</f>
        <v>李瑞芳</v>
      </c>
      <c r="E243" s="8"/>
    </row>
    <row r="244" spans="1:5" s="1" customFormat="1" ht="30" customHeight="1">
      <c r="A244" s="8">
        <v>242</v>
      </c>
      <c r="B244" s="8" t="str">
        <f>"23042020091909043831050"</f>
        <v>23042020091909043831050</v>
      </c>
      <c r="C244" s="8" t="s">
        <v>17</v>
      </c>
      <c r="D244" s="8" t="str">
        <f>"李兴欢"</f>
        <v>李兴欢</v>
      </c>
      <c r="E244" s="8"/>
    </row>
    <row r="245" spans="1:5" s="1" customFormat="1" ht="30" customHeight="1">
      <c r="A245" s="8">
        <v>243</v>
      </c>
      <c r="B245" s="8" t="str">
        <f>"23042020091909231831061"</f>
        <v>23042020091909231831061</v>
      </c>
      <c r="C245" s="8" t="s">
        <v>17</v>
      </c>
      <c r="D245" s="8" t="str">
        <f>"孟开婷"</f>
        <v>孟开婷</v>
      </c>
      <c r="E245" s="8"/>
    </row>
    <row r="246" spans="1:5" s="1" customFormat="1" ht="30" customHeight="1">
      <c r="A246" s="8">
        <v>244</v>
      </c>
      <c r="B246" s="8" t="str">
        <f>"23042020091910493631110"</f>
        <v>23042020091910493631110</v>
      </c>
      <c r="C246" s="8" t="s">
        <v>17</v>
      </c>
      <c r="D246" s="8" t="str">
        <f>"何政阔"</f>
        <v>何政阔</v>
      </c>
      <c r="E246" s="8"/>
    </row>
    <row r="247" spans="1:5" s="1" customFormat="1" ht="30" customHeight="1">
      <c r="A247" s="8">
        <v>245</v>
      </c>
      <c r="B247" s="8" t="str">
        <f>"23042020091912264531162"</f>
        <v>23042020091912264531162</v>
      </c>
      <c r="C247" s="8" t="s">
        <v>17</v>
      </c>
      <c r="D247" s="8" t="str">
        <f>"羊杰多"</f>
        <v>羊杰多</v>
      </c>
      <c r="E247" s="8"/>
    </row>
    <row r="248" spans="1:5" s="1" customFormat="1" ht="30" customHeight="1">
      <c r="A248" s="8">
        <v>246</v>
      </c>
      <c r="B248" s="8" t="str">
        <f>"23042020091912294831164"</f>
        <v>23042020091912294831164</v>
      </c>
      <c r="C248" s="8" t="s">
        <v>17</v>
      </c>
      <c r="D248" s="8" t="str">
        <f>"李番成"</f>
        <v>李番成</v>
      </c>
      <c r="E248" s="8"/>
    </row>
    <row r="249" spans="1:5" s="1" customFormat="1" ht="30" customHeight="1">
      <c r="A249" s="8">
        <v>247</v>
      </c>
      <c r="B249" s="8" t="str">
        <f>"23042020091913441731196"</f>
        <v>23042020091913441731196</v>
      </c>
      <c r="C249" s="8" t="s">
        <v>17</v>
      </c>
      <c r="D249" s="8" t="str">
        <f>"陈学帼"</f>
        <v>陈学帼</v>
      </c>
      <c r="E249" s="8"/>
    </row>
    <row r="250" spans="1:5" s="1" customFormat="1" ht="30" customHeight="1">
      <c r="A250" s="8">
        <v>248</v>
      </c>
      <c r="B250" s="8" t="str">
        <f>"23042020091914421931214"</f>
        <v>23042020091914421931214</v>
      </c>
      <c r="C250" s="8" t="s">
        <v>17</v>
      </c>
      <c r="D250" s="8" t="str">
        <f>"刘璐璐"</f>
        <v>刘璐璐</v>
      </c>
      <c r="E250" s="8"/>
    </row>
    <row r="251" spans="1:5" s="1" customFormat="1" ht="30" customHeight="1">
      <c r="A251" s="8">
        <v>249</v>
      </c>
      <c r="B251" s="8" t="str">
        <f>"23042020091915114631222"</f>
        <v>23042020091915114631222</v>
      </c>
      <c r="C251" s="8" t="s">
        <v>17</v>
      </c>
      <c r="D251" s="8" t="str">
        <f>"朱发娟"</f>
        <v>朱发娟</v>
      </c>
      <c r="E251" s="8"/>
    </row>
    <row r="252" spans="1:5" s="1" customFormat="1" ht="30" customHeight="1">
      <c r="A252" s="8">
        <v>250</v>
      </c>
      <c r="B252" s="8" t="str">
        <f>"23042020091915550431243"</f>
        <v>23042020091915550431243</v>
      </c>
      <c r="C252" s="8" t="s">
        <v>17</v>
      </c>
      <c r="D252" s="8" t="str">
        <f>"谢增献"</f>
        <v>谢增献</v>
      </c>
      <c r="E252" s="8"/>
    </row>
    <row r="253" spans="1:5" s="1" customFormat="1" ht="30" customHeight="1">
      <c r="A253" s="8">
        <v>251</v>
      </c>
      <c r="B253" s="8" t="str">
        <f>"23042020091917012131266"</f>
        <v>23042020091917012131266</v>
      </c>
      <c r="C253" s="8" t="s">
        <v>17</v>
      </c>
      <c r="D253" s="8" t="str">
        <f>"张建修"</f>
        <v>张建修</v>
      </c>
      <c r="E253" s="8"/>
    </row>
    <row r="254" spans="1:5" s="1" customFormat="1" ht="30" customHeight="1">
      <c r="A254" s="8">
        <v>252</v>
      </c>
      <c r="B254" s="8" t="str">
        <f>"23042020091917232431275"</f>
        <v>23042020091917232431275</v>
      </c>
      <c r="C254" s="8" t="s">
        <v>17</v>
      </c>
      <c r="D254" s="8" t="str">
        <f>"薛美秀"</f>
        <v>薛美秀</v>
      </c>
      <c r="E254" s="8"/>
    </row>
    <row r="255" spans="1:5" s="1" customFormat="1" ht="30" customHeight="1">
      <c r="A255" s="8">
        <v>253</v>
      </c>
      <c r="B255" s="8" t="str">
        <f>"23042020091917275531278"</f>
        <v>23042020091917275531278</v>
      </c>
      <c r="C255" s="8" t="s">
        <v>17</v>
      </c>
      <c r="D255" s="8" t="str">
        <f>"简金月"</f>
        <v>简金月</v>
      </c>
      <c r="E255" s="8"/>
    </row>
    <row r="256" spans="1:5" s="1" customFormat="1" ht="30" customHeight="1">
      <c r="A256" s="8">
        <v>254</v>
      </c>
      <c r="B256" s="8" t="str">
        <f>"23042020091917545131282"</f>
        <v>23042020091917545131282</v>
      </c>
      <c r="C256" s="8" t="s">
        <v>17</v>
      </c>
      <c r="D256" s="8" t="str">
        <f>"曾桂芳"</f>
        <v>曾桂芳</v>
      </c>
      <c r="E256" s="8"/>
    </row>
    <row r="257" spans="1:5" s="1" customFormat="1" ht="30" customHeight="1">
      <c r="A257" s="8">
        <v>255</v>
      </c>
      <c r="B257" s="8" t="str">
        <f>"23042020091918043531286"</f>
        <v>23042020091918043531286</v>
      </c>
      <c r="C257" s="8" t="s">
        <v>17</v>
      </c>
      <c r="D257" s="8" t="str">
        <f>"谭天明"</f>
        <v>谭天明</v>
      </c>
      <c r="E257" s="8"/>
    </row>
    <row r="258" spans="1:5" s="1" customFormat="1" ht="30" customHeight="1">
      <c r="A258" s="8">
        <v>256</v>
      </c>
      <c r="B258" s="8" t="str">
        <f>"23042020091918122531290"</f>
        <v>23042020091918122531290</v>
      </c>
      <c r="C258" s="8" t="s">
        <v>17</v>
      </c>
      <c r="D258" s="8" t="str">
        <f>"羊玉梅"</f>
        <v>羊玉梅</v>
      </c>
      <c r="E258" s="8"/>
    </row>
    <row r="259" spans="1:5" s="1" customFormat="1" ht="30" customHeight="1">
      <c r="A259" s="8">
        <v>257</v>
      </c>
      <c r="B259" s="8" t="str">
        <f>"23042020091918231631293"</f>
        <v>23042020091918231631293</v>
      </c>
      <c r="C259" s="8" t="s">
        <v>17</v>
      </c>
      <c r="D259" s="8" t="str">
        <f>"李丽倩"</f>
        <v>李丽倩</v>
      </c>
      <c r="E259" s="8"/>
    </row>
    <row r="260" spans="1:5" s="1" customFormat="1" ht="30" customHeight="1">
      <c r="A260" s="8">
        <v>258</v>
      </c>
      <c r="B260" s="8" t="str">
        <f>"23042020092007525531371"</f>
        <v>23042020092007525531371</v>
      </c>
      <c r="C260" s="8" t="s">
        <v>17</v>
      </c>
      <c r="D260" s="8" t="str">
        <f>"吴生侬"</f>
        <v>吴生侬</v>
      </c>
      <c r="E260" s="8"/>
    </row>
    <row r="261" spans="1:5" s="1" customFormat="1" ht="30" customHeight="1">
      <c r="A261" s="8">
        <v>259</v>
      </c>
      <c r="B261" s="8" t="str">
        <f>"23042020092016460931481"</f>
        <v>23042020092016460931481</v>
      </c>
      <c r="C261" s="8" t="s">
        <v>17</v>
      </c>
      <c r="D261" s="8" t="str">
        <f>"王彩玲"</f>
        <v>王彩玲</v>
      </c>
      <c r="E261" s="8"/>
    </row>
    <row r="262" spans="1:5" s="1" customFormat="1" ht="30" customHeight="1">
      <c r="A262" s="8">
        <v>260</v>
      </c>
      <c r="B262" s="8" t="str">
        <f>"23042020092019120531509"</f>
        <v>23042020092019120531509</v>
      </c>
      <c r="C262" s="8" t="s">
        <v>17</v>
      </c>
      <c r="D262" s="8" t="str">
        <f>"苏应忠"</f>
        <v>苏应忠</v>
      </c>
      <c r="E262" s="8"/>
    </row>
    <row r="263" spans="1:5" s="1" customFormat="1" ht="30" customHeight="1">
      <c r="A263" s="8">
        <v>261</v>
      </c>
      <c r="B263" s="8" t="str">
        <f>"23042020092108552131592"</f>
        <v>23042020092108552131592</v>
      </c>
      <c r="C263" s="8" t="s">
        <v>17</v>
      </c>
      <c r="D263" s="8" t="str">
        <f>"张新敏"</f>
        <v>张新敏</v>
      </c>
      <c r="E263" s="8"/>
    </row>
    <row r="264" spans="1:5" s="1" customFormat="1" ht="30" customHeight="1">
      <c r="A264" s="8">
        <v>262</v>
      </c>
      <c r="B264" s="8" t="str">
        <f>"23042020092110243131649"</f>
        <v>23042020092110243131649</v>
      </c>
      <c r="C264" s="8" t="s">
        <v>17</v>
      </c>
      <c r="D264" s="8" t="str">
        <f>"何开经"</f>
        <v>何开经</v>
      </c>
      <c r="E264" s="8"/>
    </row>
    <row r="265" spans="1:5" s="1" customFormat="1" ht="30" customHeight="1">
      <c r="A265" s="8">
        <v>263</v>
      </c>
      <c r="B265" s="8" t="str">
        <f>"23042020092110503931664"</f>
        <v>23042020092110503931664</v>
      </c>
      <c r="C265" s="8" t="s">
        <v>17</v>
      </c>
      <c r="D265" s="8" t="str">
        <f>"郑小望"</f>
        <v>郑小望</v>
      </c>
      <c r="E265" s="8"/>
    </row>
    <row r="266" spans="1:5" s="1" customFormat="1" ht="30" customHeight="1">
      <c r="A266" s="8">
        <v>264</v>
      </c>
      <c r="B266" s="8" t="str">
        <f>"23042020092115195131749"</f>
        <v>23042020092115195131749</v>
      </c>
      <c r="C266" s="8" t="s">
        <v>17</v>
      </c>
      <c r="D266" s="8" t="str">
        <f>"钟斯介"</f>
        <v>钟斯介</v>
      </c>
      <c r="E266" s="8"/>
    </row>
    <row r="267" spans="1:5" s="1" customFormat="1" ht="30" customHeight="1">
      <c r="A267" s="8">
        <v>265</v>
      </c>
      <c r="B267" s="8" t="str">
        <f>"23042020092116140931770"</f>
        <v>23042020092116140931770</v>
      </c>
      <c r="C267" s="8" t="s">
        <v>17</v>
      </c>
      <c r="D267" s="8" t="str">
        <f>"万志芳"</f>
        <v>万志芳</v>
      </c>
      <c r="E267" s="8"/>
    </row>
    <row r="268" spans="1:5" s="1" customFormat="1" ht="30" customHeight="1">
      <c r="A268" s="8">
        <v>266</v>
      </c>
      <c r="B268" s="8" t="str">
        <f>"23042020092116194831771"</f>
        <v>23042020092116194831771</v>
      </c>
      <c r="C268" s="8" t="s">
        <v>17</v>
      </c>
      <c r="D268" s="8" t="str">
        <f>"符运强"</f>
        <v>符运强</v>
      </c>
      <c r="E268" s="8"/>
    </row>
    <row r="269" spans="1:5" s="1" customFormat="1" ht="30" customHeight="1">
      <c r="A269" s="8">
        <v>267</v>
      </c>
      <c r="B269" s="8" t="str">
        <f>"23042020092118463131811"</f>
        <v>23042020092118463131811</v>
      </c>
      <c r="C269" s="8" t="s">
        <v>17</v>
      </c>
      <c r="D269" s="8" t="str">
        <f>"黄劲"</f>
        <v>黄劲</v>
      </c>
      <c r="E269" s="8"/>
    </row>
    <row r="270" spans="1:5" s="1" customFormat="1" ht="30" customHeight="1">
      <c r="A270" s="8">
        <v>268</v>
      </c>
      <c r="B270" s="8" t="str">
        <f>"23042020092200174631895"</f>
        <v>23042020092200174631895</v>
      </c>
      <c r="C270" s="8" t="s">
        <v>17</v>
      </c>
      <c r="D270" s="8" t="str">
        <f>"郭小边"</f>
        <v>郭小边</v>
      </c>
      <c r="E270" s="8"/>
    </row>
    <row r="271" spans="1:5" s="1" customFormat="1" ht="30" customHeight="1">
      <c r="A271" s="8">
        <v>269</v>
      </c>
      <c r="B271" s="8" t="str">
        <f>"23042020092208494131907"</f>
        <v>23042020092208494131907</v>
      </c>
      <c r="C271" s="8" t="s">
        <v>17</v>
      </c>
      <c r="D271" s="8" t="str">
        <f>"赵剑"</f>
        <v>赵剑</v>
      </c>
      <c r="E271" s="8"/>
    </row>
    <row r="272" spans="1:5" s="1" customFormat="1" ht="30" customHeight="1">
      <c r="A272" s="8">
        <v>270</v>
      </c>
      <c r="B272" s="8" t="str">
        <f>"23042020092216463232021"</f>
        <v>23042020092216463232021</v>
      </c>
      <c r="C272" s="8" t="s">
        <v>17</v>
      </c>
      <c r="D272" s="8" t="str">
        <f>"杨子慧"</f>
        <v>杨子慧</v>
      </c>
      <c r="E272" s="8"/>
    </row>
    <row r="273" spans="1:5" s="1" customFormat="1" ht="30" customHeight="1">
      <c r="A273" s="8">
        <v>271</v>
      </c>
      <c r="B273" s="8" t="str">
        <f>"23042020092217264832028"</f>
        <v>23042020092217264832028</v>
      </c>
      <c r="C273" s="8" t="s">
        <v>17</v>
      </c>
      <c r="D273" s="8" t="str">
        <f>"羊冠衍"</f>
        <v>羊冠衍</v>
      </c>
      <c r="E273" s="8"/>
    </row>
    <row r="274" spans="1:5" s="1" customFormat="1" ht="30" customHeight="1">
      <c r="A274" s="8">
        <v>272</v>
      </c>
      <c r="B274" s="8" t="str">
        <f>"23042020092308344532103"</f>
        <v>23042020092308344532103</v>
      </c>
      <c r="C274" s="8" t="s">
        <v>17</v>
      </c>
      <c r="D274" s="8" t="str">
        <f>"曾康"</f>
        <v>曾康</v>
      </c>
      <c r="E274" s="8"/>
    </row>
    <row r="275" spans="1:5" s="1" customFormat="1" ht="30" customHeight="1">
      <c r="A275" s="8">
        <v>273</v>
      </c>
      <c r="B275" s="8" t="str">
        <f>"23042020092408122932217"</f>
        <v>23042020092408122932217</v>
      </c>
      <c r="C275" s="8" t="s">
        <v>17</v>
      </c>
      <c r="D275" s="8" t="str">
        <f>"吴娇莹"</f>
        <v>吴娇莹</v>
      </c>
      <c r="E275" s="8"/>
    </row>
    <row r="276" spans="1:5" s="1" customFormat="1" ht="30" customHeight="1">
      <c r="A276" s="8">
        <v>274</v>
      </c>
      <c r="B276" s="8" t="str">
        <f>"23042020092409505332274"</f>
        <v>23042020092409505332274</v>
      </c>
      <c r="C276" s="8" t="s">
        <v>17</v>
      </c>
      <c r="D276" s="8" t="str">
        <f>"谢正考"</f>
        <v>谢正考</v>
      </c>
      <c r="E276" s="8"/>
    </row>
    <row r="277" spans="1:5" s="1" customFormat="1" ht="30" customHeight="1">
      <c r="A277" s="8">
        <v>275</v>
      </c>
      <c r="B277" s="8" t="str">
        <f>"23042020092411395332216"</f>
        <v>23042020092411395332216</v>
      </c>
      <c r="C277" s="8" t="s">
        <v>17</v>
      </c>
      <c r="D277" s="8" t="str">
        <f>"吉世瑾"</f>
        <v>吉世瑾</v>
      </c>
      <c r="E277" s="8"/>
    </row>
    <row r="278" spans="1:5" s="1" customFormat="1" ht="30" customHeight="1">
      <c r="A278" s="8">
        <v>276</v>
      </c>
      <c r="B278" s="8" t="str">
        <f>"23042020092517013132511"</f>
        <v>23042020092517013132511</v>
      </c>
      <c r="C278" s="8" t="s">
        <v>17</v>
      </c>
      <c r="D278" s="8" t="str">
        <f>"羊子振"</f>
        <v>羊子振</v>
      </c>
      <c r="E278" s="8"/>
    </row>
    <row r="279" spans="1:5" s="1" customFormat="1" ht="30" customHeight="1">
      <c r="A279" s="8">
        <v>277</v>
      </c>
      <c r="B279" s="8" t="str">
        <f>"23042020091909002731046"</f>
        <v>23042020091909002731046</v>
      </c>
      <c r="C279" s="8" t="s">
        <v>18</v>
      </c>
      <c r="D279" s="8" t="str">
        <f>"羊其彩"</f>
        <v>羊其彩</v>
      </c>
      <c r="E279" s="8"/>
    </row>
    <row r="280" spans="1:5" s="1" customFormat="1" ht="30" customHeight="1">
      <c r="A280" s="8">
        <v>278</v>
      </c>
      <c r="B280" s="8" t="str">
        <f>"23042020091915170731225"</f>
        <v>23042020091915170731225</v>
      </c>
      <c r="C280" s="8" t="s">
        <v>18</v>
      </c>
      <c r="D280" s="8" t="str">
        <f>"黄光丽"</f>
        <v>黄光丽</v>
      </c>
      <c r="E280" s="8"/>
    </row>
    <row r="281" spans="1:5" s="1" customFormat="1" ht="30" customHeight="1">
      <c r="A281" s="8">
        <v>279</v>
      </c>
      <c r="B281" s="8" t="str">
        <f>"23042020092017420331491"</f>
        <v>23042020092017420331491</v>
      </c>
      <c r="C281" s="8" t="s">
        <v>18</v>
      </c>
      <c r="D281" s="8" t="str">
        <f>"张王平"</f>
        <v>张王平</v>
      </c>
      <c r="E281" s="8"/>
    </row>
    <row r="282" spans="1:5" s="1" customFormat="1" ht="30" customHeight="1">
      <c r="A282" s="8">
        <v>280</v>
      </c>
      <c r="B282" s="8" t="str">
        <f>"23042020092100185831566"</f>
        <v>23042020092100185831566</v>
      </c>
      <c r="C282" s="8" t="s">
        <v>18</v>
      </c>
      <c r="D282" s="8" t="str">
        <f>"黄芝识"</f>
        <v>黄芝识</v>
      </c>
      <c r="E282" s="8"/>
    </row>
    <row r="283" spans="1:5" s="1" customFormat="1" ht="30" customHeight="1">
      <c r="A283" s="8">
        <v>281</v>
      </c>
      <c r="B283" s="8" t="str">
        <f>"23042020092118172731806"</f>
        <v>23042020092118172731806</v>
      </c>
      <c r="C283" s="8" t="s">
        <v>18</v>
      </c>
      <c r="D283" s="8" t="str">
        <f>"陈石坚"</f>
        <v>陈石坚</v>
      </c>
      <c r="E283" s="8"/>
    </row>
    <row r="284" spans="1:5" s="1" customFormat="1" ht="30" customHeight="1">
      <c r="A284" s="8">
        <v>282</v>
      </c>
      <c r="B284" s="8" t="str">
        <f>"23042020092322100232242"</f>
        <v>23042020092322100232242</v>
      </c>
      <c r="C284" s="8" t="s">
        <v>18</v>
      </c>
      <c r="D284" s="8" t="str">
        <f>"赵岳焕"</f>
        <v>赵岳焕</v>
      </c>
      <c r="E284" s="8"/>
    </row>
    <row r="285" spans="1:5" s="1" customFormat="1" ht="30" customHeight="1">
      <c r="A285" s="8">
        <v>283</v>
      </c>
      <c r="B285" s="8" t="str">
        <f>"23042020092413062331578"</f>
        <v>23042020092413062331578</v>
      </c>
      <c r="C285" s="8" t="s">
        <v>18</v>
      </c>
      <c r="D285" s="8" t="str">
        <f>"林创波"</f>
        <v>林创波</v>
      </c>
      <c r="E285" s="8"/>
    </row>
    <row r="286" spans="1:5" s="1" customFormat="1" ht="30" customHeight="1">
      <c r="A286" s="8">
        <v>284</v>
      </c>
      <c r="B286" s="8" t="str">
        <f>"23042020091911555031146"</f>
        <v>23042020091911555031146</v>
      </c>
      <c r="C286" s="8" t="s">
        <v>19</v>
      </c>
      <c r="D286" s="8" t="str">
        <f>"谢建英"</f>
        <v>谢建英</v>
      </c>
      <c r="E286" s="8"/>
    </row>
    <row r="287" spans="1:5" s="1" customFormat="1" ht="30" customHeight="1">
      <c r="A287" s="8">
        <v>285</v>
      </c>
      <c r="B287" s="8" t="str">
        <f>"23042020092015413931461"</f>
        <v>23042020092015413931461</v>
      </c>
      <c r="C287" s="8" t="s">
        <v>19</v>
      </c>
      <c r="D287" s="8" t="str">
        <f>"简福爱"</f>
        <v>简福爱</v>
      </c>
      <c r="E287" s="8"/>
    </row>
    <row r="288" spans="1:5" s="1" customFormat="1" ht="30" customHeight="1">
      <c r="A288" s="8">
        <v>286</v>
      </c>
      <c r="B288" s="8" t="str">
        <f>"23042020092115591131765"</f>
        <v>23042020092115591131765</v>
      </c>
      <c r="C288" s="8" t="s">
        <v>19</v>
      </c>
      <c r="D288" s="8" t="str">
        <f>"陈月花"</f>
        <v>陈月花</v>
      </c>
      <c r="E288" s="8"/>
    </row>
    <row r="289" spans="1:5" s="1" customFormat="1" ht="39.75" customHeight="1">
      <c r="A289" s="8">
        <v>287</v>
      </c>
      <c r="B289" s="8" t="str">
        <f>"23042020091908303731032"</f>
        <v>23042020091908303731032</v>
      </c>
      <c r="C289" s="8" t="s">
        <v>20</v>
      </c>
      <c r="D289" s="8" t="str">
        <f>"吴月彩"</f>
        <v>吴月彩</v>
      </c>
      <c r="E289" s="8"/>
    </row>
    <row r="290" spans="1:5" s="1" customFormat="1" ht="39.75" customHeight="1">
      <c r="A290" s="8">
        <v>288</v>
      </c>
      <c r="B290" s="8" t="str">
        <f>"23042020091908342031034"</f>
        <v>23042020091908342031034</v>
      </c>
      <c r="C290" s="8" t="s">
        <v>20</v>
      </c>
      <c r="D290" s="8" t="str">
        <f>"高方珠"</f>
        <v>高方珠</v>
      </c>
      <c r="E290" s="8"/>
    </row>
    <row r="291" spans="1:5" s="1" customFormat="1" ht="39.75" customHeight="1">
      <c r="A291" s="8">
        <v>289</v>
      </c>
      <c r="B291" s="8" t="str">
        <f>"23042020091912455831178"</f>
        <v>23042020091912455831178</v>
      </c>
      <c r="C291" s="8" t="s">
        <v>20</v>
      </c>
      <c r="D291" s="8" t="str">
        <f>"何应琼"</f>
        <v>何应琼</v>
      </c>
      <c r="E291" s="8"/>
    </row>
    <row r="292" spans="1:5" s="1" customFormat="1" ht="39.75" customHeight="1">
      <c r="A292" s="8">
        <v>290</v>
      </c>
      <c r="B292" s="8" t="str">
        <f>"23042020091912515531180"</f>
        <v>23042020091912515531180</v>
      </c>
      <c r="C292" s="8" t="s">
        <v>20</v>
      </c>
      <c r="D292" s="8" t="str">
        <f>"吴海梅"</f>
        <v>吴海梅</v>
      </c>
      <c r="E292" s="8"/>
    </row>
    <row r="293" spans="1:5" s="1" customFormat="1" ht="39.75" customHeight="1">
      <c r="A293" s="8">
        <v>291</v>
      </c>
      <c r="B293" s="8" t="str">
        <f>"23042020091913012631185"</f>
        <v>23042020091913012631185</v>
      </c>
      <c r="C293" s="8" t="s">
        <v>20</v>
      </c>
      <c r="D293" s="8" t="str">
        <f>"羊木楼"</f>
        <v>羊木楼</v>
      </c>
      <c r="E293" s="8"/>
    </row>
    <row r="294" spans="1:5" s="1" customFormat="1" ht="39.75" customHeight="1">
      <c r="A294" s="8">
        <v>292</v>
      </c>
      <c r="B294" s="8" t="str">
        <f>"23042020092007415731370"</f>
        <v>23042020092007415731370</v>
      </c>
      <c r="C294" s="8" t="s">
        <v>20</v>
      </c>
      <c r="D294" s="8" t="str">
        <f>"陈博堂"</f>
        <v>陈博堂</v>
      </c>
      <c r="E294" s="8"/>
    </row>
    <row r="295" spans="1:5" s="1" customFormat="1" ht="39.75" customHeight="1">
      <c r="A295" s="8">
        <v>293</v>
      </c>
      <c r="B295" s="8" t="str">
        <f>"23042020092008151631373"</f>
        <v>23042020092008151631373</v>
      </c>
      <c r="C295" s="8" t="s">
        <v>20</v>
      </c>
      <c r="D295" s="8" t="str">
        <f>"张瑞丽"</f>
        <v>张瑞丽</v>
      </c>
      <c r="E295" s="8"/>
    </row>
    <row r="296" spans="1:5" s="1" customFormat="1" ht="39.75" customHeight="1">
      <c r="A296" s="8">
        <v>294</v>
      </c>
      <c r="B296" s="8" t="str">
        <f>"23042020092015183031455"</f>
        <v>23042020092015183031455</v>
      </c>
      <c r="C296" s="8" t="s">
        <v>20</v>
      </c>
      <c r="D296" s="8" t="str">
        <f>"李彩芬"</f>
        <v>李彩芬</v>
      </c>
      <c r="E296" s="8"/>
    </row>
    <row r="297" spans="1:5" s="1" customFormat="1" ht="39.75" customHeight="1">
      <c r="A297" s="8">
        <v>295</v>
      </c>
      <c r="B297" s="8" t="str">
        <f>"23042020092016063531467"</f>
        <v>23042020092016063531467</v>
      </c>
      <c r="C297" s="8" t="s">
        <v>20</v>
      </c>
      <c r="D297" s="8" t="str">
        <f>"符良锦"</f>
        <v>符良锦</v>
      </c>
      <c r="E297" s="8"/>
    </row>
    <row r="298" spans="1:5" s="1" customFormat="1" ht="39.75" customHeight="1">
      <c r="A298" s="8">
        <v>296</v>
      </c>
      <c r="B298" s="8" t="str">
        <f>"23042020092019361931511"</f>
        <v>23042020092019361931511</v>
      </c>
      <c r="C298" s="8" t="s">
        <v>20</v>
      </c>
      <c r="D298" s="8" t="str">
        <f>"张周焕"</f>
        <v>张周焕</v>
      </c>
      <c r="E298" s="8"/>
    </row>
    <row r="299" spans="1:5" s="1" customFormat="1" ht="39.75" customHeight="1">
      <c r="A299" s="8">
        <v>297</v>
      </c>
      <c r="B299" s="8" t="str">
        <f>"23042020092022382631550"</f>
        <v>23042020092022382631550</v>
      </c>
      <c r="C299" s="8" t="s">
        <v>20</v>
      </c>
      <c r="D299" s="8" t="str">
        <f>"王俊贤"</f>
        <v>王俊贤</v>
      </c>
      <c r="E299" s="8"/>
    </row>
    <row r="300" spans="1:5" s="1" customFormat="1" ht="39.75" customHeight="1">
      <c r="A300" s="8">
        <v>298</v>
      </c>
      <c r="B300" s="8" t="str">
        <f>"23042020092115171231747"</f>
        <v>23042020092115171231747</v>
      </c>
      <c r="C300" s="8" t="s">
        <v>20</v>
      </c>
      <c r="D300" s="8" t="str">
        <f>"谭文辉"</f>
        <v>谭文辉</v>
      </c>
      <c r="E300" s="8"/>
    </row>
    <row r="301" spans="1:5" s="1" customFormat="1" ht="39.75" customHeight="1">
      <c r="A301" s="8">
        <v>299</v>
      </c>
      <c r="B301" s="8" t="str">
        <f>"23042020092308161032101"</f>
        <v>23042020092308161032101</v>
      </c>
      <c r="C301" s="8" t="s">
        <v>20</v>
      </c>
      <c r="D301" s="8" t="str">
        <f>"骆庭光"</f>
        <v>骆庭光</v>
      </c>
      <c r="E301" s="8"/>
    </row>
    <row r="302" spans="1:5" s="1" customFormat="1" ht="39.75" customHeight="1">
      <c r="A302" s="8">
        <v>300</v>
      </c>
      <c r="B302" s="8" t="str">
        <f>"23042020092311102032126"</f>
        <v>23042020092311102032126</v>
      </c>
      <c r="C302" s="8" t="s">
        <v>20</v>
      </c>
      <c r="D302" s="8" t="str">
        <f>"符可贞"</f>
        <v>符可贞</v>
      </c>
      <c r="E302" s="8"/>
    </row>
    <row r="303" spans="1:5" s="1" customFormat="1" ht="39.75" customHeight="1">
      <c r="A303" s="8">
        <v>301</v>
      </c>
      <c r="B303" s="8" t="str">
        <f>"23042020092312150532139"</f>
        <v>23042020092312150532139</v>
      </c>
      <c r="C303" s="8" t="s">
        <v>20</v>
      </c>
      <c r="D303" s="8" t="str">
        <f>"吴滨"</f>
        <v>吴滨</v>
      </c>
      <c r="E303" s="8"/>
    </row>
    <row r="304" spans="1:5" s="1" customFormat="1" ht="39.75" customHeight="1">
      <c r="A304" s="8">
        <v>302</v>
      </c>
      <c r="B304" s="8" t="str">
        <f>"23042020092512212632457"</f>
        <v>23042020092512212632457</v>
      </c>
      <c r="C304" s="8" t="s">
        <v>20</v>
      </c>
      <c r="D304" s="8" t="str">
        <f>"江青竹"</f>
        <v>江青竹</v>
      </c>
      <c r="E304" s="8"/>
    </row>
    <row r="305" spans="1:5" s="1" customFormat="1" ht="30" customHeight="1">
      <c r="A305" s="8">
        <v>303</v>
      </c>
      <c r="B305" s="8" t="str">
        <f>"23042020092001380031365"</f>
        <v>23042020092001380031365</v>
      </c>
      <c r="C305" s="8" t="s">
        <v>21</v>
      </c>
      <c r="D305" s="8" t="str">
        <f>"蒲小瑾"</f>
        <v>蒲小瑾</v>
      </c>
      <c r="E305" s="8"/>
    </row>
    <row r="306" spans="1:5" s="1" customFormat="1" ht="30" customHeight="1">
      <c r="A306" s="8">
        <v>304</v>
      </c>
      <c r="B306" s="8" t="str">
        <f>"23042020092021073131530"</f>
        <v>23042020092021073131530</v>
      </c>
      <c r="C306" s="8" t="s">
        <v>21</v>
      </c>
      <c r="D306" s="8" t="str">
        <f>"刘盛伟"</f>
        <v>刘盛伟</v>
      </c>
      <c r="E306" s="8"/>
    </row>
    <row r="307" spans="1:5" s="1" customFormat="1" ht="30" customHeight="1">
      <c r="A307" s="8">
        <v>305</v>
      </c>
      <c r="B307" s="8" t="str">
        <f>"23042020092409053432265"</f>
        <v>23042020092409053432265</v>
      </c>
      <c r="C307" s="8" t="s">
        <v>21</v>
      </c>
      <c r="D307" s="8" t="str">
        <f>"陈日养"</f>
        <v>陈日养</v>
      </c>
      <c r="E307" s="8"/>
    </row>
    <row r="308" spans="1:5" s="1" customFormat="1" ht="30" customHeight="1">
      <c r="A308" s="8">
        <v>306</v>
      </c>
      <c r="B308" s="8" t="str">
        <f>"23042020091908094131027"</f>
        <v>23042020091908094131027</v>
      </c>
      <c r="C308" s="8" t="s">
        <v>22</v>
      </c>
      <c r="D308" s="8" t="str">
        <f>"符寿彩"</f>
        <v>符寿彩</v>
      </c>
      <c r="E308" s="8"/>
    </row>
    <row r="309" spans="1:5" s="1" customFormat="1" ht="30" customHeight="1">
      <c r="A309" s="8">
        <v>307</v>
      </c>
      <c r="B309" s="8" t="str">
        <f>"23042020091908103431028"</f>
        <v>23042020091908103431028</v>
      </c>
      <c r="C309" s="8" t="s">
        <v>22</v>
      </c>
      <c r="D309" s="8" t="str">
        <f>"黎金桃"</f>
        <v>黎金桃</v>
      </c>
      <c r="E309" s="8"/>
    </row>
    <row r="310" spans="1:5" s="1" customFormat="1" ht="30" customHeight="1">
      <c r="A310" s="8">
        <v>308</v>
      </c>
      <c r="B310" s="8" t="str">
        <f>"23042020091908334131033"</f>
        <v>23042020091908334131033</v>
      </c>
      <c r="C310" s="8" t="s">
        <v>22</v>
      </c>
      <c r="D310" s="8" t="str">
        <f>"胡莲萍"</f>
        <v>胡莲萍</v>
      </c>
      <c r="E310" s="8"/>
    </row>
    <row r="311" spans="1:5" s="1" customFormat="1" ht="30" customHeight="1">
      <c r="A311" s="8">
        <v>309</v>
      </c>
      <c r="B311" s="8" t="str">
        <f>"23042020091908422331037"</f>
        <v>23042020091908422331037</v>
      </c>
      <c r="C311" s="8" t="s">
        <v>22</v>
      </c>
      <c r="D311" s="8" t="str">
        <f>"吴平秀"</f>
        <v>吴平秀</v>
      </c>
      <c r="E311" s="8"/>
    </row>
    <row r="312" spans="1:5" s="1" customFormat="1" ht="30" customHeight="1">
      <c r="A312" s="8">
        <v>310</v>
      </c>
      <c r="B312" s="8" t="str">
        <f>"23042020091908522631041"</f>
        <v>23042020091908522631041</v>
      </c>
      <c r="C312" s="8" t="s">
        <v>22</v>
      </c>
      <c r="D312" s="8" t="str">
        <f>"王芳香"</f>
        <v>王芳香</v>
      </c>
      <c r="E312" s="8"/>
    </row>
    <row r="313" spans="1:5" s="1" customFormat="1" ht="30" customHeight="1">
      <c r="A313" s="8">
        <v>311</v>
      </c>
      <c r="B313" s="8" t="str">
        <f>"23042020091909013631048"</f>
        <v>23042020091909013631048</v>
      </c>
      <c r="C313" s="8" t="s">
        <v>22</v>
      </c>
      <c r="D313" s="8" t="str">
        <f>"郑秋婷"</f>
        <v>郑秋婷</v>
      </c>
      <c r="E313" s="8"/>
    </row>
    <row r="314" spans="1:5" s="1" customFormat="1" ht="30" customHeight="1">
      <c r="A314" s="8">
        <v>312</v>
      </c>
      <c r="B314" s="8" t="str">
        <f>"23042020091909362131070"</f>
        <v>23042020091909362131070</v>
      </c>
      <c r="C314" s="8" t="s">
        <v>22</v>
      </c>
      <c r="D314" s="8" t="str">
        <f>"林选娥"</f>
        <v>林选娥</v>
      </c>
      <c r="E314" s="8"/>
    </row>
    <row r="315" spans="1:5" s="1" customFormat="1" ht="30" customHeight="1">
      <c r="A315" s="8">
        <v>313</v>
      </c>
      <c r="B315" s="8" t="str">
        <f>"23042020091909364131071"</f>
        <v>23042020091909364131071</v>
      </c>
      <c r="C315" s="8" t="s">
        <v>22</v>
      </c>
      <c r="D315" s="8" t="str">
        <f>"羊忠精"</f>
        <v>羊忠精</v>
      </c>
      <c r="E315" s="8"/>
    </row>
    <row r="316" spans="1:5" s="1" customFormat="1" ht="30" customHeight="1">
      <c r="A316" s="8">
        <v>314</v>
      </c>
      <c r="B316" s="8" t="str">
        <f>"23042020091909461631073"</f>
        <v>23042020091909461631073</v>
      </c>
      <c r="C316" s="8" t="s">
        <v>22</v>
      </c>
      <c r="D316" s="8" t="str">
        <f>"符步科"</f>
        <v>符步科</v>
      </c>
      <c r="E316" s="8"/>
    </row>
    <row r="317" spans="1:5" s="1" customFormat="1" ht="30" customHeight="1">
      <c r="A317" s="8">
        <v>315</v>
      </c>
      <c r="B317" s="8" t="str">
        <f>"23042020091909541831075"</f>
        <v>23042020091909541831075</v>
      </c>
      <c r="C317" s="8" t="s">
        <v>22</v>
      </c>
      <c r="D317" s="8" t="str">
        <f>"徐魁娟"</f>
        <v>徐魁娟</v>
      </c>
      <c r="E317" s="8"/>
    </row>
    <row r="318" spans="1:5" s="1" customFormat="1" ht="30" customHeight="1">
      <c r="A318" s="8">
        <v>316</v>
      </c>
      <c r="B318" s="8" t="str">
        <f>"23042020091910134431083"</f>
        <v>23042020091910134431083</v>
      </c>
      <c r="C318" s="8" t="s">
        <v>22</v>
      </c>
      <c r="D318" s="8" t="str">
        <f>"高春祝"</f>
        <v>高春祝</v>
      </c>
      <c r="E318" s="8"/>
    </row>
    <row r="319" spans="1:5" s="1" customFormat="1" ht="30" customHeight="1">
      <c r="A319" s="8">
        <v>317</v>
      </c>
      <c r="B319" s="8" t="str">
        <f>"23042020091910153731084"</f>
        <v>23042020091910153731084</v>
      </c>
      <c r="C319" s="8" t="s">
        <v>22</v>
      </c>
      <c r="D319" s="8" t="str">
        <f>"吴秀玉"</f>
        <v>吴秀玉</v>
      </c>
      <c r="E319" s="8"/>
    </row>
    <row r="320" spans="1:5" s="1" customFormat="1" ht="30" customHeight="1">
      <c r="A320" s="8">
        <v>318</v>
      </c>
      <c r="B320" s="8" t="str">
        <f>"23042020091910163331086"</f>
        <v>23042020091910163331086</v>
      </c>
      <c r="C320" s="8" t="s">
        <v>22</v>
      </c>
      <c r="D320" s="8" t="str">
        <f>"张美珍"</f>
        <v>张美珍</v>
      </c>
      <c r="E320" s="8"/>
    </row>
    <row r="321" spans="1:5" s="1" customFormat="1" ht="30" customHeight="1">
      <c r="A321" s="8">
        <v>319</v>
      </c>
      <c r="B321" s="8" t="str">
        <f>"23042020091910170531087"</f>
        <v>23042020091910170531087</v>
      </c>
      <c r="C321" s="8" t="s">
        <v>22</v>
      </c>
      <c r="D321" s="8" t="str">
        <f>"林石楼"</f>
        <v>林石楼</v>
      </c>
      <c r="E321" s="8"/>
    </row>
    <row r="322" spans="1:5" s="1" customFormat="1" ht="30" customHeight="1">
      <c r="A322" s="8">
        <v>320</v>
      </c>
      <c r="B322" s="8" t="str">
        <f>"23042020091910264631092"</f>
        <v>23042020091910264631092</v>
      </c>
      <c r="C322" s="8" t="s">
        <v>22</v>
      </c>
      <c r="D322" s="8" t="str">
        <f>"羊玉兰"</f>
        <v>羊玉兰</v>
      </c>
      <c r="E322" s="8"/>
    </row>
    <row r="323" spans="1:5" s="1" customFormat="1" ht="30" customHeight="1">
      <c r="A323" s="8">
        <v>321</v>
      </c>
      <c r="B323" s="8" t="str">
        <f>"23042020091910335731095"</f>
        <v>23042020091910335731095</v>
      </c>
      <c r="C323" s="8" t="s">
        <v>22</v>
      </c>
      <c r="D323" s="8" t="str">
        <f>"陈颖丹"</f>
        <v>陈颖丹</v>
      </c>
      <c r="E323" s="8"/>
    </row>
    <row r="324" spans="1:5" s="1" customFormat="1" ht="30" customHeight="1">
      <c r="A324" s="8">
        <v>322</v>
      </c>
      <c r="B324" s="8" t="str">
        <f>"23042020091910423531098"</f>
        <v>23042020091910423531098</v>
      </c>
      <c r="C324" s="8" t="s">
        <v>22</v>
      </c>
      <c r="D324" s="8" t="str">
        <f>"羊玉姊"</f>
        <v>羊玉姊</v>
      </c>
      <c r="E324" s="8"/>
    </row>
    <row r="325" spans="1:5" s="1" customFormat="1" ht="30" customHeight="1">
      <c r="A325" s="8">
        <v>323</v>
      </c>
      <c r="B325" s="8" t="str">
        <f>"23042020091910471231104"</f>
        <v>23042020091910471231104</v>
      </c>
      <c r="C325" s="8" t="s">
        <v>22</v>
      </c>
      <c r="D325" s="8" t="str">
        <f>"符克花"</f>
        <v>符克花</v>
      </c>
      <c r="E325" s="8"/>
    </row>
    <row r="326" spans="1:5" s="1" customFormat="1" ht="30" customHeight="1">
      <c r="A326" s="8">
        <v>324</v>
      </c>
      <c r="B326" s="8" t="str">
        <f>"23042020091911015531117"</f>
        <v>23042020091911015531117</v>
      </c>
      <c r="C326" s="8" t="s">
        <v>22</v>
      </c>
      <c r="D326" s="8" t="str">
        <f>"卜会玲"</f>
        <v>卜会玲</v>
      </c>
      <c r="E326" s="8"/>
    </row>
    <row r="327" spans="1:5" s="1" customFormat="1" ht="30" customHeight="1">
      <c r="A327" s="8">
        <v>325</v>
      </c>
      <c r="B327" s="8" t="str">
        <f>"23042020091911045231119"</f>
        <v>23042020091911045231119</v>
      </c>
      <c r="C327" s="8" t="s">
        <v>22</v>
      </c>
      <c r="D327" s="8" t="str">
        <f>"李孟妍"</f>
        <v>李孟妍</v>
      </c>
      <c r="E327" s="8"/>
    </row>
    <row r="328" spans="1:5" s="1" customFormat="1" ht="30" customHeight="1">
      <c r="A328" s="8">
        <v>326</v>
      </c>
      <c r="B328" s="8" t="str">
        <f>"23042020091911134331124"</f>
        <v>23042020091911134331124</v>
      </c>
      <c r="C328" s="8" t="s">
        <v>22</v>
      </c>
      <c r="D328" s="8" t="str">
        <f>"谢淑兰"</f>
        <v>谢淑兰</v>
      </c>
      <c r="E328" s="8"/>
    </row>
    <row r="329" spans="1:5" s="1" customFormat="1" ht="30" customHeight="1">
      <c r="A329" s="8">
        <v>327</v>
      </c>
      <c r="B329" s="8" t="str">
        <f>"23042020091911150131125"</f>
        <v>23042020091911150131125</v>
      </c>
      <c r="C329" s="8" t="s">
        <v>22</v>
      </c>
      <c r="D329" s="8" t="str">
        <f>"钟文彩"</f>
        <v>钟文彩</v>
      </c>
      <c r="E329" s="8"/>
    </row>
    <row r="330" spans="1:5" s="1" customFormat="1" ht="30" customHeight="1">
      <c r="A330" s="8">
        <v>328</v>
      </c>
      <c r="B330" s="8" t="str">
        <f>"23042020091911183431126"</f>
        <v>23042020091911183431126</v>
      </c>
      <c r="C330" s="8" t="s">
        <v>22</v>
      </c>
      <c r="D330" s="8" t="str">
        <f>"李惠萍"</f>
        <v>李惠萍</v>
      </c>
      <c r="E330" s="8"/>
    </row>
    <row r="331" spans="1:5" s="1" customFormat="1" ht="30" customHeight="1">
      <c r="A331" s="8">
        <v>329</v>
      </c>
      <c r="B331" s="8" t="str">
        <f>"23042020091911253131131"</f>
        <v>23042020091911253131131</v>
      </c>
      <c r="C331" s="8" t="s">
        <v>22</v>
      </c>
      <c r="D331" s="8" t="str">
        <f>"何秀玲"</f>
        <v>何秀玲</v>
      </c>
      <c r="E331" s="8"/>
    </row>
    <row r="332" spans="1:5" s="1" customFormat="1" ht="30" customHeight="1">
      <c r="A332" s="8">
        <v>330</v>
      </c>
      <c r="B332" s="8" t="str">
        <f>"23042020091911283831132"</f>
        <v>23042020091911283831132</v>
      </c>
      <c r="C332" s="8" t="s">
        <v>22</v>
      </c>
      <c r="D332" s="8" t="str">
        <f>"许妃"</f>
        <v>许妃</v>
      </c>
      <c r="E332" s="8"/>
    </row>
    <row r="333" spans="1:5" s="1" customFormat="1" ht="30" customHeight="1">
      <c r="A333" s="8">
        <v>331</v>
      </c>
      <c r="B333" s="8" t="str">
        <f>"23042020091911405431137"</f>
        <v>23042020091911405431137</v>
      </c>
      <c r="C333" s="8" t="s">
        <v>22</v>
      </c>
      <c r="D333" s="8" t="str">
        <f>"黄小娟"</f>
        <v>黄小娟</v>
      </c>
      <c r="E333" s="8"/>
    </row>
    <row r="334" spans="1:5" s="1" customFormat="1" ht="30" customHeight="1">
      <c r="A334" s="8">
        <v>332</v>
      </c>
      <c r="B334" s="8" t="str">
        <f>"23042020091911544331145"</f>
        <v>23042020091911544331145</v>
      </c>
      <c r="C334" s="8" t="s">
        <v>22</v>
      </c>
      <c r="D334" s="8" t="str">
        <f>"叶科梅"</f>
        <v>叶科梅</v>
      </c>
      <c r="E334" s="8"/>
    </row>
    <row r="335" spans="1:5" s="1" customFormat="1" ht="30" customHeight="1">
      <c r="A335" s="8">
        <v>333</v>
      </c>
      <c r="B335" s="8" t="str">
        <f>"23042020091911590031149"</f>
        <v>23042020091911590031149</v>
      </c>
      <c r="C335" s="8" t="s">
        <v>22</v>
      </c>
      <c r="D335" s="8" t="str">
        <f>"陈惠敏"</f>
        <v>陈惠敏</v>
      </c>
      <c r="E335" s="8"/>
    </row>
    <row r="336" spans="1:5" s="1" customFormat="1" ht="30" customHeight="1">
      <c r="A336" s="8">
        <v>334</v>
      </c>
      <c r="B336" s="8" t="str">
        <f>"23042020091912053131151"</f>
        <v>23042020091912053131151</v>
      </c>
      <c r="C336" s="8" t="s">
        <v>22</v>
      </c>
      <c r="D336" s="8" t="str">
        <f>"林琼丽"</f>
        <v>林琼丽</v>
      </c>
      <c r="E336" s="8"/>
    </row>
    <row r="337" spans="1:5" s="1" customFormat="1" ht="30" customHeight="1">
      <c r="A337" s="8">
        <v>335</v>
      </c>
      <c r="B337" s="8" t="str">
        <f>"23042020091912125831155"</f>
        <v>23042020091912125831155</v>
      </c>
      <c r="C337" s="8" t="s">
        <v>22</v>
      </c>
      <c r="D337" s="8" t="str">
        <f>"王秋花"</f>
        <v>王秋花</v>
      </c>
      <c r="E337" s="8"/>
    </row>
    <row r="338" spans="1:5" s="1" customFormat="1" ht="30" customHeight="1">
      <c r="A338" s="8">
        <v>336</v>
      </c>
      <c r="B338" s="8" t="str">
        <f>"23042020091912204031159"</f>
        <v>23042020091912204031159</v>
      </c>
      <c r="C338" s="8" t="s">
        <v>22</v>
      </c>
      <c r="D338" s="8" t="str">
        <f>"余汉东"</f>
        <v>余汉东</v>
      </c>
      <c r="E338" s="8"/>
    </row>
    <row r="339" spans="1:5" s="1" customFormat="1" ht="30" customHeight="1">
      <c r="A339" s="8">
        <v>337</v>
      </c>
      <c r="B339" s="8" t="str">
        <f>"23042020091912365931170"</f>
        <v>23042020091912365931170</v>
      </c>
      <c r="C339" s="8" t="s">
        <v>22</v>
      </c>
      <c r="D339" s="8" t="str">
        <f>"陈冠姣"</f>
        <v>陈冠姣</v>
      </c>
      <c r="E339" s="8"/>
    </row>
    <row r="340" spans="1:5" s="1" customFormat="1" ht="30" customHeight="1">
      <c r="A340" s="8">
        <v>338</v>
      </c>
      <c r="B340" s="8" t="str">
        <f>"23042020091913125531189"</f>
        <v>23042020091913125531189</v>
      </c>
      <c r="C340" s="8" t="s">
        <v>22</v>
      </c>
      <c r="D340" s="8" t="str">
        <f>"孙友鹏"</f>
        <v>孙友鹏</v>
      </c>
      <c r="E340" s="8"/>
    </row>
    <row r="341" spans="1:5" s="1" customFormat="1" ht="30" customHeight="1">
      <c r="A341" s="8">
        <v>339</v>
      </c>
      <c r="B341" s="8" t="str">
        <f>"23042020091913215431191"</f>
        <v>23042020091913215431191</v>
      </c>
      <c r="C341" s="8" t="s">
        <v>22</v>
      </c>
      <c r="D341" s="8" t="str">
        <f>"赵健慧"</f>
        <v>赵健慧</v>
      </c>
      <c r="E341" s="8"/>
    </row>
    <row r="342" spans="1:5" s="1" customFormat="1" ht="30" customHeight="1">
      <c r="A342" s="8">
        <v>340</v>
      </c>
      <c r="B342" s="8" t="str">
        <f>"23042020091913285631194"</f>
        <v>23042020091913285631194</v>
      </c>
      <c r="C342" s="8" t="s">
        <v>22</v>
      </c>
      <c r="D342" s="8" t="str">
        <f>"陈万莲"</f>
        <v>陈万莲</v>
      </c>
      <c r="E342" s="8"/>
    </row>
    <row r="343" spans="1:5" s="1" customFormat="1" ht="30" customHeight="1">
      <c r="A343" s="8">
        <v>341</v>
      </c>
      <c r="B343" s="8" t="str">
        <f>"23042020091914361231212"</f>
        <v>23042020091914361231212</v>
      </c>
      <c r="C343" s="8" t="s">
        <v>22</v>
      </c>
      <c r="D343" s="8" t="str">
        <f>"林才金"</f>
        <v>林才金</v>
      </c>
      <c r="E343" s="8"/>
    </row>
    <row r="344" spans="1:5" s="1" customFormat="1" ht="30" customHeight="1">
      <c r="A344" s="8">
        <v>342</v>
      </c>
      <c r="B344" s="8" t="str">
        <f>"23042020091914425831216"</f>
        <v>23042020091914425831216</v>
      </c>
      <c r="C344" s="8" t="s">
        <v>22</v>
      </c>
      <c r="D344" s="8" t="str">
        <f>"符秀霞"</f>
        <v>符秀霞</v>
      </c>
      <c r="E344" s="8"/>
    </row>
    <row r="345" spans="1:5" s="1" customFormat="1" ht="30" customHeight="1">
      <c r="A345" s="8">
        <v>343</v>
      </c>
      <c r="B345" s="8" t="str">
        <f>"23042020091914522531218"</f>
        <v>23042020091914522531218</v>
      </c>
      <c r="C345" s="8" t="s">
        <v>22</v>
      </c>
      <c r="D345" s="8" t="str">
        <f>"羊以桂"</f>
        <v>羊以桂</v>
      </c>
      <c r="E345" s="8"/>
    </row>
    <row r="346" spans="1:5" s="1" customFormat="1" ht="30" customHeight="1">
      <c r="A346" s="8">
        <v>344</v>
      </c>
      <c r="B346" s="8" t="str">
        <f>"23042020091915103131221"</f>
        <v>23042020091915103131221</v>
      </c>
      <c r="C346" s="8" t="s">
        <v>22</v>
      </c>
      <c r="D346" s="8" t="str">
        <f>"张贞芳"</f>
        <v>张贞芳</v>
      </c>
      <c r="E346" s="8"/>
    </row>
    <row r="347" spans="1:5" s="1" customFormat="1" ht="30" customHeight="1">
      <c r="A347" s="8">
        <v>345</v>
      </c>
      <c r="B347" s="8" t="str">
        <f>"23042020091915351831233"</f>
        <v>23042020091915351831233</v>
      </c>
      <c r="C347" s="8" t="s">
        <v>22</v>
      </c>
      <c r="D347" s="8" t="str">
        <f>"郭井丽"</f>
        <v>郭井丽</v>
      </c>
      <c r="E347" s="8"/>
    </row>
    <row r="348" spans="1:5" s="1" customFormat="1" ht="30" customHeight="1">
      <c r="A348" s="8">
        <v>346</v>
      </c>
      <c r="B348" s="8" t="str">
        <f>"23042020091915354731234"</f>
        <v>23042020091915354731234</v>
      </c>
      <c r="C348" s="8" t="s">
        <v>22</v>
      </c>
      <c r="D348" s="8" t="str">
        <f>"符雅文"</f>
        <v>符雅文</v>
      </c>
      <c r="E348" s="8"/>
    </row>
    <row r="349" spans="1:5" s="1" customFormat="1" ht="30" customHeight="1">
      <c r="A349" s="8">
        <v>347</v>
      </c>
      <c r="B349" s="8" t="str">
        <f>"23042020091915561131244"</f>
        <v>23042020091915561131244</v>
      </c>
      <c r="C349" s="8" t="s">
        <v>22</v>
      </c>
      <c r="D349" s="8" t="str">
        <f>"吴文丽"</f>
        <v>吴文丽</v>
      </c>
      <c r="E349" s="8"/>
    </row>
    <row r="350" spans="1:5" s="1" customFormat="1" ht="30" customHeight="1">
      <c r="A350" s="8">
        <v>348</v>
      </c>
      <c r="B350" s="8" t="str">
        <f>"23042020091915565531245"</f>
        <v>23042020091915565531245</v>
      </c>
      <c r="C350" s="8" t="s">
        <v>22</v>
      </c>
      <c r="D350" s="8" t="str">
        <f>"吴小灵"</f>
        <v>吴小灵</v>
      </c>
      <c r="E350" s="8"/>
    </row>
    <row r="351" spans="1:5" s="1" customFormat="1" ht="30" customHeight="1">
      <c r="A351" s="8">
        <v>349</v>
      </c>
      <c r="B351" s="8" t="str">
        <f>"23042020091916084731248"</f>
        <v>23042020091916084731248</v>
      </c>
      <c r="C351" s="8" t="s">
        <v>22</v>
      </c>
      <c r="D351" s="8" t="str">
        <f>"唐艳花"</f>
        <v>唐艳花</v>
      </c>
      <c r="E351" s="8"/>
    </row>
    <row r="352" spans="1:5" s="1" customFormat="1" ht="30" customHeight="1">
      <c r="A352" s="8">
        <v>350</v>
      </c>
      <c r="B352" s="8" t="str">
        <f>"23042020091916563731263"</f>
        <v>23042020091916563731263</v>
      </c>
      <c r="C352" s="8" t="s">
        <v>22</v>
      </c>
      <c r="D352" s="8" t="str">
        <f>"符海霞"</f>
        <v>符海霞</v>
      </c>
      <c r="E352" s="8"/>
    </row>
    <row r="353" spans="1:5" s="1" customFormat="1" ht="30" customHeight="1">
      <c r="A353" s="8">
        <v>351</v>
      </c>
      <c r="B353" s="8" t="str">
        <f>"23042020091916575531264"</f>
        <v>23042020091916575531264</v>
      </c>
      <c r="C353" s="8" t="s">
        <v>22</v>
      </c>
      <c r="D353" s="8" t="str">
        <f>"王惠"</f>
        <v>王惠</v>
      </c>
      <c r="E353" s="8"/>
    </row>
    <row r="354" spans="1:5" s="1" customFormat="1" ht="30" customHeight="1">
      <c r="A354" s="8">
        <v>352</v>
      </c>
      <c r="B354" s="8" t="str">
        <f>"23042020091917031431269"</f>
        <v>23042020091917031431269</v>
      </c>
      <c r="C354" s="8" t="s">
        <v>22</v>
      </c>
      <c r="D354" s="8" t="str">
        <f>"羊秋玲"</f>
        <v>羊秋玲</v>
      </c>
      <c r="E354" s="8"/>
    </row>
    <row r="355" spans="1:5" s="1" customFormat="1" ht="30" customHeight="1">
      <c r="A355" s="8">
        <v>353</v>
      </c>
      <c r="B355" s="8" t="str">
        <f>"23042020091917222031273"</f>
        <v>23042020091917222031273</v>
      </c>
      <c r="C355" s="8" t="s">
        <v>22</v>
      </c>
      <c r="D355" s="8" t="str">
        <f>"李海娟"</f>
        <v>李海娟</v>
      </c>
      <c r="E355" s="8"/>
    </row>
    <row r="356" spans="1:5" s="1" customFormat="1" ht="30" customHeight="1">
      <c r="A356" s="8">
        <v>354</v>
      </c>
      <c r="B356" s="8" t="str">
        <f>"23042020091917250231276"</f>
        <v>23042020091917250231276</v>
      </c>
      <c r="C356" s="8" t="s">
        <v>22</v>
      </c>
      <c r="D356" s="8" t="str">
        <f>"符淑对"</f>
        <v>符淑对</v>
      </c>
      <c r="E356" s="8"/>
    </row>
    <row r="357" spans="1:5" s="1" customFormat="1" ht="30" customHeight="1">
      <c r="A357" s="8">
        <v>355</v>
      </c>
      <c r="B357" s="8" t="str">
        <f>"23042020091917275331277"</f>
        <v>23042020091917275331277</v>
      </c>
      <c r="C357" s="8" t="s">
        <v>22</v>
      </c>
      <c r="D357" s="8" t="str">
        <f>"朱香梅"</f>
        <v>朱香梅</v>
      </c>
      <c r="E357" s="8"/>
    </row>
    <row r="358" spans="1:5" s="1" customFormat="1" ht="30" customHeight="1">
      <c r="A358" s="8">
        <v>356</v>
      </c>
      <c r="B358" s="8" t="str">
        <f>"23042020091917595831284"</f>
        <v>23042020091917595831284</v>
      </c>
      <c r="C358" s="8" t="s">
        <v>22</v>
      </c>
      <c r="D358" s="8" t="str">
        <f>"韩博妍"</f>
        <v>韩博妍</v>
      </c>
      <c r="E358" s="8"/>
    </row>
    <row r="359" spans="1:5" s="1" customFormat="1" ht="30" customHeight="1">
      <c r="A359" s="8">
        <v>357</v>
      </c>
      <c r="B359" s="8" t="str">
        <f>"23042020091918062231287"</f>
        <v>23042020091918062231287</v>
      </c>
      <c r="C359" s="8" t="s">
        <v>22</v>
      </c>
      <c r="D359" s="8" t="str">
        <f>"王鹤桦"</f>
        <v>王鹤桦</v>
      </c>
      <c r="E359" s="8"/>
    </row>
    <row r="360" spans="1:5" s="1" customFormat="1" ht="30" customHeight="1">
      <c r="A360" s="8">
        <v>358</v>
      </c>
      <c r="B360" s="8" t="str">
        <f>"23042020091918220731291"</f>
        <v>23042020091918220731291</v>
      </c>
      <c r="C360" s="8" t="s">
        <v>22</v>
      </c>
      <c r="D360" s="8" t="str">
        <f>"陈美景"</f>
        <v>陈美景</v>
      </c>
      <c r="E360" s="8"/>
    </row>
    <row r="361" spans="1:5" s="1" customFormat="1" ht="30" customHeight="1">
      <c r="A361" s="8">
        <v>359</v>
      </c>
      <c r="B361" s="8" t="str">
        <f>"23042020091918563731298"</f>
        <v>23042020091918563731298</v>
      </c>
      <c r="C361" s="8" t="s">
        <v>22</v>
      </c>
      <c r="D361" s="8" t="str">
        <f>"李小妹"</f>
        <v>李小妹</v>
      </c>
      <c r="E361" s="8"/>
    </row>
    <row r="362" spans="1:5" s="1" customFormat="1" ht="30" customHeight="1">
      <c r="A362" s="8">
        <v>360</v>
      </c>
      <c r="B362" s="8" t="str">
        <f>"23042020091919395131307"</f>
        <v>23042020091919395131307</v>
      </c>
      <c r="C362" s="8" t="s">
        <v>22</v>
      </c>
      <c r="D362" s="8" t="str">
        <f>"陈智香"</f>
        <v>陈智香</v>
      </c>
      <c r="E362" s="8"/>
    </row>
    <row r="363" spans="1:5" s="1" customFormat="1" ht="30" customHeight="1">
      <c r="A363" s="8">
        <v>361</v>
      </c>
      <c r="B363" s="8" t="str">
        <f>"23042020091919570631312"</f>
        <v>23042020091919570631312</v>
      </c>
      <c r="C363" s="8" t="s">
        <v>22</v>
      </c>
      <c r="D363" s="8" t="str">
        <f>"吴学燕"</f>
        <v>吴学燕</v>
      </c>
      <c r="E363" s="8"/>
    </row>
    <row r="364" spans="1:5" s="1" customFormat="1" ht="30" customHeight="1">
      <c r="A364" s="8">
        <v>362</v>
      </c>
      <c r="B364" s="8" t="str">
        <f>"23042020091920035731314"</f>
        <v>23042020091920035731314</v>
      </c>
      <c r="C364" s="8" t="s">
        <v>22</v>
      </c>
      <c r="D364" s="8" t="str">
        <f>"吴尾女"</f>
        <v>吴尾女</v>
      </c>
      <c r="E364" s="8"/>
    </row>
    <row r="365" spans="1:5" s="1" customFormat="1" ht="30" customHeight="1">
      <c r="A365" s="8">
        <v>363</v>
      </c>
      <c r="B365" s="8" t="str">
        <f>"23042020091920264231321"</f>
        <v>23042020091920264231321</v>
      </c>
      <c r="C365" s="8" t="s">
        <v>22</v>
      </c>
      <c r="D365" s="8" t="str">
        <f>"符长棉"</f>
        <v>符长棉</v>
      </c>
      <c r="E365" s="8"/>
    </row>
    <row r="366" spans="1:5" s="1" customFormat="1" ht="30" customHeight="1">
      <c r="A366" s="8">
        <v>364</v>
      </c>
      <c r="B366" s="8" t="str">
        <f>"23042020091920380931322"</f>
        <v>23042020091920380931322</v>
      </c>
      <c r="C366" s="8" t="s">
        <v>22</v>
      </c>
      <c r="D366" s="8" t="str">
        <f>"羊金带"</f>
        <v>羊金带</v>
      </c>
      <c r="E366" s="8"/>
    </row>
    <row r="367" spans="1:5" s="1" customFormat="1" ht="30" customHeight="1">
      <c r="A367" s="8">
        <v>365</v>
      </c>
      <c r="B367" s="8" t="str">
        <f>"23042020091921045931328"</f>
        <v>23042020091921045931328</v>
      </c>
      <c r="C367" s="8" t="s">
        <v>22</v>
      </c>
      <c r="D367" s="8" t="str">
        <f>"黄海丽"</f>
        <v>黄海丽</v>
      </c>
      <c r="E367" s="8"/>
    </row>
    <row r="368" spans="1:5" s="1" customFormat="1" ht="30" customHeight="1">
      <c r="A368" s="8">
        <v>366</v>
      </c>
      <c r="B368" s="8" t="str">
        <f>"23042020091921192731330"</f>
        <v>23042020091921192731330</v>
      </c>
      <c r="C368" s="8" t="s">
        <v>22</v>
      </c>
      <c r="D368" s="8" t="str">
        <f>"黄海杏"</f>
        <v>黄海杏</v>
      </c>
      <c r="E368" s="8"/>
    </row>
    <row r="369" spans="1:5" s="1" customFormat="1" ht="30" customHeight="1">
      <c r="A369" s="8">
        <v>367</v>
      </c>
      <c r="B369" s="8" t="str">
        <f>"23042020091921431231333"</f>
        <v>23042020091921431231333</v>
      </c>
      <c r="C369" s="8" t="s">
        <v>22</v>
      </c>
      <c r="D369" s="8" t="str">
        <f>"李春桃"</f>
        <v>李春桃</v>
      </c>
      <c r="E369" s="8"/>
    </row>
    <row r="370" spans="1:5" s="1" customFormat="1" ht="30" customHeight="1">
      <c r="A370" s="8">
        <v>368</v>
      </c>
      <c r="B370" s="8" t="str">
        <f>"23042020091921462231334"</f>
        <v>23042020091921462231334</v>
      </c>
      <c r="C370" s="8" t="s">
        <v>22</v>
      </c>
      <c r="D370" s="8" t="str">
        <f>"吴湘平"</f>
        <v>吴湘平</v>
      </c>
      <c r="E370" s="8"/>
    </row>
    <row r="371" spans="1:5" s="1" customFormat="1" ht="30" customHeight="1">
      <c r="A371" s="8">
        <v>369</v>
      </c>
      <c r="B371" s="8" t="str">
        <f>"23042020091921595431340"</f>
        <v>23042020091921595431340</v>
      </c>
      <c r="C371" s="8" t="s">
        <v>22</v>
      </c>
      <c r="D371" s="8" t="str">
        <f>"谢康成"</f>
        <v>谢康成</v>
      </c>
      <c r="E371" s="8"/>
    </row>
    <row r="372" spans="1:5" s="1" customFormat="1" ht="30" customHeight="1">
      <c r="A372" s="8">
        <v>370</v>
      </c>
      <c r="B372" s="8" t="str">
        <f>"23042020091922090831341"</f>
        <v>23042020091922090831341</v>
      </c>
      <c r="C372" s="8" t="s">
        <v>22</v>
      </c>
      <c r="D372" s="8" t="str">
        <f>"吴晓花"</f>
        <v>吴晓花</v>
      </c>
      <c r="E372" s="8"/>
    </row>
    <row r="373" spans="1:5" s="1" customFormat="1" ht="30" customHeight="1">
      <c r="A373" s="8">
        <v>371</v>
      </c>
      <c r="B373" s="8" t="str">
        <f>"23042020091922335531349"</f>
        <v>23042020091922335531349</v>
      </c>
      <c r="C373" s="8" t="s">
        <v>22</v>
      </c>
      <c r="D373" s="8" t="str">
        <f>"陈善楼"</f>
        <v>陈善楼</v>
      </c>
      <c r="E373" s="8"/>
    </row>
    <row r="374" spans="1:5" s="1" customFormat="1" ht="30" customHeight="1">
      <c r="A374" s="8">
        <v>372</v>
      </c>
      <c r="B374" s="8" t="str">
        <f>"23042020091923073831353"</f>
        <v>23042020091923073831353</v>
      </c>
      <c r="C374" s="8" t="s">
        <v>22</v>
      </c>
      <c r="D374" s="8" t="str">
        <f>"刘南婧"</f>
        <v>刘南婧</v>
      </c>
      <c r="E374" s="8"/>
    </row>
    <row r="375" spans="1:5" s="1" customFormat="1" ht="30" customHeight="1">
      <c r="A375" s="8">
        <v>373</v>
      </c>
      <c r="B375" s="8" t="str">
        <f>"23042020091923145531355"</f>
        <v>23042020091923145531355</v>
      </c>
      <c r="C375" s="8" t="s">
        <v>22</v>
      </c>
      <c r="D375" s="8" t="str">
        <f>"羊桂丹"</f>
        <v>羊桂丹</v>
      </c>
      <c r="E375" s="8"/>
    </row>
    <row r="376" spans="1:5" s="1" customFormat="1" ht="30" customHeight="1">
      <c r="A376" s="8">
        <v>374</v>
      </c>
      <c r="B376" s="8" t="str">
        <f>"23042020091923204731356"</f>
        <v>23042020091923204731356</v>
      </c>
      <c r="C376" s="8" t="s">
        <v>22</v>
      </c>
      <c r="D376" s="8" t="str">
        <f>"谢咏兰"</f>
        <v>谢咏兰</v>
      </c>
      <c r="E376" s="8"/>
    </row>
    <row r="377" spans="1:5" s="1" customFormat="1" ht="30" customHeight="1">
      <c r="A377" s="8">
        <v>375</v>
      </c>
      <c r="B377" s="8" t="str">
        <f>"23042020092000081331358"</f>
        <v>23042020092000081331358</v>
      </c>
      <c r="C377" s="8" t="s">
        <v>22</v>
      </c>
      <c r="D377" s="8" t="str">
        <f>"李林风"</f>
        <v>李林风</v>
      </c>
      <c r="E377" s="8"/>
    </row>
    <row r="378" spans="1:5" s="1" customFormat="1" ht="30" customHeight="1">
      <c r="A378" s="8">
        <v>376</v>
      </c>
      <c r="B378" s="8" t="str">
        <f>"23042020092008343631378"</f>
        <v>23042020092008343631378</v>
      </c>
      <c r="C378" s="8" t="s">
        <v>22</v>
      </c>
      <c r="D378" s="8" t="str">
        <f>"吴丽美"</f>
        <v>吴丽美</v>
      </c>
      <c r="E378" s="8"/>
    </row>
    <row r="379" spans="1:5" s="1" customFormat="1" ht="30" customHeight="1">
      <c r="A379" s="8">
        <v>377</v>
      </c>
      <c r="B379" s="8" t="str">
        <f>"23042020092008364231379"</f>
        <v>23042020092008364231379</v>
      </c>
      <c r="C379" s="8" t="s">
        <v>22</v>
      </c>
      <c r="D379" s="8" t="str">
        <f>"赵芋宁"</f>
        <v>赵芋宁</v>
      </c>
      <c r="E379" s="8"/>
    </row>
    <row r="380" spans="1:5" s="1" customFormat="1" ht="30" customHeight="1">
      <c r="A380" s="8">
        <v>378</v>
      </c>
      <c r="B380" s="8" t="str">
        <f>"23042020092009124931385"</f>
        <v>23042020092009124931385</v>
      </c>
      <c r="C380" s="8" t="s">
        <v>22</v>
      </c>
      <c r="D380" s="8" t="str">
        <f>"王多丽"</f>
        <v>王多丽</v>
      </c>
      <c r="E380" s="8"/>
    </row>
    <row r="381" spans="1:5" s="1" customFormat="1" ht="30" customHeight="1">
      <c r="A381" s="8">
        <v>379</v>
      </c>
      <c r="B381" s="8" t="str">
        <f>"23042020092009140731386"</f>
        <v>23042020092009140731386</v>
      </c>
      <c r="C381" s="8" t="s">
        <v>22</v>
      </c>
      <c r="D381" s="8" t="str">
        <f>"李河宇"</f>
        <v>李河宇</v>
      </c>
      <c r="E381" s="8"/>
    </row>
    <row r="382" spans="1:5" s="1" customFormat="1" ht="30" customHeight="1">
      <c r="A382" s="8">
        <v>380</v>
      </c>
      <c r="B382" s="8" t="str">
        <f>"23042020092009500331394"</f>
        <v>23042020092009500331394</v>
      </c>
      <c r="C382" s="8" t="s">
        <v>22</v>
      </c>
      <c r="D382" s="8" t="str">
        <f>"吴颖"</f>
        <v>吴颖</v>
      </c>
      <c r="E382" s="8"/>
    </row>
    <row r="383" spans="1:5" s="1" customFormat="1" ht="30" customHeight="1">
      <c r="A383" s="8">
        <v>381</v>
      </c>
      <c r="B383" s="8" t="str">
        <f>"23042020092009543431396"</f>
        <v>23042020092009543431396</v>
      </c>
      <c r="C383" s="8" t="s">
        <v>22</v>
      </c>
      <c r="D383" s="8" t="str">
        <f>"刘初妮"</f>
        <v>刘初妮</v>
      </c>
      <c r="E383" s="8"/>
    </row>
    <row r="384" spans="1:5" s="1" customFormat="1" ht="30" customHeight="1">
      <c r="A384" s="8">
        <v>382</v>
      </c>
      <c r="B384" s="8" t="str">
        <f>"23042020092010065631397"</f>
        <v>23042020092010065631397</v>
      </c>
      <c r="C384" s="8" t="s">
        <v>22</v>
      </c>
      <c r="D384" s="8" t="str">
        <f>"严芳"</f>
        <v>严芳</v>
      </c>
      <c r="E384" s="8"/>
    </row>
    <row r="385" spans="1:5" s="1" customFormat="1" ht="30" customHeight="1">
      <c r="A385" s="8">
        <v>383</v>
      </c>
      <c r="B385" s="8" t="str">
        <f>"23042020092010071731398"</f>
        <v>23042020092010071731398</v>
      </c>
      <c r="C385" s="8" t="s">
        <v>22</v>
      </c>
      <c r="D385" s="8" t="str">
        <f>"林小萍"</f>
        <v>林小萍</v>
      </c>
      <c r="E385" s="8"/>
    </row>
    <row r="386" spans="1:5" s="1" customFormat="1" ht="30" customHeight="1">
      <c r="A386" s="8">
        <v>384</v>
      </c>
      <c r="B386" s="8" t="str">
        <f>"23042020092010155631399"</f>
        <v>23042020092010155631399</v>
      </c>
      <c r="C386" s="8" t="s">
        <v>22</v>
      </c>
      <c r="D386" s="8" t="str">
        <f>"黄玉丹"</f>
        <v>黄玉丹</v>
      </c>
      <c r="E386" s="8"/>
    </row>
    <row r="387" spans="1:5" s="1" customFormat="1" ht="30" customHeight="1">
      <c r="A387" s="8">
        <v>385</v>
      </c>
      <c r="B387" s="8" t="str">
        <f>"23042020092010224231401"</f>
        <v>23042020092010224231401</v>
      </c>
      <c r="C387" s="8" t="s">
        <v>22</v>
      </c>
      <c r="D387" s="8" t="str">
        <f>"陈井桃"</f>
        <v>陈井桃</v>
      </c>
      <c r="E387" s="8"/>
    </row>
    <row r="388" spans="1:5" s="1" customFormat="1" ht="30" customHeight="1">
      <c r="A388" s="8">
        <v>386</v>
      </c>
      <c r="B388" s="8" t="str">
        <f>"23042020092010313531403"</f>
        <v>23042020092010313531403</v>
      </c>
      <c r="C388" s="8" t="s">
        <v>22</v>
      </c>
      <c r="D388" s="8" t="str">
        <f>"陈燕妮"</f>
        <v>陈燕妮</v>
      </c>
      <c r="E388" s="8"/>
    </row>
    <row r="389" spans="1:5" s="1" customFormat="1" ht="30" customHeight="1">
      <c r="A389" s="8">
        <v>387</v>
      </c>
      <c r="B389" s="8" t="str">
        <f>"23042020092010432131409"</f>
        <v>23042020092010432131409</v>
      </c>
      <c r="C389" s="8" t="s">
        <v>22</v>
      </c>
      <c r="D389" s="8" t="str">
        <f>"谢元香"</f>
        <v>谢元香</v>
      </c>
      <c r="E389" s="8"/>
    </row>
    <row r="390" spans="1:5" s="1" customFormat="1" ht="30" customHeight="1">
      <c r="A390" s="8">
        <v>388</v>
      </c>
      <c r="B390" s="8" t="str">
        <f>"23042020092010472931410"</f>
        <v>23042020092010472931410</v>
      </c>
      <c r="C390" s="8" t="s">
        <v>22</v>
      </c>
      <c r="D390" s="8" t="str">
        <f>"唐茂彩"</f>
        <v>唐茂彩</v>
      </c>
      <c r="E390" s="8"/>
    </row>
    <row r="391" spans="1:5" s="1" customFormat="1" ht="30" customHeight="1">
      <c r="A391" s="8">
        <v>389</v>
      </c>
      <c r="B391" s="8" t="str">
        <f>"23042020092011180131414"</f>
        <v>23042020092011180131414</v>
      </c>
      <c r="C391" s="8" t="s">
        <v>22</v>
      </c>
      <c r="D391" s="8" t="str">
        <f>"童池圆"</f>
        <v>童池圆</v>
      </c>
      <c r="E391" s="8"/>
    </row>
    <row r="392" spans="1:5" s="1" customFormat="1" ht="30" customHeight="1">
      <c r="A392" s="8">
        <v>390</v>
      </c>
      <c r="B392" s="8" t="str">
        <f>"23042020092011234731416"</f>
        <v>23042020092011234731416</v>
      </c>
      <c r="C392" s="8" t="s">
        <v>22</v>
      </c>
      <c r="D392" s="8" t="str">
        <f>"李小娜"</f>
        <v>李小娜</v>
      </c>
      <c r="E392" s="8"/>
    </row>
    <row r="393" spans="1:5" s="1" customFormat="1" ht="30" customHeight="1">
      <c r="A393" s="8">
        <v>391</v>
      </c>
      <c r="B393" s="8" t="str">
        <f>"23042020092011553931422"</f>
        <v>23042020092011553931422</v>
      </c>
      <c r="C393" s="8" t="s">
        <v>22</v>
      </c>
      <c r="D393" s="8" t="str">
        <f>"陈丹桂"</f>
        <v>陈丹桂</v>
      </c>
      <c r="E393" s="8"/>
    </row>
    <row r="394" spans="1:5" s="1" customFormat="1" ht="30" customHeight="1">
      <c r="A394" s="8">
        <v>392</v>
      </c>
      <c r="B394" s="8" t="str">
        <f>"23042020092011555831423"</f>
        <v>23042020092011555831423</v>
      </c>
      <c r="C394" s="8" t="s">
        <v>22</v>
      </c>
      <c r="D394" s="8" t="str">
        <f>"朱兰静"</f>
        <v>朱兰静</v>
      </c>
      <c r="E394" s="8"/>
    </row>
    <row r="395" spans="1:5" s="1" customFormat="1" ht="30" customHeight="1">
      <c r="A395" s="8">
        <v>393</v>
      </c>
      <c r="B395" s="8" t="str">
        <f>"23042020092012545431433"</f>
        <v>23042020092012545431433</v>
      </c>
      <c r="C395" s="8" t="s">
        <v>22</v>
      </c>
      <c r="D395" s="8" t="str">
        <f>"简献兰"</f>
        <v>简献兰</v>
      </c>
      <c r="E395" s="8"/>
    </row>
    <row r="396" spans="1:5" s="1" customFormat="1" ht="30" customHeight="1">
      <c r="A396" s="8">
        <v>394</v>
      </c>
      <c r="B396" s="8" t="str">
        <f>"23042020092013052531436"</f>
        <v>23042020092013052531436</v>
      </c>
      <c r="C396" s="8" t="s">
        <v>22</v>
      </c>
      <c r="D396" s="8" t="str">
        <f>"苏琼燕"</f>
        <v>苏琼燕</v>
      </c>
      <c r="E396" s="8"/>
    </row>
    <row r="397" spans="1:5" s="1" customFormat="1" ht="30" customHeight="1">
      <c r="A397" s="8">
        <v>395</v>
      </c>
      <c r="B397" s="8" t="str">
        <f>"23042020092013211231439"</f>
        <v>23042020092013211231439</v>
      </c>
      <c r="C397" s="8" t="s">
        <v>22</v>
      </c>
      <c r="D397" s="8" t="str">
        <f>"林妙麟"</f>
        <v>林妙麟</v>
      </c>
      <c r="E397" s="8"/>
    </row>
    <row r="398" spans="1:5" s="1" customFormat="1" ht="30" customHeight="1">
      <c r="A398" s="8">
        <v>396</v>
      </c>
      <c r="B398" s="8" t="str">
        <f>"23042020092013542731443"</f>
        <v>23042020092013542731443</v>
      </c>
      <c r="C398" s="8" t="s">
        <v>22</v>
      </c>
      <c r="D398" s="8" t="str">
        <f>"陈菊得"</f>
        <v>陈菊得</v>
      </c>
      <c r="E398" s="8"/>
    </row>
    <row r="399" spans="1:5" s="1" customFormat="1" ht="30" customHeight="1">
      <c r="A399" s="8">
        <v>397</v>
      </c>
      <c r="B399" s="8" t="str">
        <f>"23042020092014311131446"</f>
        <v>23042020092014311131446</v>
      </c>
      <c r="C399" s="8" t="s">
        <v>22</v>
      </c>
      <c r="D399" s="8" t="str">
        <f>"何荷花"</f>
        <v>何荷花</v>
      </c>
      <c r="E399" s="8"/>
    </row>
    <row r="400" spans="1:5" s="1" customFormat="1" ht="30" customHeight="1">
      <c r="A400" s="8">
        <v>398</v>
      </c>
      <c r="B400" s="8" t="str">
        <f>"23042020092014522031449"</f>
        <v>23042020092014522031449</v>
      </c>
      <c r="C400" s="8" t="s">
        <v>22</v>
      </c>
      <c r="D400" s="8" t="str">
        <f>"林鸿杏"</f>
        <v>林鸿杏</v>
      </c>
      <c r="E400" s="8"/>
    </row>
    <row r="401" spans="1:5" s="1" customFormat="1" ht="30" customHeight="1">
      <c r="A401" s="8">
        <v>399</v>
      </c>
      <c r="B401" s="8" t="str">
        <f>"23042020092015292231458"</f>
        <v>23042020092015292231458</v>
      </c>
      <c r="C401" s="8" t="s">
        <v>22</v>
      </c>
      <c r="D401" s="8" t="str">
        <f>"陈梅娟"</f>
        <v>陈梅娟</v>
      </c>
      <c r="E401" s="8"/>
    </row>
    <row r="402" spans="1:5" s="1" customFormat="1" ht="30" customHeight="1">
      <c r="A402" s="8">
        <v>400</v>
      </c>
      <c r="B402" s="8" t="str">
        <f>"23042020092015444831463"</f>
        <v>23042020092015444831463</v>
      </c>
      <c r="C402" s="8" t="s">
        <v>22</v>
      </c>
      <c r="D402" s="8" t="str">
        <f>"黎景芳"</f>
        <v>黎景芳</v>
      </c>
      <c r="E402" s="8"/>
    </row>
    <row r="403" spans="1:5" s="1" customFormat="1" ht="30" customHeight="1">
      <c r="A403" s="8">
        <v>401</v>
      </c>
      <c r="B403" s="8" t="str">
        <f>"23042020092016081131468"</f>
        <v>23042020092016081131468</v>
      </c>
      <c r="C403" s="8" t="s">
        <v>22</v>
      </c>
      <c r="D403" s="8" t="str">
        <f>"陈永波"</f>
        <v>陈永波</v>
      </c>
      <c r="E403" s="8"/>
    </row>
    <row r="404" spans="1:5" s="1" customFormat="1" ht="30" customHeight="1">
      <c r="A404" s="8">
        <v>402</v>
      </c>
      <c r="B404" s="8" t="str">
        <f>"23042020092016104131469"</f>
        <v>23042020092016104131469</v>
      </c>
      <c r="C404" s="8" t="s">
        <v>22</v>
      </c>
      <c r="D404" s="8" t="str">
        <f>"麦翰玲"</f>
        <v>麦翰玲</v>
      </c>
      <c r="E404" s="8"/>
    </row>
    <row r="405" spans="1:5" s="1" customFormat="1" ht="30" customHeight="1">
      <c r="A405" s="8">
        <v>403</v>
      </c>
      <c r="B405" s="8" t="str">
        <f>"23042020092016112831470"</f>
        <v>23042020092016112831470</v>
      </c>
      <c r="C405" s="8" t="s">
        <v>22</v>
      </c>
      <c r="D405" s="8" t="str">
        <f>"陈梦婷"</f>
        <v>陈梦婷</v>
      </c>
      <c r="E405" s="8"/>
    </row>
    <row r="406" spans="1:5" s="1" customFormat="1" ht="30" customHeight="1">
      <c r="A406" s="8">
        <v>404</v>
      </c>
      <c r="B406" s="8" t="str">
        <f>"23042020092016164031473"</f>
        <v>23042020092016164031473</v>
      </c>
      <c r="C406" s="8" t="s">
        <v>22</v>
      </c>
      <c r="D406" s="8" t="str">
        <f>"林玉姜"</f>
        <v>林玉姜</v>
      </c>
      <c r="E406" s="8"/>
    </row>
    <row r="407" spans="1:5" s="1" customFormat="1" ht="30" customHeight="1">
      <c r="A407" s="8">
        <v>405</v>
      </c>
      <c r="B407" s="8" t="str">
        <f>"23042020092016371031478"</f>
        <v>23042020092016371031478</v>
      </c>
      <c r="C407" s="8" t="s">
        <v>22</v>
      </c>
      <c r="D407" s="8" t="str">
        <f>"符伟花"</f>
        <v>符伟花</v>
      </c>
      <c r="E407" s="8"/>
    </row>
    <row r="408" spans="1:5" s="1" customFormat="1" ht="30" customHeight="1">
      <c r="A408" s="8">
        <v>406</v>
      </c>
      <c r="B408" s="8" t="str">
        <f>"23042020092016512231484"</f>
        <v>23042020092016512231484</v>
      </c>
      <c r="C408" s="8" t="s">
        <v>22</v>
      </c>
      <c r="D408" s="8" t="str">
        <f>"黎小美"</f>
        <v>黎小美</v>
      </c>
      <c r="E408" s="8"/>
    </row>
    <row r="409" spans="1:5" s="1" customFormat="1" ht="30" customHeight="1">
      <c r="A409" s="8">
        <v>407</v>
      </c>
      <c r="B409" s="8" t="str">
        <f>"23042020092017433931492"</f>
        <v>23042020092017433931492</v>
      </c>
      <c r="C409" s="8" t="s">
        <v>22</v>
      </c>
      <c r="D409" s="8" t="str">
        <f>"李扬慧"</f>
        <v>李扬慧</v>
      </c>
      <c r="E409" s="8"/>
    </row>
    <row r="410" spans="1:5" s="1" customFormat="1" ht="30" customHeight="1">
      <c r="A410" s="8">
        <v>408</v>
      </c>
      <c r="B410" s="8" t="str">
        <f>"23042020092018164531499"</f>
        <v>23042020092018164531499</v>
      </c>
      <c r="C410" s="8" t="s">
        <v>22</v>
      </c>
      <c r="D410" s="8" t="str">
        <f>"谢明兰"</f>
        <v>谢明兰</v>
      </c>
      <c r="E410" s="8"/>
    </row>
    <row r="411" spans="1:5" s="1" customFormat="1" ht="30" customHeight="1">
      <c r="A411" s="8">
        <v>409</v>
      </c>
      <c r="B411" s="8" t="str">
        <f>"23042020092018305331501"</f>
        <v>23042020092018305331501</v>
      </c>
      <c r="C411" s="8" t="s">
        <v>22</v>
      </c>
      <c r="D411" s="8" t="str">
        <f>"朱兰花"</f>
        <v>朱兰花</v>
      </c>
      <c r="E411" s="8"/>
    </row>
    <row r="412" spans="1:5" s="1" customFormat="1" ht="30" customHeight="1">
      <c r="A412" s="8">
        <v>410</v>
      </c>
      <c r="B412" s="8" t="str">
        <f>"23042020092018380331502"</f>
        <v>23042020092018380331502</v>
      </c>
      <c r="C412" s="8" t="s">
        <v>22</v>
      </c>
      <c r="D412" s="8" t="str">
        <f>"李有汝"</f>
        <v>李有汝</v>
      </c>
      <c r="E412" s="8"/>
    </row>
    <row r="413" spans="1:5" s="1" customFormat="1" ht="30" customHeight="1">
      <c r="A413" s="8">
        <v>411</v>
      </c>
      <c r="B413" s="8" t="str">
        <f>"23042020092019005831505"</f>
        <v>23042020092019005831505</v>
      </c>
      <c r="C413" s="8" t="s">
        <v>22</v>
      </c>
      <c r="D413" s="8" t="str">
        <f>"唐子东"</f>
        <v>唐子东</v>
      </c>
      <c r="E413" s="8"/>
    </row>
    <row r="414" spans="1:5" s="1" customFormat="1" ht="30" customHeight="1">
      <c r="A414" s="8">
        <v>412</v>
      </c>
      <c r="B414" s="8" t="str">
        <f>"23042020092019262031510"</f>
        <v>23042020092019262031510</v>
      </c>
      <c r="C414" s="8" t="s">
        <v>22</v>
      </c>
      <c r="D414" s="8" t="str">
        <f>"钟丹萍"</f>
        <v>钟丹萍</v>
      </c>
      <c r="E414" s="8"/>
    </row>
    <row r="415" spans="1:5" s="1" customFormat="1" ht="30" customHeight="1">
      <c r="A415" s="8">
        <v>413</v>
      </c>
      <c r="B415" s="8" t="str">
        <f>"23042020092020500431525"</f>
        <v>23042020092020500431525</v>
      </c>
      <c r="C415" s="8" t="s">
        <v>22</v>
      </c>
      <c r="D415" s="8" t="str">
        <f>"林永玲"</f>
        <v>林永玲</v>
      </c>
      <c r="E415" s="8"/>
    </row>
    <row r="416" spans="1:5" s="1" customFormat="1" ht="30" customHeight="1">
      <c r="A416" s="8">
        <v>414</v>
      </c>
      <c r="B416" s="8" t="str">
        <f>"23042020092020533331526"</f>
        <v>23042020092020533331526</v>
      </c>
      <c r="C416" s="8" t="s">
        <v>22</v>
      </c>
      <c r="D416" s="8" t="str">
        <f>"王明玉"</f>
        <v>王明玉</v>
      </c>
      <c r="E416" s="8"/>
    </row>
    <row r="417" spans="1:5" s="1" customFormat="1" ht="30" customHeight="1">
      <c r="A417" s="8">
        <v>415</v>
      </c>
      <c r="B417" s="8" t="str">
        <f>"23042020092021362931542"</f>
        <v>23042020092021362931542</v>
      </c>
      <c r="C417" s="8" t="s">
        <v>22</v>
      </c>
      <c r="D417" s="8" t="str">
        <f>"符坤教"</f>
        <v>符坤教</v>
      </c>
      <c r="E417" s="8"/>
    </row>
    <row r="418" spans="1:5" s="1" customFormat="1" ht="30" customHeight="1">
      <c r="A418" s="8">
        <v>416</v>
      </c>
      <c r="B418" s="8" t="str">
        <f>"23042020092021562731546"</f>
        <v>23042020092021562731546</v>
      </c>
      <c r="C418" s="8" t="s">
        <v>22</v>
      </c>
      <c r="D418" s="8" t="str">
        <f>"李五美"</f>
        <v>李五美</v>
      </c>
      <c r="E418" s="8"/>
    </row>
    <row r="419" spans="1:5" s="1" customFormat="1" ht="30" customHeight="1">
      <c r="A419" s="8">
        <v>417</v>
      </c>
      <c r="B419" s="8" t="str">
        <f>"23042020092022310931548"</f>
        <v>23042020092022310931548</v>
      </c>
      <c r="C419" s="8" t="s">
        <v>22</v>
      </c>
      <c r="D419" s="8" t="str">
        <f>"杨精女"</f>
        <v>杨精女</v>
      </c>
      <c r="E419" s="8"/>
    </row>
    <row r="420" spans="1:5" s="1" customFormat="1" ht="30" customHeight="1">
      <c r="A420" s="8">
        <v>418</v>
      </c>
      <c r="B420" s="8" t="str">
        <f>"23042020092022480431553"</f>
        <v>23042020092022480431553</v>
      </c>
      <c r="C420" s="8" t="s">
        <v>22</v>
      </c>
      <c r="D420" s="8" t="str">
        <f>"羊华女"</f>
        <v>羊华女</v>
      </c>
      <c r="E420" s="8"/>
    </row>
    <row r="421" spans="1:5" s="1" customFormat="1" ht="30" customHeight="1">
      <c r="A421" s="8">
        <v>419</v>
      </c>
      <c r="B421" s="8" t="str">
        <f>"23042020092023055331558"</f>
        <v>23042020092023055331558</v>
      </c>
      <c r="C421" s="8" t="s">
        <v>22</v>
      </c>
      <c r="D421" s="8" t="str">
        <f>"赵壮带"</f>
        <v>赵壮带</v>
      </c>
      <c r="E421" s="8"/>
    </row>
    <row r="422" spans="1:5" s="1" customFormat="1" ht="30" customHeight="1">
      <c r="A422" s="8">
        <v>420</v>
      </c>
      <c r="B422" s="8" t="str">
        <f>"23042020092023125131559"</f>
        <v>23042020092023125131559</v>
      </c>
      <c r="C422" s="8" t="s">
        <v>22</v>
      </c>
      <c r="D422" s="8" t="str">
        <f>"陈荣兰"</f>
        <v>陈荣兰</v>
      </c>
      <c r="E422" s="8"/>
    </row>
    <row r="423" spans="1:5" s="1" customFormat="1" ht="30" customHeight="1">
      <c r="A423" s="8">
        <v>421</v>
      </c>
      <c r="B423" s="8" t="str">
        <f>"23042020092107572331571"</f>
        <v>23042020092107572331571</v>
      </c>
      <c r="C423" s="8" t="s">
        <v>22</v>
      </c>
      <c r="D423" s="8" t="str">
        <f>"吴军妹"</f>
        <v>吴军妹</v>
      </c>
      <c r="E423" s="8"/>
    </row>
    <row r="424" spans="1:5" s="1" customFormat="1" ht="30" customHeight="1">
      <c r="A424" s="8">
        <v>422</v>
      </c>
      <c r="B424" s="8" t="str">
        <f>"23042020092108162031574"</f>
        <v>23042020092108162031574</v>
      </c>
      <c r="C424" s="8" t="s">
        <v>22</v>
      </c>
      <c r="D424" s="8" t="str">
        <f>"钟灵丽"</f>
        <v>钟灵丽</v>
      </c>
      <c r="E424" s="8"/>
    </row>
    <row r="425" spans="1:5" s="1" customFormat="1" ht="30" customHeight="1">
      <c r="A425" s="8">
        <v>423</v>
      </c>
      <c r="B425" s="8" t="str">
        <f>"23042020092108214131577"</f>
        <v>23042020092108214131577</v>
      </c>
      <c r="C425" s="8" t="s">
        <v>22</v>
      </c>
      <c r="D425" s="8" t="str">
        <f>"符联巧"</f>
        <v>符联巧</v>
      </c>
      <c r="E425" s="8"/>
    </row>
    <row r="426" spans="1:5" s="1" customFormat="1" ht="30" customHeight="1">
      <c r="A426" s="8">
        <v>424</v>
      </c>
      <c r="B426" s="8" t="str">
        <f>"23042020092108311731580"</f>
        <v>23042020092108311731580</v>
      </c>
      <c r="C426" s="8" t="s">
        <v>22</v>
      </c>
      <c r="D426" s="8" t="str">
        <f>"周球玉"</f>
        <v>周球玉</v>
      </c>
      <c r="E426" s="8"/>
    </row>
    <row r="427" spans="1:5" s="1" customFormat="1" ht="30" customHeight="1">
      <c r="A427" s="8">
        <v>425</v>
      </c>
      <c r="B427" s="8" t="str">
        <f>"23042020092108395031586"</f>
        <v>23042020092108395031586</v>
      </c>
      <c r="C427" s="8" t="s">
        <v>22</v>
      </c>
      <c r="D427" s="8" t="str">
        <f>"苏秋娜"</f>
        <v>苏秋娜</v>
      </c>
      <c r="E427" s="8"/>
    </row>
    <row r="428" spans="1:5" s="1" customFormat="1" ht="30" customHeight="1">
      <c r="A428" s="8">
        <v>426</v>
      </c>
      <c r="B428" s="8" t="str">
        <f>"23042020092108445331588"</f>
        <v>23042020092108445331588</v>
      </c>
      <c r="C428" s="8" t="s">
        <v>22</v>
      </c>
      <c r="D428" s="8" t="str">
        <f>"黄垂莉"</f>
        <v>黄垂莉</v>
      </c>
      <c r="E428" s="8"/>
    </row>
    <row r="429" spans="1:5" s="1" customFormat="1" ht="30" customHeight="1">
      <c r="A429" s="8">
        <v>427</v>
      </c>
      <c r="B429" s="8" t="str">
        <f>"23042020092109030031596"</f>
        <v>23042020092109030031596</v>
      </c>
      <c r="C429" s="8" t="s">
        <v>22</v>
      </c>
      <c r="D429" s="8" t="str">
        <f>"吴丽爱"</f>
        <v>吴丽爱</v>
      </c>
      <c r="E429" s="8"/>
    </row>
    <row r="430" spans="1:5" s="1" customFormat="1" ht="30" customHeight="1">
      <c r="A430" s="8">
        <v>428</v>
      </c>
      <c r="B430" s="8" t="str">
        <f>"23042020092109091631599"</f>
        <v>23042020092109091631599</v>
      </c>
      <c r="C430" s="8" t="s">
        <v>22</v>
      </c>
      <c r="D430" s="8" t="str">
        <f>"羊金怀"</f>
        <v>羊金怀</v>
      </c>
      <c r="E430" s="8"/>
    </row>
    <row r="431" spans="1:5" s="1" customFormat="1" ht="30" customHeight="1">
      <c r="A431" s="8">
        <v>429</v>
      </c>
      <c r="B431" s="8" t="str">
        <f>"23042020092109201431605"</f>
        <v>23042020092109201431605</v>
      </c>
      <c r="C431" s="8" t="s">
        <v>22</v>
      </c>
      <c r="D431" s="8" t="str">
        <f>"刘贤中"</f>
        <v>刘贤中</v>
      </c>
      <c r="E431" s="8"/>
    </row>
    <row r="432" spans="1:5" s="1" customFormat="1" ht="30" customHeight="1">
      <c r="A432" s="8">
        <v>430</v>
      </c>
      <c r="B432" s="8" t="str">
        <f>"23042020092109222831608"</f>
        <v>23042020092109222831608</v>
      </c>
      <c r="C432" s="8" t="s">
        <v>22</v>
      </c>
      <c r="D432" s="8" t="str">
        <f>"李诗川"</f>
        <v>李诗川</v>
      </c>
      <c r="E432" s="8"/>
    </row>
    <row r="433" spans="1:5" s="1" customFormat="1" ht="30" customHeight="1">
      <c r="A433" s="8">
        <v>431</v>
      </c>
      <c r="B433" s="8" t="str">
        <f>"23042020092109265331612"</f>
        <v>23042020092109265331612</v>
      </c>
      <c r="C433" s="8" t="s">
        <v>22</v>
      </c>
      <c r="D433" s="8" t="str">
        <f>"朱发鸾"</f>
        <v>朱发鸾</v>
      </c>
      <c r="E433" s="8"/>
    </row>
    <row r="434" spans="1:5" s="1" customFormat="1" ht="30" customHeight="1">
      <c r="A434" s="8">
        <v>432</v>
      </c>
      <c r="B434" s="8" t="str">
        <f>"23042020092109324231615"</f>
        <v>23042020092109324231615</v>
      </c>
      <c r="C434" s="8" t="s">
        <v>22</v>
      </c>
      <c r="D434" s="8" t="str">
        <f>"吴锦欢"</f>
        <v>吴锦欢</v>
      </c>
      <c r="E434" s="8"/>
    </row>
    <row r="435" spans="1:5" s="1" customFormat="1" ht="30" customHeight="1">
      <c r="A435" s="8">
        <v>433</v>
      </c>
      <c r="B435" s="8" t="str">
        <f>"23042020092109344731616"</f>
        <v>23042020092109344731616</v>
      </c>
      <c r="C435" s="8" t="s">
        <v>22</v>
      </c>
      <c r="D435" s="8" t="str">
        <f>"谢永丽"</f>
        <v>谢永丽</v>
      </c>
      <c r="E435" s="8"/>
    </row>
    <row r="436" spans="1:5" s="1" customFormat="1" ht="30" customHeight="1">
      <c r="A436" s="8">
        <v>434</v>
      </c>
      <c r="B436" s="8" t="str">
        <f>"23042020092109373731620"</f>
        <v>23042020092109373731620</v>
      </c>
      <c r="C436" s="8" t="s">
        <v>22</v>
      </c>
      <c r="D436" s="8" t="str">
        <f>"钟子慧"</f>
        <v>钟子慧</v>
      </c>
      <c r="E436" s="8"/>
    </row>
    <row r="437" spans="1:5" s="1" customFormat="1" ht="30" customHeight="1">
      <c r="A437" s="8">
        <v>435</v>
      </c>
      <c r="B437" s="8" t="str">
        <f>"23042020092109543331624"</f>
        <v>23042020092109543331624</v>
      </c>
      <c r="C437" s="8" t="s">
        <v>22</v>
      </c>
      <c r="D437" s="8" t="str">
        <f>"李带娥"</f>
        <v>李带娥</v>
      </c>
      <c r="E437" s="8"/>
    </row>
    <row r="438" spans="1:5" s="1" customFormat="1" ht="30" customHeight="1">
      <c r="A438" s="8">
        <v>436</v>
      </c>
      <c r="B438" s="8" t="str">
        <f>"23042020092110051531629"</f>
        <v>23042020092110051531629</v>
      </c>
      <c r="C438" s="8" t="s">
        <v>22</v>
      </c>
      <c r="D438" s="8" t="str">
        <f>"陈秋月"</f>
        <v>陈秋月</v>
      </c>
      <c r="E438" s="8"/>
    </row>
    <row r="439" spans="1:5" s="1" customFormat="1" ht="30" customHeight="1">
      <c r="A439" s="8">
        <v>437</v>
      </c>
      <c r="B439" s="8" t="str">
        <f>"23042020092110080731631"</f>
        <v>23042020092110080731631</v>
      </c>
      <c r="C439" s="8" t="s">
        <v>22</v>
      </c>
      <c r="D439" s="8" t="str">
        <f>"许月涝"</f>
        <v>许月涝</v>
      </c>
      <c r="E439" s="8"/>
    </row>
    <row r="440" spans="1:5" s="1" customFormat="1" ht="30" customHeight="1">
      <c r="A440" s="8">
        <v>438</v>
      </c>
      <c r="B440" s="8" t="str">
        <f>"23042020092110090031632"</f>
        <v>23042020092110090031632</v>
      </c>
      <c r="C440" s="8" t="s">
        <v>22</v>
      </c>
      <c r="D440" s="8" t="str">
        <f>"罗梦媛"</f>
        <v>罗梦媛</v>
      </c>
      <c r="E440" s="8"/>
    </row>
    <row r="441" spans="1:5" s="1" customFormat="1" ht="30" customHeight="1">
      <c r="A441" s="8">
        <v>439</v>
      </c>
      <c r="B441" s="8" t="str">
        <f>"23042020092110120231635"</f>
        <v>23042020092110120231635</v>
      </c>
      <c r="C441" s="8" t="s">
        <v>22</v>
      </c>
      <c r="D441" s="8" t="str">
        <f>"许丽妮"</f>
        <v>许丽妮</v>
      </c>
      <c r="E441" s="8"/>
    </row>
    <row r="442" spans="1:5" s="1" customFormat="1" ht="30" customHeight="1">
      <c r="A442" s="8">
        <v>440</v>
      </c>
      <c r="B442" s="8" t="str">
        <f>"23042020092110132431636"</f>
        <v>23042020092110132431636</v>
      </c>
      <c r="C442" s="8" t="s">
        <v>22</v>
      </c>
      <c r="D442" s="8" t="str">
        <f>"陈婆翠"</f>
        <v>陈婆翠</v>
      </c>
      <c r="E442" s="8"/>
    </row>
    <row r="443" spans="1:5" s="1" customFormat="1" ht="30" customHeight="1">
      <c r="A443" s="8">
        <v>441</v>
      </c>
      <c r="B443" s="8" t="str">
        <f>"23042020092110154931638"</f>
        <v>23042020092110154931638</v>
      </c>
      <c r="C443" s="8" t="s">
        <v>22</v>
      </c>
      <c r="D443" s="8" t="str">
        <f>"孙玉红"</f>
        <v>孙玉红</v>
      </c>
      <c r="E443" s="8"/>
    </row>
    <row r="444" spans="1:5" s="1" customFormat="1" ht="30" customHeight="1">
      <c r="A444" s="8">
        <v>442</v>
      </c>
      <c r="B444" s="8" t="str">
        <f>"23042020092110181331640"</f>
        <v>23042020092110181331640</v>
      </c>
      <c r="C444" s="8" t="s">
        <v>22</v>
      </c>
      <c r="D444" s="8" t="str">
        <f>"朱尚翠"</f>
        <v>朱尚翠</v>
      </c>
      <c r="E444" s="8"/>
    </row>
    <row r="445" spans="1:5" s="1" customFormat="1" ht="30" customHeight="1">
      <c r="A445" s="8">
        <v>443</v>
      </c>
      <c r="B445" s="8" t="str">
        <f>"23042020092110181531641"</f>
        <v>23042020092110181531641</v>
      </c>
      <c r="C445" s="8" t="s">
        <v>22</v>
      </c>
      <c r="D445" s="8" t="str">
        <f>"符永芬"</f>
        <v>符永芬</v>
      </c>
      <c r="E445" s="8"/>
    </row>
    <row r="446" spans="1:5" s="1" customFormat="1" ht="30" customHeight="1">
      <c r="A446" s="8">
        <v>444</v>
      </c>
      <c r="B446" s="8" t="str">
        <f>"23042020092110221231645"</f>
        <v>23042020092110221231645</v>
      </c>
      <c r="C446" s="8" t="s">
        <v>22</v>
      </c>
      <c r="D446" s="8" t="str">
        <f>"唐才爱"</f>
        <v>唐才爱</v>
      </c>
      <c r="E446" s="8"/>
    </row>
    <row r="447" spans="1:5" s="1" customFormat="1" ht="30" customHeight="1">
      <c r="A447" s="8">
        <v>445</v>
      </c>
      <c r="B447" s="8" t="str">
        <f>"23042020092110225931646"</f>
        <v>23042020092110225931646</v>
      </c>
      <c r="C447" s="8" t="s">
        <v>22</v>
      </c>
      <c r="D447" s="8" t="str">
        <f>"陈亚娟"</f>
        <v>陈亚娟</v>
      </c>
      <c r="E447" s="8"/>
    </row>
    <row r="448" spans="1:5" s="1" customFormat="1" ht="30" customHeight="1">
      <c r="A448" s="8">
        <v>446</v>
      </c>
      <c r="B448" s="8" t="str">
        <f>"23042020092110283831651"</f>
        <v>23042020092110283831651</v>
      </c>
      <c r="C448" s="8" t="s">
        <v>22</v>
      </c>
      <c r="D448" s="8" t="str">
        <f>"李壮椒"</f>
        <v>李壮椒</v>
      </c>
      <c r="E448" s="8"/>
    </row>
    <row r="449" spans="1:5" s="1" customFormat="1" ht="30" customHeight="1">
      <c r="A449" s="8">
        <v>447</v>
      </c>
      <c r="B449" s="8" t="str">
        <f>"23042020092110424831658"</f>
        <v>23042020092110424831658</v>
      </c>
      <c r="C449" s="8" t="s">
        <v>22</v>
      </c>
      <c r="D449" s="8" t="str">
        <f>"刘秀冬"</f>
        <v>刘秀冬</v>
      </c>
      <c r="E449" s="8"/>
    </row>
    <row r="450" spans="1:5" s="1" customFormat="1" ht="30" customHeight="1">
      <c r="A450" s="8">
        <v>448</v>
      </c>
      <c r="B450" s="8" t="str">
        <f>"23042020092111001931669"</f>
        <v>23042020092111001931669</v>
      </c>
      <c r="C450" s="8" t="s">
        <v>22</v>
      </c>
      <c r="D450" s="8" t="str">
        <f>"吴小怡"</f>
        <v>吴小怡</v>
      </c>
      <c r="E450" s="8"/>
    </row>
    <row r="451" spans="1:5" s="1" customFormat="1" ht="30" customHeight="1">
      <c r="A451" s="8">
        <v>449</v>
      </c>
      <c r="B451" s="8" t="str">
        <f>"23042020092111035431671"</f>
        <v>23042020092111035431671</v>
      </c>
      <c r="C451" s="8" t="s">
        <v>22</v>
      </c>
      <c r="D451" s="8" t="str">
        <f>"陈爱丽"</f>
        <v>陈爱丽</v>
      </c>
      <c r="E451" s="8"/>
    </row>
    <row r="452" spans="1:5" s="1" customFormat="1" ht="30" customHeight="1">
      <c r="A452" s="8">
        <v>450</v>
      </c>
      <c r="B452" s="8" t="str">
        <f>"23042020092111162831677"</f>
        <v>23042020092111162831677</v>
      </c>
      <c r="C452" s="8" t="s">
        <v>22</v>
      </c>
      <c r="D452" s="8" t="str">
        <f>"林海榆"</f>
        <v>林海榆</v>
      </c>
      <c r="E452" s="8"/>
    </row>
    <row r="453" spans="1:5" s="1" customFormat="1" ht="30" customHeight="1">
      <c r="A453" s="8">
        <v>451</v>
      </c>
      <c r="B453" s="8" t="str">
        <f>"23042020092111220531680"</f>
        <v>23042020092111220531680</v>
      </c>
      <c r="C453" s="8" t="s">
        <v>22</v>
      </c>
      <c r="D453" s="8" t="str">
        <f>"王井梅"</f>
        <v>王井梅</v>
      </c>
      <c r="E453" s="8"/>
    </row>
    <row r="454" spans="1:5" s="1" customFormat="1" ht="30" customHeight="1">
      <c r="A454" s="8">
        <v>452</v>
      </c>
      <c r="B454" s="8" t="str">
        <f>"23042020092111453831690"</f>
        <v>23042020092111453831690</v>
      </c>
      <c r="C454" s="8" t="s">
        <v>22</v>
      </c>
      <c r="D454" s="8" t="str">
        <f>"王有娥"</f>
        <v>王有娥</v>
      </c>
      <c r="E454" s="8"/>
    </row>
    <row r="455" spans="1:5" s="1" customFormat="1" ht="30" customHeight="1">
      <c r="A455" s="8">
        <v>453</v>
      </c>
      <c r="B455" s="8" t="str">
        <f>"23042020092112052431695"</f>
        <v>23042020092112052431695</v>
      </c>
      <c r="C455" s="8" t="s">
        <v>22</v>
      </c>
      <c r="D455" s="8" t="str">
        <f>"符秀坤"</f>
        <v>符秀坤</v>
      </c>
      <c r="E455" s="8"/>
    </row>
    <row r="456" spans="1:5" s="1" customFormat="1" ht="30" customHeight="1">
      <c r="A456" s="8">
        <v>454</v>
      </c>
      <c r="B456" s="8" t="str">
        <f>"23042020092112170531698"</f>
        <v>23042020092112170531698</v>
      </c>
      <c r="C456" s="8" t="s">
        <v>22</v>
      </c>
      <c r="D456" s="8" t="str">
        <f>"陈春霞 "</f>
        <v>陈春霞 </v>
      </c>
      <c r="E456" s="8"/>
    </row>
    <row r="457" spans="1:5" s="1" customFormat="1" ht="30" customHeight="1">
      <c r="A457" s="8">
        <v>455</v>
      </c>
      <c r="B457" s="8" t="str">
        <f>"23042020092112355431705"</f>
        <v>23042020092112355431705</v>
      </c>
      <c r="C457" s="8" t="s">
        <v>22</v>
      </c>
      <c r="D457" s="8" t="str">
        <f>"朱贤桂"</f>
        <v>朱贤桂</v>
      </c>
      <c r="E457" s="8"/>
    </row>
    <row r="458" spans="1:5" s="1" customFormat="1" ht="30" customHeight="1">
      <c r="A458" s="8">
        <v>456</v>
      </c>
      <c r="B458" s="8" t="str">
        <f>"23042020092112393931706"</f>
        <v>23042020092112393931706</v>
      </c>
      <c r="C458" s="8" t="s">
        <v>22</v>
      </c>
      <c r="D458" s="8" t="str">
        <f>"黄凤琴"</f>
        <v>黄凤琴</v>
      </c>
      <c r="E458" s="8"/>
    </row>
    <row r="459" spans="1:5" s="1" customFormat="1" ht="30" customHeight="1">
      <c r="A459" s="8">
        <v>457</v>
      </c>
      <c r="B459" s="8" t="str">
        <f>"23042020092113030831712"</f>
        <v>23042020092113030831712</v>
      </c>
      <c r="C459" s="8" t="s">
        <v>22</v>
      </c>
      <c r="D459" s="8" t="str">
        <f>"刘秋婷"</f>
        <v>刘秋婷</v>
      </c>
      <c r="E459" s="8"/>
    </row>
    <row r="460" spans="1:5" s="1" customFormat="1" ht="30" customHeight="1">
      <c r="A460" s="8">
        <v>458</v>
      </c>
      <c r="B460" s="8" t="str">
        <f>"23042020092113213131715"</f>
        <v>23042020092113213131715</v>
      </c>
      <c r="C460" s="8" t="s">
        <v>22</v>
      </c>
      <c r="D460" s="8" t="str">
        <f>"王美妹"</f>
        <v>王美妹</v>
      </c>
      <c r="E460" s="8"/>
    </row>
    <row r="461" spans="1:5" s="1" customFormat="1" ht="30" customHeight="1">
      <c r="A461" s="8">
        <v>459</v>
      </c>
      <c r="B461" s="8" t="str">
        <f>"23042020092113511231721"</f>
        <v>23042020092113511231721</v>
      </c>
      <c r="C461" s="8" t="s">
        <v>22</v>
      </c>
      <c r="D461" s="8" t="str">
        <f>"黄彩丽"</f>
        <v>黄彩丽</v>
      </c>
      <c r="E461" s="8"/>
    </row>
    <row r="462" spans="1:5" s="1" customFormat="1" ht="30" customHeight="1">
      <c r="A462" s="8">
        <v>460</v>
      </c>
      <c r="B462" s="8" t="str">
        <f>"23042020092114014931724"</f>
        <v>23042020092114014931724</v>
      </c>
      <c r="C462" s="8" t="s">
        <v>22</v>
      </c>
      <c r="D462" s="8" t="str">
        <f>"李永妃"</f>
        <v>李永妃</v>
      </c>
      <c r="E462" s="8"/>
    </row>
    <row r="463" spans="1:5" s="1" customFormat="1" ht="30" customHeight="1">
      <c r="A463" s="8">
        <v>461</v>
      </c>
      <c r="B463" s="8" t="str">
        <f>"23042020092114115631729"</f>
        <v>23042020092114115631729</v>
      </c>
      <c r="C463" s="8" t="s">
        <v>22</v>
      </c>
      <c r="D463" s="8" t="str">
        <f>"古裕琼"</f>
        <v>古裕琼</v>
      </c>
      <c r="E463" s="8"/>
    </row>
    <row r="464" spans="1:5" s="1" customFormat="1" ht="30" customHeight="1">
      <c r="A464" s="8">
        <v>462</v>
      </c>
      <c r="B464" s="8" t="str">
        <f>"23042020092115435031755"</f>
        <v>23042020092115435031755</v>
      </c>
      <c r="C464" s="8" t="s">
        <v>22</v>
      </c>
      <c r="D464" s="8" t="str">
        <f>"谭冰"</f>
        <v>谭冰</v>
      </c>
      <c r="E464" s="8"/>
    </row>
    <row r="465" spans="1:5" s="1" customFormat="1" ht="30" customHeight="1">
      <c r="A465" s="8">
        <v>463</v>
      </c>
      <c r="B465" s="8" t="str">
        <f>"23042020092115460731757"</f>
        <v>23042020092115460731757</v>
      </c>
      <c r="C465" s="8" t="s">
        <v>22</v>
      </c>
      <c r="D465" s="8" t="str">
        <f>"黄桂月"</f>
        <v>黄桂月</v>
      </c>
      <c r="E465" s="8"/>
    </row>
    <row r="466" spans="1:5" s="1" customFormat="1" ht="30" customHeight="1">
      <c r="A466" s="8">
        <v>464</v>
      </c>
      <c r="B466" s="8" t="str">
        <f>"23042020092115471031759"</f>
        <v>23042020092115471031759</v>
      </c>
      <c r="C466" s="8" t="s">
        <v>22</v>
      </c>
      <c r="D466" s="8" t="str">
        <f>"谢书丹"</f>
        <v>谢书丹</v>
      </c>
      <c r="E466" s="8"/>
    </row>
    <row r="467" spans="1:5" s="1" customFormat="1" ht="30" customHeight="1">
      <c r="A467" s="8">
        <v>465</v>
      </c>
      <c r="B467" s="8" t="str">
        <f>"23042020092115582331764"</f>
        <v>23042020092115582331764</v>
      </c>
      <c r="C467" s="8" t="s">
        <v>22</v>
      </c>
      <c r="D467" s="8" t="str">
        <f>"张晓慧"</f>
        <v>张晓慧</v>
      </c>
      <c r="E467" s="8"/>
    </row>
    <row r="468" spans="1:5" s="1" customFormat="1" ht="30" customHeight="1">
      <c r="A468" s="8">
        <v>466</v>
      </c>
      <c r="B468" s="8" t="str">
        <f>"23042020092116105231767"</f>
        <v>23042020092116105231767</v>
      </c>
      <c r="C468" s="8" t="s">
        <v>22</v>
      </c>
      <c r="D468" s="8" t="str">
        <f>"李永娟"</f>
        <v>李永娟</v>
      </c>
      <c r="E468" s="8"/>
    </row>
    <row r="469" spans="1:5" s="1" customFormat="1" ht="30" customHeight="1">
      <c r="A469" s="8">
        <v>467</v>
      </c>
      <c r="B469" s="8" t="str">
        <f>"23042020092116115831768"</f>
        <v>23042020092116115831768</v>
      </c>
      <c r="C469" s="8" t="s">
        <v>22</v>
      </c>
      <c r="D469" s="8" t="str">
        <f>"黄明竹"</f>
        <v>黄明竹</v>
      </c>
      <c r="E469" s="8"/>
    </row>
    <row r="470" spans="1:5" s="1" customFormat="1" ht="30" customHeight="1">
      <c r="A470" s="8">
        <v>468</v>
      </c>
      <c r="B470" s="8" t="str">
        <f>"23042020092116211431773"</f>
        <v>23042020092116211431773</v>
      </c>
      <c r="C470" s="8" t="s">
        <v>22</v>
      </c>
      <c r="D470" s="8" t="str">
        <f>"张燕香"</f>
        <v>张燕香</v>
      </c>
      <c r="E470" s="8"/>
    </row>
    <row r="471" spans="1:5" s="1" customFormat="1" ht="30" customHeight="1">
      <c r="A471" s="8">
        <v>469</v>
      </c>
      <c r="B471" s="8" t="str">
        <f>"23042020092116321331777"</f>
        <v>23042020092116321331777</v>
      </c>
      <c r="C471" s="8" t="s">
        <v>22</v>
      </c>
      <c r="D471" s="8" t="str">
        <f>"桂超"</f>
        <v>桂超</v>
      </c>
      <c r="E471" s="8"/>
    </row>
    <row r="472" spans="1:5" s="1" customFormat="1" ht="30" customHeight="1">
      <c r="A472" s="8">
        <v>470</v>
      </c>
      <c r="B472" s="8" t="str">
        <f>"23042020092116490031780"</f>
        <v>23042020092116490031780</v>
      </c>
      <c r="C472" s="8" t="s">
        <v>22</v>
      </c>
      <c r="D472" s="8" t="str">
        <f>"王二女"</f>
        <v>王二女</v>
      </c>
      <c r="E472" s="8"/>
    </row>
    <row r="473" spans="1:5" s="1" customFormat="1" ht="30" customHeight="1">
      <c r="A473" s="8">
        <v>471</v>
      </c>
      <c r="B473" s="8" t="str">
        <f>"23042020092117050831785"</f>
        <v>23042020092117050831785</v>
      </c>
      <c r="C473" s="8" t="s">
        <v>22</v>
      </c>
      <c r="D473" s="8" t="str">
        <f>"黄河玉"</f>
        <v>黄河玉</v>
      </c>
      <c r="E473" s="8"/>
    </row>
    <row r="474" spans="1:5" s="1" customFormat="1" ht="30" customHeight="1">
      <c r="A474" s="8">
        <v>472</v>
      </c>
      <c r="B474" s="8" t="str">
        <f>"23042020092117060431786"</f>
        <v>23042020092117060431786</v>
      </c>
      <c r="C474" s="8" t="s">
        <v>22</v>
      </c>
      <c r="D474" s="8" t="str">
        <f>"谢正梅"</f>
        <v>谢正梅</v>
      </c>
      <c r="E474" s="8"/>
    </row>
    <row r="475" spans="1:5" s="1" customFormat="1" ht="30" customHeight="1">
      <c r="A475" s="8">
        <v>473</v>
      </c>
      <c r="B475" s="8" t="str">
        <f>"23042020092117281831791"</f>
        <v>23042020092117281831791</v>
      </c>
      <c r="C475" s="8" t="s">
        <v>22</v>
      </c>
      <c r="D475" s="8" t="str">
        <f>"陈秀桂"</f>
        <v>陈秀桂</v>
      </c>
      <c r="E475" s="8"/>
    </row>
    <row r="476" spans="1:5" s="1" customFormat="1" ht="30" customHeight="1">
      <c r="A476" s="8">
        <v>474</v>
      </c>
      <c r="B476" s="8" t="str">
        <f>"23042020092117305231792"</f>
        <v>23042020092117305231792</v>
      </c>
      <c r="C476" s="8" t="s">
        <v>22</v>
      </c>
      <c r="D476" s="8" t="str">
        <f>"吴丹英"</f>
        <v>吴丹英</v>
      </c>
      <c r="E476" s="8"/>
    </row>
    <row r="477" spans="1:5" s="1" customFormat="1" ht="30" customHeight="1">
      <c r="A477" s="8">
        <v>475</v>
      </c>
      <c r="B477" s="8" t="str">
        <f>"23042020092117585731799"</f>
        <v>23042020092117585731799</v>
      </c>
      <c r="C477" s="8" t="s">
        <v>22</v>
      </c>
      <c r="D477" s="8" t="str">
        <f>"羊桂秋"</f>
        <v>羊桂秋</v>
      </c>
      <c r="E477" s="8"/>
    </row>
    <row r="478" spans="1:5" s="1" customFormat="1" ht="30" customHeight="1">
      <c r="A478" s="8">
        <v>476</v>
      </c>
      <c r="B478" s="8" t="str">
        <f>"23042020092118101331804"</f>
        <v>23042020092118101331804</v>
      </c>
      <c r="C478" s="8" t="s">
        <v>22</v>
      </c>
      <c r="D478" s="8" t="str">
        <f>"谢逢妍"</f>
        <v>谢逢妍</v>
      </c>
      <c r="E478" s="8"/>
    </row>
    <row r="479" spans="1:5" s="1" customFormat="1" ht="30" customHeight="1">
      <c r="A479" s="8">
        <v>477</v>
      </c>
      <c r="B479" s="8" t="str">
        <f>"23042020092118310831809"</f>
        <v>23042020092118310831809</v>
      </c>
      <c r="C479" s="8" t="s">
        <v>22</v>
      </c>
      <c r="D479" s="8" t="str">
        <f>"林羽鸿"</f>
        <v>林羽鸿</v>
      </c>
      <c r="E479" s="8"/>
    </row>
    <row r="480" spans="1:5" s="1" customFormat="1" ht="30" customHeight="1">
      <c r="A480" s="8">
        <v>478</v>
      </c>
      <c r="B480" s="8" t="str">
        <f>"23042020092119212431820"</f>
        <v>23042020092119212431820</v>
      </c>
      <c r="C480" s="8" t="s">
        <v>22</v>
      </c>
      <c r="D480" s="8" t="str">
        <f>"符爱妹"</f>
        <v>符爱妹</v>
      </c>
      <c r="E480" s="8"/>
    </row>
    <row r="481" spans="1:5" s="1" customFormat="1" ht="30" customHeight="1">
      <c r="A481" s="8">
        <v>479</v>
      </c>
      <c r="B481" s="8" t="str">
        <f>"23042020092119272331822"</f>
        <v>23042020092119272331822</v>
      </c>
      <c r="C481" s="8" t="s">
        <v>22</v>
      </c>
      <c r="D481" s="8" t="str">
        <f>"唐金兰"</f>
        <v>唐金兰</v>
      </c>
      <c r="E481" s="8"/>
    </row>
    <row r="482" spans="1:5" s="1" customFormat="1" ht="30" customHeight="1">
      <c r="A482" s="8">
        <v>480</v>
      </c>
      <c r="B482" s="8" t="str">
        <f>"23042020092119331331826"</f>
        <v>23042020092119331331826</v>
      </c>
      <c r="C482" s="8" t="s">
        <v>22</v>
      </c>
      <c r="D482" s="8" t="str">
        <f>"李卓川"</f>
        <v>李卓川</v>
      </c>
      <c r="E482" s="8"/>
    </row>
    <row r="483" spans="1:5" s="1" customFormat="1" ht="30" customHeight="1">
      <c r="A483" s="8">
        <v>481</v>
      </c>
      <c r="B483" s="8" t="str">
        <f>"23042020092119360831827"</f>
        <v>23042020092119360831827</v>
      </c>
      <c r="C483" s="8" t="s">
        <v>22</v>
      </c>
      <c r="D483" s="8" t="str">
        <f>"符祥霞"</f>
        <v>符祥霞</v>
      </c>
      <c r="E483" s="8"/>
    </row>
    <row r="484" spans="1:5" s="1" customFormat="1" ht="30" customHeight="1">
      <c r="A484" s="8">
        <v>482</v>
      </c>
      <c r="B484" s="8" t="str">
        <f>"23042020092119455431831"</f>
        <v>23042020092119455431831</v>
      </c>
      <c r="C484" s="8" t="s">
        <v>22</v>
      </c>
      <c r="D484" s="8" t="str">
        <f>"唐菊珠"</f>
        <v>唐菊珠</v>
      </c>
      <c r="E484" s="8"/>
    </row>
    <row r="485" spans="1:5" s="1" customFormat="1" ht="30" customHeight="1">
      <c r="A485" s="8">
        <v>483</v>
      </c>
      <c r="B485" s="8" t="str">
        <f>"23042020092119462031832"</f>
        <v>23042020092119462031832</v>
      </c>
      <c r="C485" s="8" t="s">
        <v>22</v>
      </c>
      <c r="D485" s="8" t="str">
        <f>"王丽佳"</f>
        <v>王丽佳</v>
      </c>
      <c r="E485" s="8"/>
    </row>
    <row r="486" spans="1:5" s="1" customFormat="1" ht="30" customHeight="1">
      <c r="A486" s="8">
        <v>484</v>
      </c>
      <c r="B486" s="8" t="str">
        <f>"23042020092119592131833"</f>
        <v>23042020092119592131833</v>
      </c>
      <c r="C486" s="8" t="s">
        <v>22</v>
      </c>
      <c r="D486" s="8" t="str">
        <f>"刘谷山"</f>
        <v>刘谷山</v>
      </c>
      <c r="E486" s="8"/>
    </row>
    <row r="487" spans="1:5" s="1" customFormat="1" ht="30" customHeight="1">
      <c r="A487" s="8">
        <v>485</v>
      </c>
      <c r="B487" s="8" t="str">
        <f>"23042020092120072131837"</f>
        <v>23042020092120072131837</v>
      </c>
      <c r="C487" s="8" t="s">
        <v>22</v>
      </c>
      <c r="D487" s="8" t="str">
        <f>"何海玲"</f>
        <v>何海玲</v>
      </c>
      <c r="E487" s="8"/>
    </row>
    <row r="488" spans="1:5" s="1" customFormat="1" ht="30" customHeight="1">
      <c r="A488" s="8">
        <v>486</v>
      </c>
      <c r="B488" s="8" t="str">
        <f>"23042020092120164131840"</f>
        <v>23042020092120164131840</v>
      </c>
      <c r="C488" s="8" t="s">
        <v>22</v>
      </c>
      <c r="D488" s="8" t="str">
        <f>"阮允妹"</f>
        <v>阮允妹</v>
      </c>
      <c r="E488" s="8"/>
    </row>
    <row r="489" spans="1:5" s="1" customFormat="1" ht="30" customHeight="1">
      <c r="A489" s="8">
        <v>487</v>
      </c>
      <c r="B489" s="8" t="str">
        <f>"23042020092120164431841"</f>
        <v>23042020092120164431841</v>
      </c>
      <c r="C489" s="8" t="s">
        <v>22</v>
      </c>
      <c r="D489" s="8" t="str">
        <f>"王孔翠"</f>
        <v>王孔翠</v>
      </c>
      <c r="E489" s="8"/>
    </row>
    <row r="490" spans="1:5" s="1" customFormat="1" ht="30" customHeight="1">
      <c r="A490" s="8">
        <v>488</v>
      </c>
      <c r="B490" s="8" t="str">
        <f>"23042020092120303731845"</f>
        <v>23042020092120303731845</v>
      </c>
      <c r="C490" s="8" t="s">
        <v>22</v>
      </c>
      <c r="D490" s="8" t="str">
        <f>"符陆凤"</f>
        <v>符陆凤</v>
      </c>
      <c r="E490" s="8"/>
    </row>
    <row r="491" spans="1:5" s="1" customFormat="1" ht="30" customHeight="1">
      <c r="A491" s="8">
        <v>489</v>
      </c>
      <c r="B491" s="8" t="str">
        <f>"23042020092120334331846"</f>
        <v>23042020092120334331846</v>
      </c>
      <c r="C491" s="8" t="s">
        <v>22</v>
      </c>
      <c r="D491" s="8" t="str">
        <f>"唐木柳"</f>
        <v>唐木柳</v>
      </c>
      <c r="E491" s="8"/>
    </row>
    <row r="492" spans="1:5" s="1" customFormat="1" ht="30" customHeight="1">
      <c r="A492" s="8">
        <v>490</v>
      </c>
      <c r="B492" s="8" t="str">
        <f>"23042020092120351531847"</f>
        <v>23042020092120351531847</v>
      </c>
      <c r="C492" s="8" t="s">
        <v>22</v>
      </c>
      <c r="D492" s="8" t="str">
        <f>"曾承姣"</f>
        <v>曾承姣</v>
      </c>
      <c r="E492" s="8"/>
    </row>
    <row r="493" spans="1:5" s="1" customFormat="1" ht="30" customHeight="1">
      <c r="A493" s="8">
        <v>491</v>
      </c>
      <c r="B493" s="8" t="str">
        <f>"23042020092120484431851"</f>
        <v>23042020092120484431851</v>
      </c>
      <c r="C493" s="8" t="s">
        <v>22</v>
      </c>
      <c r="D493" s="8" t="str">
        <f>"王海萍"</f>
        <v>王海萍</v>
      </c>
      <c r="E493" s="8"/>
    </row>
    <row r="494" spans="1:5" s="1" customFormat="1" ht="30" customHeight="1">
      <c r="A494" s="8">
        <v>492</v>
      </c>
      <c r="B494" s="8" t="str">
        <f>"23042020092120525631853"</f>
        <v>23042020092120525631853</v>
      </c>
      <c r="C494" s="8" t="s">
        <v>22</v>
      </c>
      <c r="D494" s="8" t="str">
        <f>"李江清"</f>
        <v>李江清</v>
      </c>
      <c r="E494" s="8"/>
    </row>
    <row r="495" spans="1:5" s="1" customFormat="1" ht="30" customHeight="1">
      <c r="A495" s="8">
        <v>493</v>
      </c>
      <c r="B495" s="8" t="str">
        <f>"23042020092120555031855"</f>
        <v>23042020092120555031855</v>
      </c>
      <c r="C495" s="8" t="s">
        <v>22</v>
      </c>
      <c r="D495" s="8" t="str">
        <f>"薛桃林"</f>
        <v>薛桃林</v>
      </c>
      <c r="E495" s="8"/>
    </row>
    <row r="496" spans="1:5" s="1" customFormat="1" ht="30" customHeight="1">
      <c r="A496" s="8">
        <v>494</v>
      </c>
      <c r="B496" s="8" t="str">
        <f>"23042020092121104831861"</f>
        <v>23042020092121104831861</v>
      </c>
      <c r="C496" s="8" t="s">
        <v>22</v>
      </c>
      <c r="D496" s="8" t="str">
        <f>"钟云捷"</f>
        <v>钟云捷</v>
      </c>
      <c r="E496" s="8"/>
    </row>
    <row r="497" spans="1:5" s="1" customFormat="1" ht="30" customHeight="1">
      <c r="A497" s="8">
        <v>495</v>
      </c>
      <c r="B497" s="8" t="str">
        <f>"23042020092121135131863"</f>
        <v>23042020092121135131863</v>
      </c>
      <c r="C497" s="8" t="s">
        <v>22</v>
      </c>
      <c r="D497" s="8" t="str">
        <f>"羊高丽"</f>
        <v>羊高丽</v>
      </c>
      <c r="E497" s="8"/>
    </row>
    <row r="498" spans="1:5" s="1" customFormat="1" ht="30" customHeight="1">
      <c r="A498" s="8">
        <v>496</v>
      </c>
      <c r="B498" s="8" t="str">
        <f>"23042020092122121431876"</f>
        <v>23042020092122121431876</v>
      </c>
      <c r="C498" s="8" t="s">
        <v>22</v>
      </c>
      <c r="D498" s="8" t="str">
        <f>"蔡玉妹"</f>
        <v>蔡玉妹</v>
      </c>
      <c r="E498" s="8"/>
    </row>
    <row r="499" spans="1:5" s="1" customFormat="1" ht="30" customHeight="1">
      <c r="A499" s="8">
        <v>497</v>
      </c>
      <c r="B499" s="8" t="str">
        <f>"23042020092122130431877"</f>
        <v>23042020092122130431877</v>
      </c>
      <c r="C499" s="8" t="s">
        <v>22</v>
      </c>
      <c r="D499" s="8" t="str">
        <f>"林尤杏"</f>
        <v>林尤杏</v>
      </c>
      <c r="E499" s="8"/>
    </row>
    <row r="500" spans="1:5" s="1" customFormat="1" ht="30" customHeight="1">
      <c r="A500" s="8">
        <v>498</v>
      </c>
      <c r="B500" s="8" t="str">
        <f>"23042020092122175631879"</f>
        <v>23042020092122175631879</v>
      </c>
      <c r="C500" s="8" t="s">
        <v>22</v>
      </c>
      <c r="D500" s="8" t="str">
        <f>"唐诗琳"</f>
        <v>唐诗琳</v>
      </c>
      <c r="E500" s="8"/>
    </row>
    <row r="501" spans="1:5" s="1" customFormat="1" ht="30" customHeight="1">
      <c r="A501" s="8">
        <v>499</v>
      </c>
      <c r="B501" s="8" t="str">
        <f>"23042020092122374831883"</f>
        <v>23042020092122374831883</v>
      </c>
      <c r="C501" s="8" t="s">
        <v>22</v>
      </c>
      <c r="D501" s="8" t="str">
        <f>"李爱丹"</f>
        <v>李爱丹</v>
      </c>
      <c r="E501" s="8"/>
    </row>
    <row r="502" spans="1:5" s="1" customFormat="1" ht="30" customHeight="1">
      <c r="A502" s="8">
        <v>500</v>
      </c>
      <c r="B502" s="8" t="str">
        <f>"23042020092122553331886"</f>
        <v>23042020092122553331886</v>
      </c>
      <c r="C502" s="8" t="s">
        <v>22</v>
      </c>
      <c r="D502" s="8" t="str">
        <f>"胡义妍"</f>
        <v>胡义妍</v>
      </c>
      <c r="E502" s="8"/>
    </row>
    <row r="503" spans="1:5" s="1" customFormat="1" ht="30" customHeight="1">
      <c r="A503" s="8">
        <v>501</v>
      </c>
      <c r="B503" s="8" t="str">
        <f>"23042020092123012331887"</f>
        <v>23042020092123012331887</v>
      </c>
      <c r="C503" s="8" t="s">
        <v>22</v>
      </c>
      <c r="D503" s="8" t="str">
        <f>"李金红"</f>
        <v>李金红</v>
      </c>
      <c r="E503" s="8"/>
    </row>
    <row r="504" spans="1:5" s="1" customFormat="1" ht="30" customHeight="1">
      <c r="A504" s="8">
        <v>502</v>
      </c>
      <c r="B504" s="8" t="str">
        <f>"23042020092123051931888"</f>
        <v>23042020092123051931888</v>
      </c>
      <c r="C504" s="8" t="s">
        <v>22</v>
      </c>
      <c r="D504" s="8" t="str">
        <f>"符美风"</f>
        <v>符美风</v>
      </c>
      <c r="E504" s="8"/>
    </row>
    <row r="505" spans="1:5" s="1" customFormat="1" ht="30" customHeight="1">
      <c r="A505" s="8">
        <v>503</v>
      </c>
      <c r="B505" s="8" t="str">
        <f>"23042020092123080931889"</f>
        <v>23042020092123080931889</v>
      </c>
      <c r="C505" s="8" t="s">
        <v>22</v>
      </c>
      <c r="D505" s="8" t="str">
        <f>"黄美月"</f>
        <v>黄美月</v>
      </c>
      <c r="E505" s="8"/>
    </row>
    <row r="506" spans="1:5" s="1" customFormat="1" ht="30" customHeight="1">
      <c r="A506" s="8">
        <v>504</v>
      </c>
      <c r="B506" s="8" t="str">
        <f>"23042020092123211631890"</f>
        <v>23042020092123211631890</v>
      </c>
      <c r="C506" s="8" t="s">
        <v>22</v>
      </c>
      <c r="D506" s="8" t="str">
        <f>"刘扣要"</f>
        <v>刘扣要</v>
      </c>
      <c r="E506" s="8"/>
    </row>
    <row r="507" spans="1:5" s="1" customFormat="1" ht="30" customHeight="1">
      <c r="A507" s="8">
        <v>505</v>
      </c>
      <c r="B507" s="8" t="str">
        <f>"23042020092200520731896"</f>
        <v>23042020092200520731896</v>
      </c>
      <c r="C507" s="8" t="s">
        <v>22</v>
      </c>
      <c r="D507" s="8" t="str">
        <f>"王永彬"</f>
        <v>王永彬</v>
      </c>
      <c r="E507" s="8"/>
    </row>
    <row r="508" spans="1:5" s="1" customFormat="1" ht="30" customHeight="1">
      <c r="A508" s="8">
        <v>506</v>
      </c>
      <c r="B508" s="8" t="str">
        <f>"23042020092208322031904"</f>
        <v>23042020092208322031904</v>
      </c>
      <c r="C508" s="8" t="s">
        <v>22</v>
      </c>
      <c r="D508" s="8" t="str">
        <f>"符庆英"</f>
        <v>符庆英</v>
      </c>
      <c r="E508" s="8"/>
    </row>
    <row r="509" spans="1:5" s="1" customFormat="1" ht="30" customHeight="1">
      <c r="A509" s="8">
        <v>507</v>
      </c>
      <c r="B509" s="8" t="str">
        <f>"23042020092209144931911"</f>
        <v>23042020092209144931911</v>
      </c>
      <c r="C509" s="8" t="s">
        <v>22</v>
      </c>
      <c r="D509" s="8" t="str">
        <f>"吴丹娜"</f>
        <v>吴丹娜</v>
      </c>
      <c r="E509" s="8"/>
    </row>
    <row r="510" spans="1:5" s="1" customFormat="1" ht="30" customHeight="1">
      <c r="A510" s="8">
        <v>508</v>
      </c>
      <c r="B510" s="8" t="str">
        <f>"23042020092209193531916"</f>
        <v>23042020092209193531916</v>
      </c>
      <c r="C510" s="8" t="s">
        <v>22</v>
      </c>
      <c r="D510" s="8" t="str">
        <f>"羊月丽"</f>
        <v>羊月丽</v>
      </c>
      <c r="E510" s="8"/>
    </row>
    <row r="511" spans="1:5" s="1" customFormat="1" ht="30" customHeight="1">
      <c r="A511" s="8">
        <v>509</v>
      </c>
      <c r="B511" s="8" t="str">
        <f>"23042020092209405131922"</f>
        <v>23042020092209405131922</v>
      </c>
      <c r="C511" s="8" t="s">
        <v>22</v>
      </c>
      <c r="D511" s="8" t="str">
        <f>"王文莲"</f>
        <v>王文莲</v>
      </c>
      <c r="E511" s="8"/>
    </row>
    <row r="512" spans="1:5" s="1" customFormat="1" ht="30" customHeight="1">
      <c r="A512" s="8">
        <v>510</v>
      </c>
      <c r="B512" s="8" t="str">
        <f>"23042020092209522331927"</f>
        <v>23042020092209522331927</v>
      </c>
      <c r="C512" s="8" t="s">
        <v>22</v>
      </c>
      <c r="D512" s="8" t="str">
        <f>"关烧"</f>
        <v>关烧</v>
      </c>
      <c r="E512" s="8"/>
    </row>
    <row r="513" spans="1:5" s="1" customFormat="1" ht="30" customHeight="1">
      <c r="A513" s="8">
        <v>511</v>
      </c>
      <c r="B513" s="8" t="str">
        <f>"23042020092210221231934"</f>
        <v>23042020092210221231934</v>
      </c>
      <c r="C513" s="8" t="s">
        <v>22</v>
      </c>
      <c r="D513" s="8" t="str">
        <f>"黎三妃"</f>
        <v>黎三妃</v>
      </c>
      <c r="E513" s="8"/>
    </row>
    <row r="514" spans="1:5" s="1" customFormat="1" ht="30" customHeight="1">
      <c r="A514" s="8">
        <v>512</v>
      </c>
      <c r="B514" s="8" t="str">
        <f>"23042020092210223631935"</f>
        <v>23042020092210223631935</v>
      </c>
      <c r="C514" s="8" t="s">
        <v>22</v>
      </c>
      <c r="D514" s="8" t="str">
        <f>"魏秀芳"</f>
        <v>魏秀芳</v>
      </c>
      <c r="E514" s="8"/>
    </row>
    <row r="515" spans="1:5" s="1" customFormat="1" ht="30" customHeight="1">
      <c r="A515" s="8">
        <v>513</v>
      </c>
      <c r="B515" s="8" t="str">
        <f>"23042020092210250231936"</f>
        <v>23042020092210250231936</v>
      </c>
      <c r="C515" s="8" t="s">
        <v>22</v>
      </c>
      <c r="D515" s="8" t="str">
        <f>"李始丽"</f>
        <v>李始丽</v>
      </c>
      <c r="E515" s="8"/>
    </row>
    <row r="516" spans="1:5" s="1" customFormat="1" ht="30" customHeight="1">
      <c r="A516" s="8">
        <v>514</v>
      </c>
      <c r="B516" s="8" t="str">
        <f>"23042020092210281931939"</f>
        <v>23042020092210281931939</v>
      </c>
      <c r="C516" s="8" t="s">
        <v>22</v>
      </c>
      <c r="D516" s="8" t="str">
        <f>"简木爱"</f>
        <v>简木爱</v>
      </c>
      <c r="E516" s="8"/>
    </row>
    <row r="517" spans="1:5" s="1" customFormat="1" ht="30" customHeight="1">
      <c r="A517" s="8">
        <v>515</v>
      </c>
      <c r="B517" s="8" t="str">
        <f>"23042020092210292231940"</f>
        <v>23042020092210292231940</v>
      </c>
      <c r="C517" s="8" t="s">
        <v>22</v>
      </c>
      <c r="D517" s="8" t="str">
        <f>"陈光月"</f>
        <v>陈光月</v>
      </c>
      <c r="E517" s="8"/>
    </row>
    <row r="518" spans="1:5" s="1" customFormat="1" ht="30" customHeight="1">
      <c r="A518" s="8">
        <v>516</v>
      </c>
      <c r="B518" s="8" t="str">
        <f>"23042020092210544131944"</f>
        <v>23042020092210544131944</v>
      </c>
      <c r="C518" s="8" t="s">
        <v>22</v>
      </c>
      <c r="D518" s="8" t="str">
        <f>"叶康霞"</f>
        <v>叶康霞</v>
      </c>
      <c r="E518" s="8"/>
    </row>
    <row r="519" spans="1:5" s="1" customFormat="1" ht="30" customHeight="1">
      <c r="A519" s="8">
        <v>517</v>
      </c>
      <c r="B519" s="8" t="str">
        <f>"23042020092211011031947"</f>
        <v>23042020092211011031947</v>
      </c>
      <c r="C519" s="8" t="s">
        <v>22</v>
      </c>
      <c r="D519" s="8" t="str">
        <f>"钟真姝"</f>
        <v>钟真姝</v>
      </c>
      <c r="E519" s="8"/>
    </row>
    <row r="520" spans="1:5" s="1" customFormat="1" ht="30" customHeight="1">
      <c r="A520" s="8">
        <v>518</v>
      </c>
      <c r="B520" s="8" t="str">
        <f>"23042020092211405331954"</f>
        <v>23042020092211405331954</v>
      </c>
      <c r="C520" s="8" t="s">
        <v>22</v>
      </c>
      <c r="D520" s="8" t="str">
        <f>"吴秀清"</f>
        <v>吴秀清</v>
      </c>
      <c r="E520" s="8"/>
    </row>
    <row r="521" spans="1:5" s="1" customFormat="1" ht="30" customHeight="1">
      <c r="A521" s="8">
        <v>519</v>
      </c>
      <c r="B521" s="8" t="str">
        <f>"23042020092211490631955"</f>
        <v>23042020092211490631955</v>
      </c>
      <c r="C521" s="8" t="s">
        <v>22</v>
      </c>
      <c r="D521" s="8" t="str">
        <f>"  陈垂燕"</f>
        <v>  陈垂燕</v>
      </c>
      <c r="E521" s="8"/>
    </row>
    <row r="522" spans="1:5" s="1" customFormat="1" ht="30" customHeight="1">
      <c r="A522" s="8">
        <v>520</v>
      </c>
      <c r="B522" s="8" t="str">
        <f>"23042020092212131531960"</f>
        <v>23042020092212131531960</v>
      </c>
      <c r="C522" s="8" t="s">
        <v>22</v>
      </c>
      <c r="D522" s="8" t="str">
        <f>"郭曼微"</f>
        <v>郭曼微</v>
      </c>
      <c r="E522" s="8"/>
    </row>
    <row r="523" spans="1:5" s="1" customFormat="1" ht="30" customHeight="1">
      <c r="A523" s="8">
        <v>521</v>
      </c>
      <c r="B523" s="8" t="str">
        <f>"23042020092212291031965"</f>
        <v>23042020092212291031965</v>
      </c>
      <c r="C523" s="8" t="s">
        <v>22</v>
      </c>
      <c r="D523" s="8" t="str">
        <f>"黎琼妹"</f>
        <v>黎琼妹</v>
      </c>
      <c r="E523" s="8"/>
    </row>
    <row r="524" spans="1:5" s="1" customFormat="1" ht="30" customHeight="1">
      <c r="A524" s="8">
        <v>522</v>
      </c>
      <c r="B524" s="8" t="str">
        <f>"23042020092212341531968"</f>
        <v>23042020092212341531968</v>
      </c>
      <c r="C524" s="8" t="s">
        <v>22</v>
      </c>
      <c r="D524" s="8" t="str">
        <f>"陈彩汉"</f>
        <v>陈彩汉</v>
      </c>
      <c r="E524" s="8"/>
    </row>
    <row r="525" spans="1:5" s="1" customFormat="1" ht="30" customHeight="1">
      <c r="A525" s="8">
        <v>523</v>
      </c>
      <c r="B525" s="8" t="str">
        <f>"23042020092213203331975"</f>
        <v>23042020092213203331975</v>
      </c>
      <c r="C525" s="8" t="s">
        <v>22</v>
      </c>
      <c r="D525" s="8" t="str">
        <f>"羊彩丽"</f>
        <v>羊彩丽</v>
      </c>
      <c r="E525" s="8"/>
    </row>
    <row r="526" spans="1:5" s="1" customFormat="1" ht="30" customHeight="1">
      <c r="A526" s="8">
        <v>524</v>
      </c>
      <c r="B526" s="8" t="str">
        <f>"23042020092213262531977"</f>
        <v>23042020092213262531977</v>
      </c>
      <c r="C526" s="8" t="s">
        <v>22</v>
      </c>
      <c r="D526" s="8" t="str">
        <f>"李美宝"</f>
        <v>李美宝</v>
      </c>
      <c r="E526" s="8"/>
    </row>
    <row r="527" spans="1:5" s="1" customFormat="1" ht="30" customHeight="1">
      <c r="A527" s="8">
        <v>525</v>
      </c>
      <c r="B527" s="8" t="str">
        <f>"23042020092213453831979"</f>
        <v>23042020092213453831979</v>
      </c>
      <c r="C527" s="8" t="s">
        <v>22</v>
      </c>
      <c r="D527" s="8" t="str">
        <f>"沈珍美"</f>
        <v>沈珍美</v>
      </c>
      <c r="E527" s="8"/>
    </row>
    <row r="528" spans="1:5" s="1" customFormat="1" ht="30" customHeight="1">
      <c r="A528" s="8">
        <v>526</v>
      </c>
      <c r="B528" s="8" t="str">
        <f>"23042020092213504431981"</f>
        <v>23042020092213504431981</v>
      </c>
      <c r="C528" s="8" t="s">
        <v>22</v>
      </c>
      <c r="D528" s="8" t="str">
        <f>"赵平"</f>
        <v>赵平</v>
      </c>
      <c r="E528" s="8"/>
    </row>
    <row r="529" spans="1:5" s="1" customFormat="1" ht="30" customHeight="1">
      <c r="A529" s="8">
        <v>527</v>
      </c>
      <c r="B529" s="8" t="str">
        <f>"23042020092213542231982"</f>
        <v>23042020092213542231982</v>
      </c>
      <c r="C529" s="8" t="s">
        <v>22</v>
      </c>
      <c r="D529" s="8" t="str">
        <f>"郭焕花"</f>
        <v>郭焕花</v>
      </c>
      <c r="E529" s="8"/>
    </row>
    <row r="530" spans="1:5" s="1" customFormat="1" ht="30" customHeight="1">
      <c r="A530" s="8">
        <v>528</v>
      </c>
      <c r="B530" s="8" t="str">
        <f>"23042020092213571931984"</f>
        <v>23042020092213571931984</v>
      </c>
      <c r="C530" s="8" t="s">
        <v>22</v>
      </c>
      <c r="D530" s="8" t="str">
        <f>"林顺荷"</f>
        <v>林顺荷</v>
      </c>
      <c r="E530" s="8"/>
    </row>
    <row r="531" spans="1:5" s="1" customFormat="1" ht="30" customHeight="1">
      <c r="A531" s="8">
        <v>529</v>
      </c>
      <c r="B531" s="8" t="str">
        <f>"23042020092214042531985"</f>
        <v>23042020092214042531985</v>
      </c>
      <c r="C531" s="8" t="s">
        <v>22</v>
      </c>
      <c r="D531" s="8" t="str">
        <f>"许莲霞"</f>
        <v>许莲霞</v>
      </c>
      <c r="E531" s="8"/>
    </row>
    <row r="532" spans="1:5" s="1" customFormat="1" ht="30" customHeight="1">
      <c r="A532" s="8">
        <v>530</v>
      </c>
      <c r="B532" s="8" t="str">
        <f>"23042020092214414431990"</f>
        <v>23042020092214414431990</v>
      </c>
      <c r="C532" s="8" t="s">
        <v>22</v>
      </c>
      <c r="D532" s="8" t="str">
        <f>"李卫玲"</f>
        <v>李卫玲</v>
      </c>
      <c r="E532" s="8"/>
    </row>
    <row r="533" spans="1:5" s="1" customFormat="1" ht="30" customHeight="1">
      <c r="A533" s="8">
        <v>531</v>
      </c>
      <c r="B533" s="8" t="str">
        <f>"23042020092214515531994"</f>
        <v>23042020092214515531994</v>
      </c>
      <c r="C533" s="8" t="s">
        <v>22</v>
      </c>
      <c r="D533" s="8" t="str">
        <f>"符华珍"</f>
        <v>符华珍</v>
      </c>
      <c r="E533" s="8"/>
    </row>
    <row r="534" spans="1:5" s="1" customFormat="1" ht="30" customHeight="1">
      <c r="A534" s="8">
        <v>532</v>
      </c>
      <c r="B534" s="8" t="str">
        <f>"23042020092215122131999"</f>
        <v>23042020092215122131999</v>
      </c>
      <c r="C534" s="8" t="s">
        <v>22</v>
      </c>
      <c r="D534" s="8" t="str">
        <f>"符月花"</f>
        <v>符月花</v>
      </c>
      <c r="E534" s="8"/>
    </row>
    <row r="535" spans="1:5" s="1" customFormat="1" ht="30" customHeight="1">
      <c r="A535" s="8">
        <v>533</v>
      </c>
      <c r="B535" s="8" t="str">
        <f>"23042020092215192332000"</f>
        <v>23042020092215192332000</v>
      </c>
      <c r="C535" s="8" t="s">
        <v>22</v>
      </c>
      <c r="D535" s="8" t="str">
        <f>"林美桃"</f>
        <v>林美桃</v>
      </c>
      <c r="E535" s="8"/>
    </row>
    <row r="536" spans="1:5" s="1" customFormat="1" ht="30" customHeight="1">
      <c r="A536" s="8">
        <v>534</v>
      </c>
      <c r="B536" s="8" t="str">
        <f>"23042020092215524632010"</f>
        <v>23042020092215524632010</v>
      </c>
      <c r="C536" s="8" t="s">
        <v>22</v>
      </c>
      <c r="D536" s="8" t="str">
        <f>"张彩秀"</f>
        <v>张彩秀</v>
      </c>
      <c r="E536" s="8"/>
    </row>
    <row r="537" spans="1:5" s="1" customFormat="1" ht="30" customHeight="1">
      <c r="A537" s="8">
        <v>535</v>
      </c>
      <c r="B537" s="8" t="str">
        <f>"23042020092216435432018"</f>
        <v>23042020092216435432018</v>
      </c>
      <c r="C537" s="8" t="s">
        <v>22</v>
      </c>
      <c r="D537" s="8" t="str">
        <f>"陈君丹"</f>
        <v>陈君丹</v>
      </c>
      <c r="E537" s="8"/>
    </row>
    <row r="538" spans="1:5" s="1" customFormat="1" ht="30" customHeight="1">
      <c r="A538" s="8">
        <v>536</v>
      </c>
      <c r="B538" s="8" t="str">
        <f>"23042020092216451232020"</f>
        <v>23042020092216451232020</v>
      </c>
      <c r="C538" s="8" t="s">
        <v>22</v>
      </c>
      <c r="D538" s="8" t="str">
        <f>"吴江妹"</f>
        <v>吴江妹</v>
      </c>
      <c r="E538" s="8"/>
    </row>
    <row r="539" spans="1:5" s="1" customFormat="1" ht="30" customHeight="1">
      <c r="A539" s="8">
        <v>537</v>
      </c>
      <c r="B539" s="8" t="str">
        <f>"23042020092216542632022"</f>
        <v>23042020092216542632022</v>
      </c>
      <c r="C539" s="8" t="s">
        <v>22</v>
      </c>
      <c r="D539" s="8" t="str">
        <f>"黎娜"</f>
        <v>黎娜</v>
      </c>
      <c r="E539" s="8"/>
    </row>
    <row r="540" spans="1:5" s="1" customFormat="1" ht="30" customHeight="1">
      <c r="A540" s="8">
        <v>538</v>
      </c>
      <c r="B540" s="8" t="str">
        <f>"23042020092218122732036"</f>
        <v>23042020092218122732036</v>
      </c>
      <c r="C540" s="8" t="s">
        <v>22</v>
      </c>
      <c r="D540" s="8" t="str">
        <f>"孙桂紫"</f>
        <v>孙桂紫</v>
      </c>
      <c r="E540" s="8"/>
    </row>
    <row r="541" spans="1:5" s="1" customFormat="1" ht="30" customHeight="1">
      <c r="A541" s="8">
        <v>539</v>
      </c>
      <c r="B541" s="8" t="str">
        <f>"23042020092218312832038"</f>
        <v>23042020092218312832038</v>
      </c>
      <c r="C541" s="8" t="s">
        <v>22</v>
      </c>
      <c r="D541" s="8" t="str">
        <f>"杨木丽"</f>
        <v>杨木丽</v>
      </c>
      <c r="E541" s="8"/>
    </row>
    <row r="542" spans="1:5" s="1" customFormat="1" ht="30" customHeight="1">
      <c r="A542" s="8">
        <v>540</v>
      </c>
      <c r="B542" s="8" t="str">
        <f>"23042020092218504932045"</f>
        <v>23042020092218504932045</v>
      </c>
      <c r="C542" s="8" t="s">
        <v>22</v>
      </c>
      <c r="D542" s="8" t="str">
        <f>"王川文"</f>
        <v>王川文</v>
      </c>
      <c r="E542" s="8"/>
    </row>
    <row r="543" spans="1:5" s="1" customFormat="1" ht="30" customHeight="1">
      <c r="A543" s="8">
        <v>541</v>
      </c>
      <c r="B543" s="8" t="str">
        <f>"23042020092218592332047"</f>
        <v>23042020092218592332047</v>
      </c>
      <c r="C543" s="8" t="s">
        <v>22</v>
      </c>
      <c r="D543" s="8" t="str">
        <f>"王立丹"</f>
        <v>王立丹</v>
      </c>
      <c r="E543" s="8"/>
    </row>
    <row r="544" spans="1:5" s="1" customFormat="1" ht="30" customHeight="1">
      <c r="A544" s="8">
        <v>542</v>
      </c>
      <c r="B544" s="8" t="str">
        <f>"23042020092219221032052"</f>
        <v>23042020092219221032052</v>
      </c>
      <c r="C544" s="8" t="s">
        <v>22</v>
      </c>
      <c r="D544" s="8" t="str">
        <f>"陈秀燕"</f>
        <v>陈秀燕</v>
      </c>
      <c r="E544" s="8"/>
    </row>
    <row r="545" spans="1:5" s="1" customFormat="1" ht="30" customHeight="1">
      <c r="A545" s="8">
        <v>543</v>
      </c>
      <c r="B545" s="8" t="str">
        <f>"23042020092219421332054"</f>
        <v>23042020092219421332054</v>
      </c>
      <c r="C545" s="8" t="s">
        <v>22</v>
      </c>
      <c r="D545" s="8" t="str">
        <f>"吴美丽"</f>
        <v>吴美丽</v>
      </c>
      <c r="E545" s="8"/>
    </row>
    <row r="546" spans="1:5" s="1" customFormat="1" ht="30" customHeight="1">
      <c r="A546" s="8">
        <v>544</v>
      </c>
      <c r="B546" s="8" t="str">
        <f>"23042020092219454732055"</f>
        <v>23042020092219454732055</v>
      </c>
      <c r="C546" s="8" t="s">
        <v>22</v>
      </c>
      <c r="D546" s="8" t="str">
        <f>"赵衍祝"</f>
        <v>赵衍祝</v>
      </c>
      <c r="E546" s="8"/>
    </row>
    <row r="547" spans="1:5" s="1" customFormat="1" ht="30" customHeight="1">
      <c r="A547" s="8">
        <v>545</v>
      </c>
      <c r="B547" s="8" t="str">
        <f>"23042020092219521032056"</f>
        <v>23042020092219521032056</v>
      </c>
      <c r="C547" s="8" t="s">
        <v>22</v>
      </c>
      <c r="D547" s="8" t="str">
        <f>"李美桃"</f>
        <v>李美桃</v>
      </c>
      <c r="E547" s="8"/>
    </row>
    <row r="548" spans="1:5" s="1" customFormat="1" ht="30" customHeight="1">
      <c r="A548" s="8">
        <v>546</v>
      </c>
      <c r="B548" s="8" t="str">
        <f>"23042020092219593832059"</f>
        <v>23042020092219593832059</v>
      </c>
      <c r="C548" s="8" t="s">
        <v>22</v>
      </c>
      <c r="D548" s="8" t="str">
        <f>"黎日花"</f>
        <v>黎日花</v>
      </c>
      <c r="E548" s="8"/>
    </row>
    <row r="549" spans="1:5" s="1" customFormat="1" ht="30" customHeight="1">
      <c r="A549" s="8">
        <v>547</v>
      </c>
      <c r="B549" s="8" t="str">
        <f>"23042020092220044032061"</f>
        <v>23042020092220044032061</v>
      </c>
      <c r="C549" s="8" t="s">
        <v>22</v>
      </c>
      <c r="D549" s="8" t="str">
        <f>"黎女"</f>
        <v>黎女</v>
      </c>
      <c r="E549" s="8"/>
    </row>
    <row r="550" spans="1:5" s="1" customFormat="1" ht="30" customHeight="1">
      <c r="A550" s="8">
        <v>548</v>
      </c>
      <c r="B550" s="8" t="str">
        <f>"23042020092221163032072"</f>
        <v>23042020092221163032072</v>
      </c>
      <c r="C550" s="8" t="s">
        <v>22</v>
      </c>
      <c r="D550" s="8" t="str">
        <f>"徐汉"</f>
        <v>徐汉</v>
      </c>
      <c r="E550" s="8"/>
    </row>
    <row r="551" spans="1:5" s="1" customFormat="1" ht="30" customHeight="1">
      <c r="A551" s="8">
        <v>549</v>
      </c>
      <c r="B551" s="8" t="str">
        <f>"23042020092221343932074"</f>
        <v>23042020092221343932074</v>
      </c>
      <c r="C551" s="8" t="s">
        <v>22</v>
      </c>
      <c r="D551" s="8" t="str">
        <f>"陈长花"</f>
        <v>陈长花</v>
      </c>
      <c r="E551" s="8"/>
    </row>
    <row r="552" spans="1:5" s="1" customFormat="1" ht="30" customHeight="1">
      <c r="A552" s="8">
        <v>550</v>
      </c>
      <c r="B552" s="8" t="str">
        <f>"23042020092221494432077"</f>
        <v>23042020092221494432077</v>
      </c>
      <c r="C552" s="8" t="s">
        <v>22</v>
      </c>
      <c r="D552" s="8" t="str">
        <f>"羊菊秋"</f>
        <v>羊菊秋</v>
      </c>
      <c r="E552" s="8"/>
    </row>
    <row r="553" spans="1:5" s="1" customFormat="1" ht="30" customHeight="1">
      <c r="A553" s="8">
        <v>551</v>
      </c>
      <c r="B553" s="8" t="str">
        <f>"23042020092222280732082"</f>
        <v>23042020092222280732082</v>
      </c>
      <c r="C553" s="8" t="s">
        <v>22</v>
      </c>
      <c r="D553" s="8" t="str">
        <f>"陈永爱"</f>
        <v>陈永爱</v>
      </c>
      <c r="E553" s="8"/>
    </row>
    <row r="554" spans="1:5" s="1" customFormat="1" ht="30" customHeight="1">
      <c r="A554" s="8">
        <v>552</v>
      </c>
      <c r="B554" s="8" t="str">
        <f>"23042020092223050132089"</f>
        <v>23042020092223050132089</v>
      </c>
      <c r="C554" s="8" t="s">
        <v>22</v>
      </c>
      <c r="D554" s="8" t="str">
        <f>"韩金亮"</f>
        <v>韩金亮</v>
      </c>
      <c r="E554" s="8"/>
    </row>
    <row r="555" spans="1:5" s="1" customFormat="1" ht="30" customHeight="1">
      <c r="A555" s="8">
        <v>553</v>
      </c>
      <c r="B555" s="8" t="str">
        <f>"23042020092308563632106"</f>
        <v>23042020092308563632106</v>
      </c>
      <c r="C555" s="8" t="s">
        <v>22</v>
      </c>
      <c r="D555" s="8" t="str">
        <f>"李美逢"</f>
        <v>李美逢</v>
      </c>
      <c r="E555" s="8"/>
    </row>
    <row r="556" spans="1:5" s="1" customFormat="1" ht="30" customHeight="1">
      <c r="A556" s="8">
        <v>554</v>
      </c>
      <c r="B556" s="8" t="str">
        <f>"23042020092309543832108"</f>
        <v>23042020092309543832108</v>
      </c>
      <c r="C556" s="8" t="s">
        <v>22</v>
      </c>
      <c r="D556" s="8" t="str">
        <f>"郑玉慧"</f>
        <v>郑玉慧</v>
      </c>
      <c r="E556" s="8"/>
    </row>
    <row r="557" spans="1:5" s="1" customFormat="1" ht="30" customHeight="1">
      <c r="A557" s="8">
        <v>555</v>
      </c>
      <c r="B557" s="8" t="str">
        <f>"23042020092309551432109"</f>
        <v>23042020092309551432109</v>
      </c>
      <c r="C557" s="8" t="s">
        <v>22</v>
      </c>
      <c r="D557" s="8" t="str">
        <f>"吴建娜"</f>
        <v>吴建娜</v>
      </c>
      <c r="E557" s="8"/>
    </row>
    <row r="558" spans="1:5" s="1" customFormat="1" ht="30" customHeight="1">
      <c r="A558" s="8">
        <v>556</v>
      </c>
      <c r="B558" s="8" t="str">
        <f>"23042020092309572532110"</f>
        <v>23042020092309572532110</v>
      </c>
      <c r="C558" s="8" t="s">
        <v>22</v>
      </c>
      <c r="D558" s="8" t="str">
        <f>"张华味"</f>
        <v>张华味</v>
      </c>
      <c r="E558" s="8"/>
    </row>
    <row r="559" spans="1:5" s="1" customFormat="1" ht="30" customHeight="1">
      <c r="A559" s="8">
        <v>557</v>
      </c>
      <c r="B559" s="8" t="str">
        <f>"23042020092310235532116"</f>
        <v>23042020092310235532116</v>
      </c>
      <c r="C559" s="8" t="s">
        <v>22</v>
      </c>
      <c r="D559" s="8" t="str">
        <f>"文江莲"</f>
        <v>文江莲</v>
      </c>
      <c r="E559" s="8"/>
    </row>
    <row r="560" spans="1:5" s="1" customFormat="1" ht="30" customHeight="1">
      <c r="A560" s="8">
        <v>558</v>
      </c>
      <c r="B560" s="8" t="str">
        <f>"23042020092310554932122"</f>
        <v>23042020092310554932122</v>
      </c>
      <c r="C560" s="8" t="s">
        <v>22</v>
      </c>
      <c r="D560" s="8" t="str">
        <f>"李秋枝"</f>
        <v>李秋枝</v>
      </c>
      <c r="E560" s="8"/>
    </row>
    <row r="561" spans="1:5" s="1" customFormat="1" ht="30" customHeight="1">
      <c r="A561" s="8">
        <v>559</v>
      </c>
      <c r="B561" s="8" t="str">
        <f>"23042020092311024232124"</f>
        <v>23042020092311024232124</v>
      </c>
      <c r="C561" s="8" t="s">
        <v>22</v>
      </c>
      <c r="D561" s="8" t="str">
        <f>"林丽红"</f>
        <v>林丽红</v>
      </c>
      <c r="E561" s="8"/>
    </row>
    <row r="562" spans="1:5" s="1" customFormat="1" ht="30" customHeight="1">
      <c r="A562" s="8">
        <v>560</v>
      </c>
      <c r="B562" s="8" t="str">
        <f>"23042020092311141332128"</f>
        <v>23042020092311141332128</v>
      </c>
      <c r="C562" s="8" t="s">
        <v>22</v>
      </c>
      <c r="D562" s="8" t="str">
        <f>"何欣欣"</f>
        <v>何欣欣</v>
      </c>
      <c r="E562" s="8"/>
    </row>
    <row r="563" spans="1:5" s="1" customFormat="1" ht="30" customHeight="1">
      <c r="A563" s="8">
        <v>561</v>
      </c>
      <c r="B563" s="8" t="str">
        <f>"23042020092311163132129"</f>
        <v>23042020092311163132129</v>
      </c>
      <c r="C563" s="8" t="s">
        <v>22</v>
      </c>
      <c r="D563" s="8" t="str">
        <f>"唐觉丽"</f>
        <v>唐觉丽</v>
      </c>
      <c r="E563" s="8"/>
    </row>
    <row r="564" spans="1:5" s="1" customFormat="1" ht="30" customHeight="1">
      <c r="A564" s="8">
        <v>562</v>
      </c>
      <c r="B564" s="8" t="str">
        <f>"23042020092312100132138"</f>
        <v>23042020092312100132138</v>
      </c>
      <c r="C564" s="8" t="s">
        <v>22</v>
      </c>
      <c r="D564" s="8" t="str">
        <f>"陈秀莲"</f>
        <v>陈秀莲</v>
      </c>
      <c r="E564" s="8"/>
    </row>
    <row r="565" spans="1:5" s="1" customFormat="1" ht="30" customHeight="1">
      <c r="A565" s="8">
        <v>563</v>
      </c>
      <c r="B565" s="8" t="str">
        <f>"23042020092315492732171"</f>
        <v>23042020092315492732171</v>
      </c>
      <c r="C565" s="8" t="s">
        <v>22</v>
      </c>
      <c r="D565" s="8" t="str">
        <f>"羊金妍"</f>
        <v>羊金妍</v>
      </c>
      <c r="E565" s="8"/>
    </row>
    <row r="566" spans="1:5" s="1" customFormat="1" ht="30" customHeight="1">
      <c r="A566" s="8">
        <v>564</v>
      </c>
      <c r="B566" s="8" t="str">
        <f>"23042020092315522432172"</f>
        <v>23042020092315522432172</v>
      </c>
      <c r="C566" s="8" t="s">
        <v>22</v>
      </c>
      <c r="D566" s="8" t="str">
        <f>"李爱坤"</f>
        <v>李爱坤</v>
      </c>
      <c r="E566" s="8"/>
    </row>
    <row r="567" spans="1:5" s="1" customFormat="1" ht="30" customHeight="1">
      <c r="A567" s="8">
        <v>565</v>
      </c>
      <c r="B567" s="8" t="str">
        <f>"23042020092316073232175"</f>
        <v>23042020092316073232175</v>
      </c>
      <c r="C567" s="8" t="s">
        <v>22</v>
      </c>
      <c r="D567" s="8" t="str">
        <f>"董映波"</f>
        <v>董映波</v>
      </c>
      <c r="E567" s="8"/>
    </row>
    <row r="568" spans="1:5" s="1" customFormat="1" ht="30" customHeight="1">
      <c r="A568" s="8">
        <v>566</v>
      </c>
      <c r="B568" s="8" t="str">
        <f>"23042020092316132632177"</f>
        <v>23042020092316132632177</v>
      </c>
      <c r="C568" s="8" t="s">
        <v>22</v>
      </c>
      <c r="D568" s="8" t="str">
        <f>"李爱莲"</f>
        <v>李爱莲</v>
      </c>
      <c r="E568" s="8"/>
    </row>
    <row r="569" spans="1:5" s="1" customFormat="1" ht="30" customHeight="1">
      <c r="A569" s="8">
        <v>567</v>
      </c>
      <c r="B569" s="8" t="str">
        <f>"23042020092316215432178"</f>
        <v>23042020092316215432178</v>
      </c>
      <c r="C569" s="8" t="s">
        <v>22</v>
      </c>
      <c r="D569" s="8" t="str">
        <f>"杨寿娜"</f>
        <v>杨寿娜</v>
      </c>
      <c r="E569" s="8"/>
    </row>
    <row r="570" spans="1:5" s="1" customFormat="1" ht="30" customHeight="1">
      <c r="A570" s="8">
        <v>568</v>
      </c>
      <c r="B570" s="8" t="str">
        <f>"23042020092316324032181"</f>
        <v>23042020092316324032181</v>
      </c>
      <c r="C570" s="8" t="s">
        <v>22</v>
      </c>
      <c r="D570" s="8" t="str">
        <f>"符五丽"</f>
        <v>符五丽</v>
      </c>
      <c r="E570" s="8"/>
    </row>
    <row r="571" spans="1:5" s="1" customFormat="1" ht="30" customHeight="1">
      <c r="A571" s="8">
        <v>569</v>
      </c>
      <c r="B571" s="8" t="str">
        <f>"23042020092316522432186"</f>
        <v>23042020092316522432186</v>
      </c>
      <c r="C571" s="8" t="s">
        <v>22</v>
      </c>
      <c r="D571" s="8" t="str">
        <f>"吕英女"</f>
        <v>吕英女</v>
      </c>
      <c r="E571" s="8"/>
    </row>
    <row r="572" spans="1:5" s="1" customFormat="1" ht="30" customHeight="1">
      <c r="A572" s="8">
        <v>570</v>
      </c>
      <c r="B572" s="8" t="str">
        <f>"23042020092317383732194"</f>
        <v>23042020092317383732194</v>
      </c>
      <c r="C572" s="8" t="s">
        <v>22</v>
      </c>
      <c r="D572" s="8" t="str">
        <f>"李庆彩"</f>
        <v>李庆彩</v>
      </c>
      <c r="E572" s="8"/>
    </row>
    <row r="573" spans="1:5" s="1" customFormat="1" ht="30" customHeight="1">
      <c r="A573" s="8">
        <v>571</v>
      </c>
      <c r="B573" s="8" t="str">
        <f>"23042020092319174832205"</f>
        <v>23042020092319174832205</v>
      </c>
      <c r="C573" s="8" t="s">
        <v>22</v>
      </c>
      <c r="D573" s="8" t="str">
        <f>"林柳英"</f>
        <v>林柳英</v>
      </c>
      <c r="E573" s="8"/>
    </row>
    <row r="574" spans="1:5" s="1" customFormat="1" ht="30" customHeight="1">
      <c r="A574" s="8">
        <v>572</v>
      </c>
      <c r="B574" s="8" t="str">
        <f>"23042020092319251832206"</f>
        <v>23042020092319251832206</v>
      </c>
      <c r="C574" s="8" t="s">
        <v>22</v>
      </c>
      <c r="D574" s="8" t="str">
        <f>"李玲玉"</f>
        <v>李玲玉</v>
      </c>
      <c r="E574" s="8"/>
    </row>
    <row r="575" spans="1:5" s="1" customFormat="1" ht="30" customHeight="1">
      <c r="A575" s="8">
        <v>573</v>
      </c>
      <c r="B575" s="8" t="str">
        <f>"23042020092320282632215"</f>
        <v>23042020092320282632215</v>
      </c>
      <c r="C575" s="8" t="s">
        <v>22</v>
      </c>
      <c r="D575" s="8" t="str">
        <f>"唐小妹"</f>
        <v>唐小妹</v>
      </c>
      <c r="E575" s="8"/>
    </row>
    <row r="576" spans="1:5" s="1" customFormat="1" ht="30" customHeight="1">
      <c r="A576" s="8">
        <v>574</v>
      </c>
      <c r="B576" s="8" t="str">
        <f>"23042020092320494432219"</f>
        <v>23042020092320494432219</v>
      </c>
      <c r="C576" s="8" t="s">
        <v>22</v>
      </c>
      <c r="D576" s="8" t="str">
        <f>"朱允萱"</f>
        <v>朱允萱</v>
      </c>
      <c r="E576" s="8"/>
    </row>
    <row r="577" spans="1:5" s="1" customFormat="1" ht="30" customHeight="1">
      <c r="A577" s="8">
        <v>575</v>
      </c>
      <c r="B577" s="8" t="str">
        <f>"23042020092320552632222"</f>
        <v>23042020092320552632222</v>
      </c>
      <c r="C577" s="8" t="s">
        <v>22</v>
      </c>
      <c r="D577" s="8" t="str">
        <f>"袁悦悦"</f>
        <v>袁悦悦</v>
      </c>
      <c r="E577" s="8"/>
    </row>
    <row r="578" spans="1:5" s="1" customFormat="1" ht="30" customHeight="1">
      <c r="A578" s="8">
        <v>576</v>
      </c>
      <c r="B578" s="8" t="str">
        <f>"23042020092321082432228"</f>
        <v>23042020092321082432228</v>
      </c>
      <c r="C578" s="8" t="s">
        <v>22</v>
      </c>
      <c r="D578" s="8" t="str">
        <f>"吴三花"</f>
        <v>吴三花</v>
      </c>
      <c r="E578" s="8"/>
    </row>
    <row r="579" spans="1:5" s="1" customFormat="1" ht="30" customHeight="1">
      <c r="A579" s="8">
        <v>577</v>
      </c>
      <c r="B579" s="8" t="str">
        <f>"23042020092321111732229"</f>
        <v>23042020092321111732229</v>
      </c>
      <c r="C579" s="8" t="s">
        <v>22</v>
      </c>
      <c r="D579" s="8" t="str">
        <f>"沈垂欢"</f>
        <v>沈垂欢</v>
      </c>
      <c r="E579" s="8"/>
    </row>
    <row r="580" spans="1:5" s="1" customFormat="1" ht="30" customHeight="1">
      <c r="A580" s="8">
        <v>578</v>
      </c>
      <c r="B580" s="8" t="str">
        <f>"23042020092405064532260"</f>
        <v>23042020092405064532260</v>
      </c>
      <c r="C580" s="8" t="s">
        <v>22</v>
      </c>
      <c r="D580" s="8" t="str">
        <f>"谢吉英"</f>
        <v>谢吉英</v>
      </c>
      <c r="E580" s="8"/>
    </row>
    <row r="581" spans="1:5" s="1" customFormat="1" ht="30" customHeight="1">
      <c r="A581" s="8">
        <v>579</v>
      </c>
      <c r="B581" s="8" t="str">
        <f>"23042020092409244832270"</f>
        <v>23042020092409244832270</v>
      </c>
      <c r="C581" s="8" t="s">
        <v>22</v>
      </c>
      <c r="D581" s="8" t="str">
        <f>"傅山峰"</f>
        <v>傅山峰</v>
      </c>
      <c r="E581" s="8"/>
    </row>
    <row r="582" spans="1:5" s="1" customFormat="1" ht="30" customHeight="1">
      <c r="A582" s="8">
        <v>580</v>
      </c>
      <c r="B582" s="8" t="str">
        <f>"23042020092409455532253"</f>
        <v>23042020092409455532253</v>
      </c>
      <c r="C582" s="8" t="s">
        <v>22</v>
      </c>
      <c r="D582" s="8" t="str">
        <f>"羊翠楼"</f>
        <v>羊翠楼</v>
      </c>
      <c r="E582" s="8"/>
    </row>
    <row r="583" spans="1:5" s="1" customFormat="1" ht="30" customHeight="1">
      <c r="A583" s="8">
        <v>581</v>
      </c>
      <c r="B583" s="8" t="str">
        <f>"23042020092409530431500"</f>
        <v>23042020092409530431500</v>
      </c>
      <c r="C583" s="8" t="s">
        <v>22</v>
      </c>
      <c r="D583" s="8" t="str">
        <f>"王芳"</f>
        <v>王芳</v>
      </c>
      <c r="E583" s="8"/>
    </row>
    <row r="584" spans="1:5" s="1" customFormat="1" ht="30" customHeight="1">
      <c r="A584" s="8">
        <v>582</v>
      </c>
      <c r="B584" s="8" t="str">
        <f>"23042020092410111332279"</f>
        <v>23042020092410111332279</v>
      </c>
      <c r="C584" s="8" t="s">
        <v>22</v>
      </c>
      <c r="D584" s="8" t="str">
        <f>"羊秋鸾"</f>
        <v>羊秋鸾</v>
      </c>
      <c r="E584" s="8"/>
    </row>
    <row r="585" spans="1:5" s="1" customFormat="1" ht="30" customHeight="1">
      <c r="A585" s="8">
        <v>583</v>
      </c>
      <c r="B585" s="8" t="str">
        <f>"23042020092410481431952"</f>
        <v>23042020092410481431952</v>
      </c>
      <c r="C585" s="8" t="s">
        <v>22</v>
      </c>
      <c r="D585" s="8" t="str">
        <f>"羊福爱"</f>
        <v>羊福爱</v>
      </c>
      <c r="E585" s="8"/>
    </row>
    <row r="586" spans="1:5" s="1" customFormat="1" ht="30" customHeight="1">
      <c r="A586" s="8">
        <v>584</v>
      </c>
      <c r="B586" s="8" t="str">
        <f>"23042020092411025832287"</f>
        <v>23042020092411025832287</v>
      </c>
      <c r="C586" s="8" t="s">
        <v>22</v>
      </c>
      <c r="D586" s="8" t="str">
        <f>"林诒香"</f>
        <v>林诒香</v>
      </c>
      <c r="E586" s="8"/>
    </row>
    <row r="587" spans="1:5" s="1" customFormat="1" ht="30" customHeight="1">
      <c r="A587" s="8">
        <v>585</v>
      </c>
      <c r="B587" s="8" t="str">
        <f>"23042020092411092032290"</f>
        <v>23042020092411092032290</v>
      </c>
      <c r="C587" s="8" t="s">
        <v>22</v>
      </c>
      <c r="D587" s="8" t="str">
        <f>"许秀月"</f>
        <v>许秀月</v>
      </c>
      <c r="E587" s="8"/>
    </row>
    <row r="588" spans="1:5" s="1" customFormat="1" ht="30" customHeight="1">
      <c r="A588" s="8">
        <v>586</v>
      </c>
      <c r="B588" s="8" t="str">
        <f>"23042020092411215931901"</f>
        <v>23042020092411215931901</v>
      </c>
      <c r="C588" s="8" t="s">
        <v>22</v>
      </c>
      <c r="D588" s="8" t="str">
        <f>"林青苗"</f>
        <v>林青苗</v>
      </c>
      <c r="E588" s="8"/>
    </row>
    <row r="589" spans="1:5" s="1" customFormat="1" ht="30" customHeight="1">
      <c r="A589" s="8">
        <v>587</v>
      </c>
      <c r="B589" s="8" t="str">
        <f>"23042020092411222632292"</f>
        <v>23042020092411222632292</v>
      </c>
      <c r="C589" s="8" t="s">
        <v>22</v>
      </c>
      <c r="D589" s="8" t="str">
        <f>"王露遥"</f>
        <v>王露遥</v>
      </c>
      <c r="E589" s="8"/>
    </row>
    <row r="590" spans="1:5" s="1" customFormat="1" ht="30" customHeight="1">
      <c r="A590" s="8">
        <v>588</v>
      </c>
      <c r="B590" s="8" t="str">
        <f>"23042020092411233431591"</f>
        <v>23042020092411233431591</v>
      </c>
      <c r="C590" s="8" t="s">
        <v>22</v>
      </c>
      <c r="D590" s="8" t="str">
        <f>"谢书炎"</f>
        <v>谢书炎</v>
      </c>
      <c r="E590" s="8"/>
    </row>
    <row r="591" spans="1:5" s="1" customFormat="1" ht="30" customHeight="1">
      <c r="A591" s="8">
        <v>589</v>
      </c>
      <c r="B591" s="8" t="str">
        <f>"23042020092411335932236"</f>
        <v>23042020092411335932236</v>
      </c>
      <c r="C591" s="8" t="s">
        <v>22</v>
      </c>
      <c r="D591" s="8" t="str">
        <f>"张翠萍"</f>
        <v>张翠萍</v>
      </c>
      <c r="E591" s="8"/>
    </row>
    <row r="592" spans="1:5" s="1" customFormat="1" ht="30" customHeight="1">
      <c r="A592" s="8">
        <v>590</v>
      </c>
      <c r="B592" s="8" t="str">
        <f>"23042020092412002232246"</f>
        <v>23042020092412002232246</v>
      </c>
      <c r="C592" s="8" t="s">
        <v>22</v>
      </c>
      <c r="D592" s="8" t="str">
        <f>"林琼妃"</f>
        <v>林琼妃</v>
      </c>
      <c r="E592" s="8"/>
    </row>
    <row r="593" spans="1:5" s="1" customFormat="1" ht="30" customHeight="1">
      <c r="A593" s="8">
        <v>591</v>
      </c>
      <c r="B593" s="8" t="str">
        <f>"23042020092412105932303"</f>
        <v>23042020092412105932303</v>
      </c>
      <c r="C593" s="8" t="s">
        <v>22</v>
      </c>
      <c r="D593" s="8" t="str">
        <f>"杨彩琼"</f>
        <v>杨彩琼</v>
      </c>
      <c r="E593" s="8"/>
    </row>
    <row r="594" spans="1:5" s="1" customFormat="1" ht="30" customHeight="1">
      <c r="A594" s="8">
        <v>592</v>
      </c>
      <c r="B594" s="8" t="str">
        <f>"23042020092412240532304"</f>
        <v>23042020092412240532304</v>
      </c>
      <c r="C594" s="8" t="s">
        <v>22</v>
      </c>
      <c r="D594" s="8" t="str">
        <f>"蓝惠"</f>
        <v>蓝惠</v>
      </c>
      <c r="E594" s="8"/>
    </row>
    <row r="595" spans="1:5" s="1" customFormat="1" ht="30" customHeight="1">
      <c r="A595" s="8">
        <v>593</v>
      </c>
      <c r="B595" s="8" t="str">
        <f>"23042020092412273932305"</f>
        <v>23042020092412273932305</v>
      </c>
      <c r="C595" s="8" t="s">
        <v>22</v>
      </c>
      <c r="D595" s="8" t="str">
        <f>"吴联红"</f>
        <v>吴联红</v>
      </c>
      <c r="E595" s="8"/>
    </row>
    <row r="596" spans="1:5" s="1" customFormat="1" ht="30" customHeight="1">
      <c r="A596" s="8">
        <v>594</v>
      </c>
      <c r="B596" s="8" t="str">
        <f>"23042020092412343532306"</f>
        <v>23042020092412343532306</v>
      </c>
      <c r="C596" s="8" t="s">
        <v>22</v>
      </c>
      <c r="D596" s="8" t="str">
        <f>"雷蕾"</f>
        <v>雷蕾</v>
      </c>
      <c r="E596" s="8"/>
    </row>
    <row r="597" spans="1:5" s="1" customFormat="1" ht="30" customHeight="1">
      <c r="A597" s="8">
        <v>595</v>
      </c>
      <c r="B597" s="8" t="str">
        <f>"23042020092412500632313"</f>
        <v>23042020092412500632313</v>
      </c>
      <c r="C597" s="8" t="s">
        <v>22</v>
      </c>
      <c r="D597" s="8" t="str">
        <f>" 陈金保"</f>
        <v> 陈金保</v>
      </c>
      <c r="E597" s="8"/>
    </row>
    <row r="598" spans="1:5" s="1" customFormat="1" ht="30" customHeight="1">
      <c r="A598" s="8">
        <v>596</v>
      </c>
      <c r="B598" s="8" t="str">
        <f>"23042020092412562632315"</f>
        <v>23042020092412562632315</v>
      </c>
      <c r="C598" s="8" t="s">
        <v>22</v>
      </c>
      <c r="D598" s="8" t="str">
        <f>"陈少云"</f>
        <v>陈少云</v>
      </c>
      <c r="E598" s="8"/>
    </row>
    <row r="599" spans="1:5" s="1" customFormat="1" ht="30" customHeight="1">
      <c r="A599" s="8">
        <v>597</v>
      </c>
      <c r="B599" s="8" t="str">
        <f>"23042020092413120232066"</f>
        <v>23042020092413120232066</v>
      </c>
      <c r="C599" s="8" t="s">
        <v>22</v>
      </c>
      <c r="D599" s="8" t="str">
        <f>"刘邦"</f>
        <v>刘邦</v>
      </c>
      <c r="E599" s="8"/>
    </row>
    <row r="600" spans="1:5" s="1" customFormat="1" ht="30" customHeight="1">
      <c r="A600" s="8">
        <v>598</v>
      </c>
      <c r="B600" s="8" t="str">
        <f>"23042020092414032532323"</f>
        <v>23042020092414032532323</v>
      </c>
      <c r="C600" s="8" t="s">
        <v>22</v>
      </c>
      <c r="D600" s="8" t="str">
        <f>"曾淑婷"</f>
        <v>曾淑婷</v>
      </c>
      <c r="E600" s="8"/>
    </row>
    <row r="601" spans="1:5" s="1" customFormat="1" ht="30" customHeight="1">
      <c r="A601" s="8">
        <v>599</v>
      </c>
      <c r="B601" s="8" t="str">
        <f>"23042020092414045732324"</f>
        <v>23042020092414045732324</v>
      </c>
      <c r="C601" s="8" t="s">
        <v>22</v>
      </c>
      <c r="D601" s="8" t="str">
        <f>"王石养"</f>
        <v>王石养</v>
      </c>
      <c r="E601" s="8"/>
    </row>
    <row r="602" spans="1:5" s="1" customFormat="1" ht="30" customHeight="1">
      <c r="A602" s="8">
        <v>600</v>
      </c>
      <c r="B602" s="8" t="str">
        <f>"23042020092414471331784"</f>
        <v>23042020092414471331784</v>
      </c>
      <c r="C602" s="8" t="s">
        <v>22</v>
      </c>
      <c r="D602" s="8" t="str">
        <f>"郑琛林"</f>
        <v>郑琛林</v>
      </c>
      <c r="E602" s="8"/>
    </row>
    <row r="603" spans="1:5" s="1" customFormat="1" ht="30" customHeight="1">
      <c r="A603" s="8">
        <v>601</v>
      </c>
      <c r="B603" s="8" t="str">
        <f>"23042020092414504532332"</f>
        <v>23042020092414504532332</v>
      </c>
      <c r="C603" s="8" t="s">
        <v>22</v>
      </c>
      <c r="D603" s="8" t="str">
        <f>"符钰"</f>
        <v>符钰</v>
      </c>
      <c r="E603" s="8"/>
    </row>
    <row r="604" spans="1:5" s="1" customFormat="1" ht="30" customHeight="1">
      <c r="A604" s="8">
        <v>602</v>
      </c>
      <c r="B604" s="8" t="str">
        <f>"23042020092415033032335"</f>
        <v>23042020092415033032335</v>
      </c>
      <c r="C604" s="8" t="s">
        <v>22</v>
      </c>
      <c r="D604" s="8" t="str">
        <f>"何开玉"</f>
        <v>何开玉</v>
      </c>
      <c r="E604" s="8"/>
    </row>
    <row r="605" spans="1:5" s="1" customFormat="1" ht="30" customHeight="1">
      <c r="A605" s="8">
        <v>603</v>
      </c>
      <c r="B605" s="8" t="str">
        <f>"23042020092415065632251"</f>
        <v>23042020092415065632251</v>
      </c>
      <c r="C605" s="8" t="s">
        <v>22</v>
      </c>
      <c r="D605" s="8" t="str">
        <f>"陈秀娟"</f>
        <v>陈秀娟</v>
      </c>
      <c r="E605" s="8"/>
    </row>
    <row r="606" spans="1:5" s="1" customFormat="1" ht="30" customHeight="1">
      <c r="A606" s="8">
        <v>604</v>
      </c>
      <c r="B606" s="8" t="str">
        <f>"23042020092415095332336"</f>
        <v>23042020092415095332336</v>
      </c>
      <c r="C606" s="8" t="s">
        <v>22</v>
      </c>
      <c r="D606" s="8" t="str">
        <f>"符传凤"</f>
        <v>符传凤</v>
      </c>
      <c r="E606" s="8"/>
    </row>
    <row r="607" spans="1:5" s="1" customFormat="1" ht="30" customHeight="1">
      <c r="A607" s="8">
        <v>605</v>
      </c>
      <c r="B607" s="8" t="str">
        <f>"23042020092415254132340"</f>
        <v>23042020092415254132340</v>
      </c>
      <c r="C607" s="8" t="s">
        <v>22</v>
      </c>
      <c r="D607" s="8" t="str">
        <f>"张英兰"</f>
        <v>张英兰</v>
      </c>
      <c r="E607" s="8"/>
    </row>
    <row r="608" spans="1:5" s="1" customFormat="1" ht="30" customHeight="1">
      <c r="A608" s="8">
        <v>606</v>
      </c>
      <c r="B608" s="8" t="str">
        <f>"23042020092415465232345"</f>
        <v>23042020092415465232345</v>
      </c>
      <c r="C608" s="8" t="s">
        <v>22</v>
      </c>
      <c r="D608" s="8" t="str">
        <f>"黎秀丽"</f>
        <v>黎秀丽</v>
      </c>
      <c r="E608" s="8"/>
    </row>
    <row r="609" spans="1:5" s="1" customFormat="1" ht="30" customHeight="1">
      <c r="A609" s="8">
        <v>607</v>
      </c>
      <c r="B609" s="8" t="str">
        <f>"23042020092415511932347"</f>
        <v>23042020092415511932347</v>
      </c>
      <c r="C609" s="8" t="s">
        <v>22</v>
      </c>
      <c r="D609" s="8" t="str">
        <f>"周瑞荣"</f>
        <v>周瑞荣</v>
      </c>
      <c r="E609" s="8"/>
    </row>
    <row r="610" spans="1:5" s="1" customFormat="1" ht="30" customHeight="1">
      <c r="A610" s="8">
        <v>608</v>
      </c>
      <c r="B610" s="8" t="str">
        <f>"23042020092415514331707"</f>
        <v>23042020092415514331707</v>
      </c>
      <c r="C610" s="8" t="s">
        <v>22</v>
      </c>
      <c r="D610" s="8" t="str">
        <f>"吴桃女"</f>
        <v>吴桃女</v>
      </c>
      <c r="E610" s="8"/>
    </row>
    <row r="611" spans="1:5" s="1" customFormat="1" ht="30" customHeight="1">
      <c r="A611" s="8">
        <v>609</v>
      </c>
      <c r="B611" s="8" t="str">
        <f>"23042020092416103032352"</f>
        <v>23042020092416103032352</v>
      </c>
      <c r="C611" s="8" t="s">
        <v>22</v>
      </c>
      <c r="D611" s="8" t="str">
        <f>"杨松美"</f>
        <v>杨松美</v>
      </c>
      <c r="E611" s="8"/>
    </row>
    <row r="612" spans="1:5" s="1" customFormat="1" ht="30" customHeight="1">
      <c r="A612" s="8">
        <v>610</v>
      </c>
      <c r="B612" s="8" t="str">
        <f>"23042020092416162832353"</f>
        <v>23042020092416162832353</v>
      </c>
      <c r="C612" s="8" t="s">
        <v>22</v>
      </c>
      <c r="D612" s="8" t="str">
        <f>"郑博玉"</f>
        <v>郑博玉</v>
      </c>
      <c r="E612" s="8"/>
    </row>
    <row r="613" spans="1:5" s="1" customFormat="1" ht="30" customHeight="1">
      <c r="A613" s="8">
        <v>611</v>
      </c>
      <c r="B613" s="8" t="str">
        <f>"23042020092416391632357"</f>
        <v>23042020092416391632357</v>
      </c>
      <c r="C613" s="8" t="s">
        <v>22</v>
      </c>
      <c r="D613" s="8" t="str">
        <f>"金婷"</f>
        <v>金婷</v>
      </c>
      <c r="E613" s="8"/>
    </row>
    <row r="614" spans="1:5" s="1" customFormat="1" ht="30" customHeight="1">
      <c r="A614" s="8">
        <v>612</v>
      </c>
      <c r="B614" s="8" t="str">
        <f>"23042020092417022232359"</f>
        <v>23042020092417022232359</v>
      </c>
      <c r="C614" s="8" t="s">
        <v>22</v>
      </c>
      <c r="D614" s="8" t="str">
        <f>"符锡亮"</f>
        <v>符锡亮</v>
      </c>
      <c r="E614" s="8"/>
    </row>
    <row r="615" spans="1:5" s="1" customFormat="1" ht="30" customHeight="1">
      <c r="A615" s="8">
        <v>613</v>
      </c>
      <c r="B615" s="8" t="str">
        <f>"23042020092417551632360"</f>
        <v>23042020092417551632360</v>
      </c>
      <c r="C615" s="8" t="s">
        <v>22</v>
      </c>
      <c r="D615" s="8" t="str">
        <f>"简原美"</f>
        <v>简原美</v>
      </c>
      <c r="E615" s="8"/>
    </row>
    <row r="616" spans="1:5" s="1" customFormat="1" ht="30" customHeight="1">
      <c r="A616" s="8">
        <v>614</v>
      </c>
      <c r="B616" s="8" t="str">
        <f>"23042020092417574332363"</f>
        <v>23042020092417574332363</v>
      </c>
      <c r="C616" s="8" t="s">
        <v>22</v>
      </c>
      <c r="D616" s="8" t="str">
        <f>"符维曼"</f>
        <v>符维曼</v>
      </c>
      <c r="E616" s="8"/>
    </row>
    <row r="617" spans="1:5" s="1" customFormat="1" ht="30" customHeight="1">
      <c r="A617" s="8">
        <v>615</v>
      </c>
      <c r="B617" s="8" t="str">
        <f>"23042020092418160231352"</f>
        <v>23042020092418160231352</v>
      </c>
      <c r="C617" s="8" t="s">
        <v>22</v>
      </c>
      <c r="D617" s="8" t="str">
        <f>"谢少凡"</f>
        <v>谢少凡</v>
      </c>
      <c r="E617" s="8"/>
    </row>
    <row r="618" spans="1:5" s="1" customFormat="1" ht="30" customHeight="1">
      <c r="A618" s="8">
        <v>616</v>
      </c>
      <c r="B618" s="8" t="str">
        <f>"23042020092418274032258"</f>
        <v>23042020092418274032258</v>
      </c>
      <c r="C618" s="8" t="s">
        <v>22</v>
      </c>
      <c r="D618" s="8" t="str">
        <f>"周妮"</f>
        <v>周妮</v>
      </c>
      <c r="E618" s="8"/>
    </row>
    <row r="619" spans="1:5" s="1" customFormat="1" ht="30" customHeight="1">
      <c r="A619" s="8">
        <v>617</v>
      </c>
      <c r="B619" s="8" t="str">
        <f>"23042020092418325732364"</f>
        <v>23042020092418325732364</v>
      </c>
      <c r="C619" s="8" t="s">
        <v>22</v>
      </c>
      <c r="D619" s="8" t="str">
        <f>"符颖丹"</f>
        <v>符颖丹</v>
      </c>
      <c r="E619" s="8"/>
    </row>
    <row r="620" spans="1:5" s="1" customFormat="1" ht="30" customHeight="1">
      <c r="A620" s="8">
        <v>618</v>
      </c>
      <c r="B620" s="8" t="str">
        <f>"23042020092418581032370"</f>
        <v>23042020092418581032370</v>
      </c>
      <c r="C620" s="8" t="s">
        <v>22</v>
      </c>
      <c r="D620" s="8" t="str">
        <f>"文俊莲"</f>
        <v>文俊莲</v>
      </c>
      <c r="E620" s="8"/>
    </row>
    <row r="621" spans="1:5" s="1" customFormat="1" ht="30" customHeight="1">
      <c r="A621" s="8">
        <v>619</v>
      </c>
      <c r="B621" s="8" t="str">
        <f>"23042020092419091732371"</f>
        <v>23042020092419091732371</v>
      </c>
      <c r="C621" s="8" t="s">
        <v>22</v>
      </c>
      <c r="D621" s="8" t="str">
        <f>"陈桂丽"</f>
        <v>陈桂丽</v>
      </c>
      <c r="E621" s="8"/>
    </row>
    <row r="622" spans="1:5" s="1" customFormat="1" ht="30" customHeight="1">
      <c r="A622" s="8">
        <v>620</v>
      </c>
      <c r="B622" s="8" t="str">
        <f>"23042020092419124632148"</f>
        <v>23042020092419124632148</v>
      </c>
      <c r="C622" s="8" t="s">
        <v>22</v>
      </c>
      <c r="D622" s="8" t="str">
        <f>"符陆燕"</f>
        <v>符陆燕</v>
      </c>
      <c r="E622" s="8"/>
    </row>
    <row r="623" spans="1:5" s="1" customFormat="1" ht="30" customHeight="1">
      <c r="A623" s="8">
        <v>621</v>
      </c>
      <c r="B623" s="8" t="str">
        <f>"23042020092419204532372"</f>
        <v>23042020092419204532372</v>
      </c>
      <c r="C623" s="8" t="s">
        <v>22</v>
      </c>
      <c r="D623" s="8" t="str">
        <f>"李志秀"</f>
        <v>李志秀</v>
      </c>
      <c r="E623" s="8"/>
    </row>
    <row r="624" spans="1:5" s="1" customFormat="1" ht="30" customHeight="1">
      <c r="A624" s="8">
        <v>622</v>
      </c>
      <c r="B624" s="8" t="str">
        <f>"23042020092419384032373"</f>
        <v>23042020092419384032373</v>
      </c>
      <c r="C624" s="8" t="s">
        <v>22</v>
      </c>
      <c r="D624" s="8" t="str">
        <f>"陈万凤"</f>
        <v>陈万凤</v>
      </c>
      <c r="E624" s="8"/>
    </row>
    <row r="625" spans="1:5" s="1" customFormat="1" ht="30" customHeight="1">
      <c r="A625" s="8">
        <v>623</v>
      </c>
      <c r="B625" s="8" t="str">
        <f>"23042020092419561132375"</f>
        <v>23042020092419561132375</v>
      </c>
      <c r="C625" s="8" t="s">
        <v>22</v>
      </c>
      <c r="D625" s="8" t="str">
        <f>"吴冬菊"</f>
        <v>吴冬菊</v>
      </c>
      <c r="E625" s="8"/>
    </row>
    <row r="626" spans="1:5" s="1" customFormat="1" ht="30" customHeight="1">
      <c r="A626" s="8">
        <v>624</v>
      </c>
      <c r="B626" s="8" t="str">
        <f>"23042020092420374331195"</f>
        <v>23042020092420374331195</v>
      </c>
      <c r="C626" s="8" t="s">
        <v>22</v>
      </c>
      <c r="D626" s="8" t="str">
        <f>"李莹"</f>
        <v>李莹</v>
      </c>
      <c r="E626" s="8"/>
    </row>
    <row r="627" spans="1:5" s="1" customFormat="1" ht="30" customHeight="1">
      <c r="A627" s="8">
        <v>625</v>
      </c>
      <c r="B627" s="8" t="str">
        <f>"23042020092420415832383"</f>
        <v>23042020092420415832383</v>
      </c>
      <c r="C627" s="8" t="s">
        <v>22</v>
      </c>
      <c r="D627" s="8" t="str">
        <f>"邓其曼"</f>
        <v>邓其曼</v>
      </c>
      <c r="E627" s="8"/>
    </row>
    <row r="628" spans="1:5" s="1" customFormat="1" ht="30" customHeight="1">
      <c r="A628" s="8">
        <v>626</v>
      </c>
      <c r="B628" s="8" t="str">
        <f>"23042020092421192931565"</f>
        <v>23042020092421192931565</v>
      </c>
      <c r="C628" s="8" t="s">
        <v>22</v>
      </c>
      <c r="D628" s="8" t="str">
        <f>"王立焕"</f>
        <v>王立焕</v>
      </c>
      <c r="E628" s="8"/>
    </row>
    <row r="629" spans="1:5" s="1" customFormat="1" ht="30" customHeight="1">
      <c r="A629" s="8">
        <v>627</v>
      </c>
      <c r="B629" s="8" t="str">
        <f>"23042020092422030232392"</f>
        <v>23042020092422030232392</v>
      </c>
      <c r="C629" s="8" t="s">
        <v>22</v>
      </c>
      <c r="D629" s="8" t="str">
        <f>"徐丽敏"</f>
        <v>徐丽敏</v>
      </c>
      <c r="E629" s="8"/>
    </row>
    <row r="630" spans="1:5" s="1" customFormat="1" ht="30" customHeight="1">
      <c r="A630" s="8">
        <v>628</v>
      </c>
      <c r="B630" s="8" t="str">
        <f>"23042020092422094632393"</f>
        <v>23042020092422094632393</v>
      </c>
      <c r="C630" s="8" t="s">
        <v>22</v>
      </c>
      <c r="D630" s="8" t="str">
        <f>"王颖"</f>
        <v>王颖</v>
      </c>
      <c r="E630" s="8"/>
    </row>
    <row r="631" spans="1:5" s="1" customFormat="1" ht="30" customHeight="1">
      <c r="A631" s="8">
        <v>629</v>
      </c>
      <c r="B631" s="8" t="str">
        <f>"23042020092423342932397"</f>
        <v>23042020092423342932397</v>
      </c>
      <c r="C631" s="8" t="s">
        <v>22</v>
      </c>
      <c r="D631" s="8" t="str">
        <f>"许中笠"</f>
        <v>许中笠</v>
      </c>
      <c r="E631" s="8"/>
    </row>
    <row r="632" spans="1:5" s="1" customFormat="1" ht="30" customHeight="1">
      <c r="A632" s="8">
        <v>630</v>
      </c>
      <c r="B632" s="8" t="str">
        <f>"23042020092423535032398"</f>
        <v>23042020092423535032398</v>
      </c>
      <c r="C632" s="8" t="s">
        <v>22</v>
      </c>
      <c r="D632" s="8" t="str">
        <f>"陈小喜"</f>
        <v>陈小喜</v>
      </c>
      <c r="E632" s="8"/>
    </row>
    <row r="633" spans="1:5" s="1" customFormat="1" ht="30" customHeight="1">
      <c r="A633" s="8">
        <v>631</v>
      </c>
      <c r="B633" s="8" t="str">
        <f>"23042020092500370732408"</f>
        <v>23042020092500370732408</v>
      </c>
      <c r="C633" s="8" t="s">
        <v>22</v>
      </c>
      <c r="D633" s="8" t="str">
        <f>"李子冠"</f>
        <v>李子冠</v>
      </c>
      <c r="E633" s="8"/>
    </row>
    <row r="634" spans="1:5" s="1" customFormat="1" ht="30" customHeight="1">
      <c r="A634" s="8">
        <v>632</v>
      </c>
      <c r="B634" s="8" t="str">
        <f>"23042020092508361832413"</f>
        <v>23042020092508361832413</v>
      </c>
      <c r="C634" s="8" t="s">
        <v>22</v>
      </c>
      <c r="D634" s="8" t="str">
        <f>"吴梅丽"</f>
        <v>吴梅丽</v>
      </c>
      <c r="E634" s="8"/>
    </row>
    <row r="635" spans="1:5" s="1" customFormat="1" ht="30" customHeight="1">
      <c r="A635" s="8">
        <v>633</v>
      </c>
      <c r="B635" s="8" t="str">
        <f>"23042020092508494632414"</f>
        <v>23042020092508494632414</v>
      </c>
      <c r="C635" s="8" t="s">
        <v>22</v>
      </c>
      <c r="D635" s="8" t="str">
        <f>"吴芳芳"</f>
        <v>吴芳芳</v>
      </c>
      <c r="E635" s="8"/>
    </row>
    <row r="636" spans="1:5" s="1" customFormat="1" ht="30" customHeight="1">
      <c r="A636" s="8">
        <v>634</v>
      </c>
      <c r="B636" s="8" t="str">
        <f>"23042020092509183032421"</f>
        <v>23042020092509183032421</v>
      </c>
      <c r="C636" s="8" t="s">
        <v>22</v>
      </c>
      <c r="D636" s="8" t="str">
        <f>"张丽艳"</f>
        <v>张丽艳</v>
      </c>
      <c r="E636" s="8"/>
    </row>
    <row r="637" spans="1:5" s="1" customFormat="1" ht="30" customHeight="1">
      <c r="A637" s="8">
        <v>635</v>
      </c>
      <c r="B637" s="8" t="str">
        <f>"23042020092510162332435"</f>
        <v>23042020092510162332435</v>
      </c>
      <c r="C637" s="8" t="s">
        <v>22</v>
      </c>
      <c r="D637" s="8" t="str">
        <f>"符启研"</f>
        <v>符启研</v>
      </c>
      <c r="E637" s="8"/>
    </row>
    <row r="638" spans="1:5" s="1" customFormat="1" ht="30" customHeight="1">
      <c r="A638" s="8">
        <v>636</v>
      </c>
      <c r="B638" s="8" t="str">
        <f>"23042020092510283932439"</f>
        <v>23042020092510283932439</v>
      </c>
      <c r="C638" s="8" t="s">
        <v>22</v>
      </c>
      <c r="D638" s="8" t="str">
        <f>"符允丽"</f>
        <v>符允丽</v>
      </c>
      <c r="E638" s="8"/>
    </row>
    <row r="639" spans="1:5" s="1" customFormat="1" ht="30" customHeight="1">
      <c r="A639" s="8">
        <v>637</v>
      </c>
      <c r="B639" s="8" t="str">
        <f>"23042020092510542232445"</f>
        <v>23042020092510542232445</v>
      </c>
      <c r="C639" s="8" t="s">
        <v>22</v>
      </c>
      <c r="D639" s="8" t="str">
        <f>"袁晓女"</f>
        <v>袁晓女</v>
      </c>
      <c r="E639" s="8"/>
    </row>
    <row r="640" spans="1:5" s="1" customFormat="1" ht="30" customHeight="1">
      <c r="A640" s="8">
        <v>638</v>
      </c>
      <c r="B640" s="8" t="str">
        <f>"23042020092510583132446"</f>
        <v>23042020092510583132446</v>
      </c>
      <c r="C640" s="8" t="s">
        <v>22</v>
      </c>
      <c r="D640" s="8" t="str">
        <f>"郑洁彤"</f>
        <v>郑洁彤</v>
      </c>
      <c r="E640" s="8"/>
    </row>
    <row r="641" spans="1:5" s="1" customFormat="1" ht="30" customHeight="1">
      <c r="A641" s="8">
        <v>639</v>
      </c>
      <c r="B641" s="8" t="str">
        <f>"23042020092511404632454"</f>
        <v>23042020092511404632454</v>
      </c>
      <c r="C641" s="8" t="s">
        <v>22</v>
      </c>
      <c r="D641" s="8" t="str">
        <f>"谢二丹"</f>
        <v>谢二丹</v>
      </c>
      <c r="E641" s="8"/>
    </row>
    <row r="642" spans="1:5" s="1" customFormat="1" ht="30" customHeight="1">
      <c r="A642" s="8">
        <v>640</v>
      </c>
      <c r="B642" s="8" t="str">
        <f>"23042020092512503332458"</f>
        <v>23042020092512503332458</v>
      </c>
      <c r="C642" s="8" t="s">
        <v>22</v>
      </c>
      <c r="D642" s="8" t="str">
        <f>"周琼杏"</f>
        <v>周琼杏</v>
      </c>
      <c r="E642" s="8"/>
    </row>
    <row r="643" spans="1:5" s="1" customFormat="1" ht="30" customHeight="1">
      <c r="A643" s="8">
        <v>641</v>
      </c>
      <c r="B643" s="8" t="str">
        <f>"23042020092514021332466"</f>
        <v>23042020092514021332466</v>
      </c>
      <c r="C643" s="8" t="s">
        <v>22</v>
      </c>
      <c r="D643" s="8" t="str">
        <f>"吴桂得"</f>
        <v>吴桂得</v>
      </c>
      <c r="E643" s="8"/>
    </row>
    <row r="644" spans="1:5" s="1" customFormat="1" ht="30" customHeight="1">
      <c r="A644" s="8">
        <v>642</v>
      </c>
      <c r="B644" s="8" t="str">
        <f>"23042020092514082932468"</f>
        <v>23042020092514082932468</v>
      </c>
      <c r="C644" s="8" t="s">
        <v>22</v>
      </c>
      <c r="D644" s="8" t="str">
        <f>"何爱玲"</f>
        <v>何爱玲</v>
      </c>
      <c r="E644" s="8"/>
    </row>
    <row r="645" spans="1:5" s="1" customFormat="1" ht="30" customHeight="1">
      <c r="A645" s="8">
        <v>643</v>
      </c>
      <c r="B645" s="8" t="str">
        <f>"23042020092514214332469"</f>
        <v>23042020092514214332469</v>
      </c>
      <c r="C645" s="8" t="s">
        <v>22</v>
      </c>
      <c r="D645" s="8" t="str">
        <f>"洪运玲"</f>
        <v>洪运玲</v>
      </c>
      <c r="E645" s="8"/>
    </row>
    <row r="646" spans="1:5" s="1" customFormat="1" ht="30" customHeight="1">
      <c r="A646" s="8">
        <v>644</v>
      </c>
      <c r="B646" s="8" t="str">
        <f>"23042020092515002032481"</f>
        <v>23042020092515002032481</v>
      </c>
      <c r="C646" s="8" t="s">
        <v>22</v>
      </c>
      <c r="D646" s="8" t="str">
        <f>"李俊桃"</f>
        <v>李俊桃</v>
      </c>
      <c r="E646" s="8"/>
    </row>
    <row r="647" spans="1:5" s="1" customFormat="1" ht="30" customHeight="1">
      <c r="A647" s="8">
        <v>645</v>
      </c>
      <c r="B647" s="8" t="str">
        <f>"23042020092515113332483"</f>
        <v>23042020092515113332483</v>
      </c>
      <c r="C647" s="8" t="s">
        <v>22</v>
      </c>
      <c r="D647" s="8" t="str">
        <f>"符金花"</f>
        <v>符金花</v>
      </c>
      <c r="E647" s="8"/>
    </row>
    <row r="648" spans="1:5" s="1" customFormat="1" ht="30" customHeight="1">
      <c r="A648" s="8">
        <v>646</v>
      </c>
      <c r="B648" s="8" t="str">
        <f>"23042020092515351432490"</f>
        <v>23042020092515351432490</v>
      </c>
      <c r="C648" s="8" t="s">
        <v>22</v>
      </c>
      <c r="D648" s="8" t="str">
        <f>"陈汉令"</f>
        <v>陈汉令</v>
      </c>
      <c r="E648" s="8"/>
    </row>
    <row r="649" spans="1:5" s="1" customFormat="1" ht="30" customHeight="1">
      <c r="A649" s="8">
        <v>647</v>
      </c>
      <c r="B649" s="8" t="str">
        <f>"23042020092515354332491"</f>
        <v>23042020092515354332491</v>
      </c>
      <c r="C649" s="8" t="s">
        <v>22</v>
      </c>
      <c r="D649" s="8" t="str">
        <f>"朱文秋"</f>
        <v>朱文秋</v>
      </c>
      <c r="E649" s="8"/>
    </row>
    <row r="650" spans="1:5" s="1" customFormat="1" ht="30" customHeight="1">
      <c r="A650" s="8">
        <v>648</v>
      </c>
      <c r="B650" s="8" t="str">
        <f>"23042020092515420732492"</f>
        <v>23042020092515420732492</v>
      </c>
      <c r="C650" s="8" t="s">
        <v>22</v>
      </c>
      <c r="D650" s="8" t="str">
        <f>"薛梅香"</f>
        <v>薛梅香</v>
      </c>
      <c r="E650" s="8"/>
    </row>
    <row r="651" spans="1:5" s="1" customFormat="1" ht="30" customHeight="1">
      <c r="A651" s="8">
        <v>649</v>
      </c>
      <c r="B651" s="8" t="str">
        <f>"23042020092516010332494"</f>
        <v>23042020092516010332494</v>
      </c>
      <c r="C651" s="8" t="s">
        <v>22</v>
      </c>
      <c r="D651" s="8" t="str">
        <f>"李诗姣"</f>
        <v>李诗姣</v>
      </c>
      <c r="E651" s="8"/>
    </row>
    <row r="652" spans="1:5" s="1" customFormat="1" ht="30" customHeight="1">
      <c r="A652" s="8">
        <v>650</v>
      </c>
      <c r="B652" s="8" t="str">
        <f>"23042020092516011832495"</f>
        <v>23042020092516011832495</v>
      </c>
      <c r="C652" s="8" t="s">
        <v>22</v>
      </c>
      <c r="D652" s="8" t="str">
        <f>"赵岳英"</f>
        <v>赵岳英</v>
      </c>
      <c r="E652" s="8"/>
    </row>
    <row r="653" spans="1:5" s="1" customFormat="1" ht="30" customHeight="1">
      <c r="A653" s="8">
        <v>651</v>
      </c>
      <c r="B653" s="8" t="str">
        <f>"23042020092516245032498"</f>
        <v>23042020092516245032498</v>
      </c>
      <c r="C653" s="8" t="s">
        <v>22</v>
      </c>
      <c r="D653" s="8" t="str">
        <f>"陈竹女"</f>
        <v>陈竹女</v>
      </c>
      <c r="E653" s="8"/>
    </row>
    <row r="654" spans="1:5" s="1" customFormat="1" ht="30" customHeight="1">
      <c r="A654" s="8">
        <v>652</v>
      </c>
      <c r="B654" s="8" t="str">
        <f>"23042020092517083432513"</f>
        <v>23042020092517083432513</v>
      </c>
      <c r="C654" s="8" t="s">
        <v>22</v>
      </c>
      <c r="D654" s="8" t="str">
        <f>"李有花"</f>
        <v>李有花</v>
      </c>
      <c r="E654" s="8"/>
    </row>
    <row r="655" spans="1:5" s="1" customFormat="1" ht="30" customHeight="1">
      <c r="A655" s="8">
        <v>653</v>
      </c>
      <c r="B655" s="8" t="str">
        <f>"23042020092517184132518"</f>
        <v>23042020092517184132518</v>
      </c>
      <c r="C655" s="8" t="s">
        <v>22</v>
      </c>
      <c r="D655" s="8" t="str">
        <f>"蔡玉媚"</f>
        <v>蔡玉媚</v>
      </c>
      <c r="E655" s="8"/>
    </row>
    <row r="656" spans="1:5" ht="30" customHeight="1">
      <c r="A656" s="8">
        <v>654</v>
      </c>
      <c r="B656" s="8" t="str">
        <f>"23042020091908014131023"</f>
        <v>23042020091908014131023</v>
      </c>
      <c r="C656" s="8" t="s">
        <v>23</v>
      </c>
      <c r="D656" s="8" t="str">
        <f>"李洁凤"</f>
        <v>李洁凤</v>
      </c>
      <c r="E656" s="8"/>
    </row>
    <row r="657" spans="1:5" ht="30" customHeight="1">
      <c r="A657" s="8">
        <v>655</v>
      </c>
      <c r="B657" s="8" t="str">
        <f>"23042020091908421731036"</f>
        <v>23042020091908421731036</v>
      </c>
      <c r="C657" s="8" t="s">
        <v>23</v>
      </c>
      <c r="D657" s="8" t="str">
        <f>"孙静云"</f>
        <v>孙静云</v>
      </c>
      <c r="E657" s="8"/>
    </row>
    <row r="658" spans="1:5" ht="30" customHeight="1">
      <c r="A658" s="8">
        <v>656</v>
      </c>
      <c r="B658" s="8" t="str">
        <f>"23042020091909105531054"</f>
        <v>23042020091909105531054</v>
      </c>
      <c r="C658" s="8" t="s">
        <v>23</v>
      </c>
      <c r="D658" s="8" t="str">
        <f>"李静"</f>
        <v>李静</v>
      </c>
      <c r="E658" s="8"/>
    </row>
    <row r="659" spans="1:5" ht="30" customHeight="1">
      <c r="A659" s="8">
        <v>657</v>
      </c>
      <c r="B659" s="8" t="str">
        <f>"23042020091909261131064"</f>
        <v>23042020091909261131064</v>
      </c>
      <c r="C659" s="8" t="s">
        <v>23</v>
      </c>
      <c r="D659" s="8" t="str">
        <f>"朱姜萱"</f>
        <v>朱姜萱</v>
      </c>
      <c r="E659" s="8"/>
    </row>
    <row r="660" spans="1:5" ht="30" customHeight="1">
      <c r="A660" s="8">
        <v>658</v>
      </c>
      <c r="B660" s="8" t="str">
        <f>"23042020091909574331077"</f>
        <v>23042020091909574331077</v>
      </c>
      <c r="C660" s="8" t="s">
        <v>23</v>
      </c>
      <c r="D660" s="8" t="str">
        <f>"苏开川"</f>
        <v>苏开川</v>
      </c>
      <c r="E660" s="8"/>
    </row>
    <row r="661" spans="1:5" ht="30" customHeight="1">
      <c r="A661" s="8">
        <v>659</v>
      </c>
      <c r="B661" s="8" t="str">
        <f>"23042020091910063631080"</f>
        <v>23042020091910063631080</v>
      </c>
      <c r="C661" s="8" t="s">
        <v>23</v>
      </c>
      <c r="D661" s="8" t="str">
        <f>"符敏颖"</f>
        <v>符敏颖</v>
      </c>
      <c r="E661" s="8"/>
    </row>
    <row r="662" spans="1:5" ht="30" customHeight="1">
      <c r="A662" s="8">
        <v>660</v>
      </c>
      <c r="B662" s="8" t="str">
        <f>"23042020091910361831097"</f>
        <v>23042020091910361831097</v>
      </c>
      <c r="C662" s="8" t="s">
        <v>23</v>
      </c>
      <c r="D662" s="8" t="str">
        <f>"王岩妍"</f>
        <v>王岩妍</v>
      </c>
      <c r="E662" s="8"/>
    </row>
    <row r="663" spans="1:5" ht="30" customHeight="1">
      <c r="A663" s="8">
        <v>661</v>
      </c>
      <c r="B663" s="8" t="str">
        <f>"23042020091911334631134"</f>
        <v>23042020091911334631134</v>
      </c>
      <c r="C663" s="8" t="s">
        <v>23</v>
      </c>
      <c r="D663" s="8" t="str">
        <f>"符金有"</f>
        <v>符金有</v>
      </c>
      <c r="E663" s="8"/>
    </row>
    <row r="664" spans="1:5" ht="30" customHeight="1">
      <c r="A664" s="8">
        <v>662</v>
      </c>
      <c r="B664" s="8" t="str">
        <f>"23042020091912361231169"</f>
        <v>23042020091912361231169</v>
      </c>
      <c r="C664" s="8" t="s">
        <v>23</v>
      </c>
      <c r="D664" s="8" t="str">
        <f>"陈修娴"</f>
        <v>陈修娴</v>
      </c>
      <c r="E664" s="8"/>
    </row>
    <row r="665" spans="1:5" ht="30" customHeight="1">
      <c r="A665" s="8">
        <v>663</v>
      </c>
      <c r="B665" s="8" t="str">
        <f>"23042020091913012931186"</f>
        <v>23042020091913012931186</v>
      </c>
      <c r="C665" s="8" t="s">
        <v>23</v>
      </c>
      <c r="D665" s="8" t="str">
        <f>"陈丽"</f>
        <v>陈丽</v>
      </c>
      <c r="E665" s="8"/>
    </row>
    <row r="666" spans="1:5" ht="30" customHeight="1">
      <c r="A666" s="8">
        <v>664</v>
      </c>
      <c r="B666" s="8" t="str">
        <f>"23042020091913061931188"</f>
        <v>23042020091913061931188</v>
      </c>
      <c r="C666" s="8" t="s">
        <v>23</v>
      </c>
      <c r="D666" s="8" t="str">
        <f>"符雪柳"</f>
        <v>符雪柳</v>
      </c>
      <c r="E666" s="8"/>
    </row>
    <row r="667" spans="1:5" ht="30" customHeight="1">
      <c r="A667" s="8">
        <v>665</v>
      </c>
      <c r="B667" s="8" t="str">
        <f>"23042020091913180631190"</f>
        <v>23042020091913180631190</v>
      </c>
      <c r="C667" s="8" t="s">
        <v>23</v>
      </c>
      <c r="D667" s="8" t="str">
        <f>"符锦力"</f>
        <v>符锦力</v>
      </c>
      <c r="E667" s="8"/>
    </row>
    <row r="668" spans="1:5" ht="30" customHeight="1">
      <c r="A668" s="8">
        <v>666</v>
      </c>
      <c r="B668" s="8" t="str">
        <f>"23042020091916403531258"</f>
        <v>23042020091916403531258</v>
      </c>
      <c r="C668" s="8" t="s">
        <v>23</v>
      </c>
      <c r="D668" s="8" t="str">
        <f>"许伯香"</f>
        <v>许伯香</v>
      </c>
      <c r="E668" s="8"/>
    </row>
    <row r="669" spans="1:5" ht="30" customHeight="1">
      <c r="A669" s="8">
        <v>667</v>
      </c>
      <c r="B669" s="8" t="str">
        <f>"23042020091917130231270"</f>
        <v>23042020091917130231270</v>
      </c>
      <c r="C669" s="8" t="s">
        <v>23</v>
      </c>
      <c r="D669" s="8" t="str">
        <f>"蔡明兰"</f>
        <v>蔡明兰</v>
      </c>
      <c r="E669" s="8"/>
    </row>
    <row r="670" spans="1:5" ht="30" customHeight="1">
      <c r="A670" s="8">
        <v>668</v>
      </c>
      <c r="B670" s="8" t="str">
        <f>"23042020091917324131279"</f>
        <v>23042020091917324131279</v>
      </c>
      <c r="C670" s="8" t="s">
        <v>23</v>
      </c>
      <c r="D670" s="8" t="str">
        <f>"蒲丽霞"</f>
        <v>蒲丽霞</v>
      </c>
      <c r="E670" s="8"/>
    </row>
    <row r="671" spans="1:5" ht="30" customHeight="1">
      <c r="A671" s="8">
        <v>669</v>
      </c>
      <c r="B671" s="8" t="str">
        <f>"23042020091920245731320"</f>
        <v>23042020091920245731320</v>
      </c>
      <c r="C671" s="8" t="s">
        <v>23</v>
      </c>
      <c r="D671" s="8" t="str">
        <f>"符玉翠"</f>
        <v>符玉翠</v>
      </c>
      <c r="E671" s="8"/>
    </row>
    <row r="672" spans="1:5" ht="30" customHeight="1">
      <c r="A672" s="8">
        <v>670</v>
      </c>
      <c r="B672" s="8" t="str">
        <f>"23042020091921325231332"</f>
        <v>23042020091921325231332</v>
      </c>
      <c r="C672" s="8" t="s">
        <v>23</v>
      </c>
      <c r="D672" s="8" t="str">
        <f>"孙贞梅"</f>
        <v>孙贞梅</v>
      </c>
      <c r="E672" s="8"/>
    </row>
    <row r="673" spans="1:5" ht="30" customHeight="1">
      <c r="A673" s="8">
        <v>671</v>
      </c>
      <c r="B673" s="8" t="str">
        <f>"23042020091921490931336"</f>
        <v>23042020091921490931336</v>
      </c>
      <c r="C673" s="8" t="s">
        <v>23</v>
      </c>
      <c r="D673" s="8" t="str">
        <f>"谢寿官"</f>
        <v>谢寿官</v>
      </c>
      <c r="E673" s="8"/>
    </row>
    <row r="674" spans="1:5" ht="30" customHeight="1">
      <c r="A674" s="8">
        <v>672</v>
      </c>
      <c r="B674" s="8" t="str">
        <f>"23042020091922204831345"</f>
        <v>23042020091922204831345</v>
      </c>
      <c r="C674" s="8" t="s">
        <v>23</v>
      </c>
      <c r="D674" s="8" t="str">
        <f>"卢灵霞"</f>
        <v>卢灵霞</v>
      </c>
      <c r="E674" s="8"/>
    </row>
    <row r="675" spans="1:5" ht="30" customHeight="1">
      <c r="A675" s="8">
        <v>673</v>
      </c>
      <c r="B675" s="8" t="str">
        <f>"23042020092006495231368"</f>
        <v>23042020092006495231368</v>
      </c>
      <c r="C675" s="8" t="s">
        <v>23</v>
      </c>
      <c r="D675" s="8" t="str">
        <f>"符定莲"</f>
        <v>符定莲</v>
      </c>
      <c r="E675" s="8"/>
    </row>
    <row r="676" spans="1:5" ht="30" customHeight="1">
      <c r="A676" s="8">
        <v>674</v>
      </c>
      <c r="B676" s="8" t="str">
        <f>"23042020092010342431405"</f>
        <v>23042020092010342431405</v>
      </c>
      <c r="C676" s="8" t="s">
        <v>23</v>
      </c>
      <c r="D676" s="8" t="str">
        <f>"曾圣书"</f>
        <v>曾圣书</v>
      </c>
      <c r="E676" s="8"/>
    </row>
    <row r="677" spans="1:5" ht="30" customHeight="1">
      <c r="A677" s="8">
        <v>675</v>
      </c>
      <c r="B677" s="8" t="str">
        <f>"23042020092010380631407"</f>
        <v>23042020092010380631407</v>
      </c>
      <c r="C677" s="8" t="s">
        <v>23</v>
      </c>
      <c r="D677" s="8" t="str">
        <f>"吴月秋"</f>
        <v>吴月秋</v>
      </c>
      <c r="E677" s="8"/>
    </row>
    <row r="678" spans="1:5" ht="30" customHeight="1">
      <c r="A678" s="8">
        <v>676</v>
      </c>
      <c r="B678" s="8" t="str">
        <f>"23042020092011045431412"</f>
        <v>23042020092011045431412</v>
      </c>
      <c r="C678" s="8" t="s">
        <v>23</v>
      </c>
      <c r="D678" s="8" t="str">
        <f>"李立莉"</f>
        <v>李立莉</v>
      </c>
      <c r="E678" s="8"/>
    </row>
    <row r="679" spans="1:5" ht="30" customHeight="1">
      <c r="A679" s="8">
        <v>677</v>
      </c>
      <c r="B679" s="8" t="str">
        <f>"23042020092012540231432"</f>
        <v>23042020092012540231432</v>
      </c>
      <c r="C679" s="8" t="s">
        <v>23</v>
      </c>
      <c r="D679" s="8" t="str">
        <f>"王小兰"</f>
        <v>王小兰</v>
      </c>
      <c r="E679" s="8"/>
    </row>
    <row r="680" spans="1:5" ht="30" customHeight="1">
      <c r="A680" s="8">
        <v>678</v>
      </c>
      <c r="B680" s="8" t="str">
        <f>"23042020092013095431437"</f>
        <v>23042020092013095431437</v>
      </c>
      <c r="C680" s="8" t="s">
        <v>23</v>
      </c>
      <c r="D680" s="8" t="str">
        <f>"张晓敏"</f>
        <v>张晓敏</v>
      </c>
      <c r="E680" s="8"/>
    </row>
    <row r="681" spans="1:5" ht="30" customHeight="1">
      <c r="A681" s="8">
        <v>679</v>
      </c>
      <c r="B681" s="8" t="str">
        <f>"23042020092015521731464"</f>
        <v>23042020092015521731464</v>
      </c>
      <c r="C681" s="8" t="s">
        <v>23</v>
      </c>
      <c r="D681" s="8" t="str">
        <f>"李石妍"</f>
        <v>李石妍</v>
      </c>
      <c r="E681" s="8"/>
    </row>
    <row r="682" spans="1:5" ht="30" customHeight="1">
      <c r="A682" s="8">
        <v>680</v>
      </c>
      <c r="B682" s="8" t="str">
        <f>"23042020092016205631474"</f>
        <v>23042020092016205631474</v>
      </c>
      <c r="C682" s="8" t="s">
        <v>23</v>
      </c>
      <c r="D682" s="8" t="str">
        <f>"陈金黛"</f>
        <v>陈金黛</v>
      </c>
      <c r="E682" s="8"/>
    </row>
    <row r="683" spans="1:5" ht="30" customHeight="1">
      <c r="A683" s="8">
        <v>681</v>
      </c>
      <c r="B683" s="8" t="str">
        <f>"23042020092016354331477"</f>
        <v>23042020092016354331477</v>
      </c>
      <c r="C683" s="8" t="s">
        <v>23</v>
      </c>
      <c r="D683" s="8" t="str">
        <f>"孙燕娜"</f>
        <v>孙燕娜</v>
      </c>
      <c r="E683" s="8"/>
    </row>
    <row r="684" spans="1:5" ht="30" customHeight="1">
      <c r="A684" s="8">
        <v>682</v>
      </c>
      <c r="B684" s="8" t="str">
        <f>"23042020092017340831490"</f>
        <v>23042020092017340831490</v>
      </c>
      <c r="C684" s="8" t="s">
        <v>23</v>
      </c>
      <c r="D684" s="8" t="str">
        <f>"符慧芳"</f>
        <v>符慧芳</v>
      </c>
      <c r="E684" s="8"/>
    </row>
    <row r="685" spans="1:5" ht="30" customHeight="1">
      <c r="A685" s="8">
        <v>683</v>
      </c>
      <c r="B685" s="8" t="str">
        <f>"23042020092018103731497"</f>
        <v>23042020092018103731497</v>
      </c>
      <c r="C685" s="8" t="s">
        <v>23</v>
      </c>
      <c r="D685" s="8" t="str">
        <f>"楼顺英"</f>
        <v>楼顺英</v>
      </c>
      <c r="E685" s="8"/>
    </row>
    <row r="686" spans="1:5" ht="30" customHeight="1">
      <c r="A686" s="8">
        <v>684</v>
      </c>
      <c r="B686" s="8" t="str">
        <f>"23042020092021272531537"</f>
        <v>23042020092021272531537</v>
      </c>
      <c r="C686" s="8" t="s">
        <v>23</v>
      </c>
      <c r="D686" s="8" t="str">
        <f>"黎学文"</f>
        <v>黎学文</v>
      </c>
      <c r="E686" s="8"/>
    </row>
    <row r="687" spans="1:5" ht="30" customHeight="1">
      <c r="A687" s="8">
        <v>685</v>
      </c>
      <c r="B687" s="8" t="str">
        <f>"23042020092108365331583"</f>
        <v>23042020092108365331583</v>
      </c>
      <c r="C687" s="8" t="s">
        <v>23</v>
      </c>
      <c r="D687" s="8" t="str">
        <f>"陈君秋"</f>
        <v>陈君秋</v>
      </c>
      <c r="E687" s="8"/>
    </row>
    <row r="688" spans="1:5" ht="30" customHeight="1">
      <c r="A688" s="8">
        <v>686</v>
      </c>
      <c r="B688" s="8" t="str">
        <f>"23042020092108591031593"</f>
        <v>23042020092108591031593</v>
      </c>
      <c r="C688" s="8" t="s">
        <v>23</v>
      </c>
      <c r="D688" s="8" t="str">
        <f>"吴小箐"</f>
        <v>吴小箐</v>
      </c>
      <c r="E688" s="8"/>
    </row>
    <row r="689" spans="1:5" ht="30" customHeight="1">
      <c r="A689" s="8">
        <v>687</v>
      </c>
      <c r="B689" s="8" t="str">
        <f>"23042020092109245031610"</f>
        <v>23042020092109245031610</v>
      </c>
      <c r="C689" s="8" t="s">
        <v>23</v>
      </c>
      <c r="D689" s="8" t="str">
        <f>"吴尾女"</f>
        <v>吴尾女</v>
      </c>
      <c r="E689" s="8"/>
    </row>
    <row r="690" spans="1:5" ht="30" customHeight="1">
      <c r="A690" s="8">
        <v>688</v>
      </c>
      <c r="B690" s="8" t="str">
        <f>"23042020092109554731626"</f>
        <v>23042020092109554731626</v>
      </c>
      <c r="C690" s="8" t="s">
        <v>23</v>
      </c>
      <c r="D690" s="8" t="str">
        <f>"秦子芬"</f>
        <v>秦子芬</v>
      </c>
      <c r="E690" s="8"/>
    </row>
    <row r="691" spans="1:5" ht="30" customHeight="1">
      <c r="A691" s="8">
        <v>689</v>
      </c>
      <c r="B691" s="8" t="str">
        <f>"23042020092111282231686"</f>
        <v>23042020092111282231686</v>
      </c>
      <c r="C691" s="8" t="s">
        <v>23</v>
      </c>
      <c r="D691" s="8" t="str">
        <f>"林河兰"</f>
        <v>林河兰</v>
      </c>
      <c r="E691" s="8"/>
    </row>
    <row r="692" spans="1:5" ht="30" customHeight="1">
      <c r="A692" s="8">
        <v>690</v>
      </c>
      <c r="B692" s="8" t="str">
        <f>"23042020092111314731687"</f>
        <v>23042020092111314731687</v>
      </c>
      <c r="C692" s="8" t="s">
        <v>23</v>
      </c>
      <c r="D692" s="8" t="str">
        <f>"陈丹丹"</f>
        <v>陈丹丹</v>
      </c>
      <c r="E692" s="8"/>
    </row>
    <row r="693" spans="1:5" ht="30" customHeight="1">
      <c r="A693" s="8">
        <v>691</v>
      </c>
      <c r="B693" s="8" t="str">
        <f>"23042020092111351431688"</f>
        <v>23042020092111351431688</v>
      </c>
      <c r="C693" s="8" t="s">
        <v>23</v>
      </c>
      <c r="D693" s="8" t="str">
        <f>"邓海丹"</f>
        <v>邓海丹</v>
      </c>
      <c r="E693" s="8"/>
    </row>
    <row r="694" spans="1:5" ht="30" customHeight="1">
      <c r="A694" s="8">
        <v>692</v>
      </c>
      <c r="B694" s="8" t="str">
        <f>"23042020092112584731709"</f>
        <v>23042020092112584731709</v>
      </c>
      <c r="C694" s="8" t="s">
        <v>23</v>
      </c>
      <c r="D694" s="8" t="str">
        <f>"万桂丽"</f>
        <v>万桂丽</v>
      </c>
      <c r="E694" s="8"/>
    </row>
    <row r="695" spans="1:5" ht="30" customHeight="1">
      <c r="A695" s="8">
        <v>693</v>
      </c>
      <c r="B695" s="8" t="str">
        <f>"23042020092114495431734"</f>
        <v>23042020092114495431734</v>
      </c>
      <c r="C695" s="8" t="s">
        <v>23</v>
      </c>
      <c r="D695" s="8" t="str">
        <f>"黎晓风"</f>
        <v>黎晓风</v>
      </c>
      <c r="E695" s="8"/>
    </row>
    <row r="696" spans="1:5" ht="30" customHeight="1">
      <c r="A696" s="8">
        <v>694</v>
      </c>
      <c r="B696" s="8" t="str">
        <f>"23042020092115081431743"</f>
        <v>23042020092115081431743</v>
      </c>
      <c r="C696" s="8" t="s">
        <v>23</v>
      </c>
      <c r="D696" s="8" t="str">
        <f>"李宽女"</f>
        <v>李宽女</v>
      </c>
      <c r="E696" s="8"/>
    </row>
    <row r="697" spans="1:5" ht="30" customHeight="1">
      <c r="A697" s="8">
        <v>695</v>
      </c>
      <c r="B697" s="8" t="str">
        <f>"23042020092115570431763"</f>
        <v>23042020092115570431763</v>
      </c>
      <c r="C697" s="8" t="s">
        <v>23</v>
      </c>
      <c r="D697" s="8" t="str">
        <f>"徐魁兰"</f>
        <v>徐魁兰</v>
      </c>
      <c r="E697" s="8"/>
    </row>
    <row r="698" spans="1:5" ht="30" customHeight="1">
      <c r="A698" s="8">
        <v>696</v>
      </c>
      <c r="B698" s="8" t="str">
        <f>"23042020092117163431789"</f>
        <v>23042020092117163431789</v>
      </c>
      <c r="C698" s="8" t="s">
        <v>23</v>
      </c>
      <c r="D698" s="8" t="str">
        <f>"朱静桃"</f>
        <v>朱静桃</v>
      </c>
      <c r="E698" s="8"/>
    </row>
    <row r="699" spans="1:5" ht="30" customHeight="1">
      <c r="A699" s="8">
        <v>697</v>
      </c>
      <c r="B699" s="8" t="str">
        <f>"23042020092117214331790"</f>
        <v>23042020092117214331790</v>
      </c>
      <c r="C699" s="8" t="s">
        <v>23</v>
      </c>
      <c r="D699" s="8" t="str">
        <f>"李秋霞"</f>
        <v>李秋霞</v>
      </c>
      <c r="E699" s="8"/>
    </row>
    <row r="700" spans="1:5" ht="30" customHeight="1">
      <c r="A700" s="8">
        <v>698</v>
      </c>
      <c r="B700" s="8" t="str">
        <f>"23042020092117320031794"</f>
        <v>23042020092117320031794</v>
      </c>
      <c r="C700" s="8" t="s">
        <v>23</v>
      </c>
      <c r="D700" s="8" t="str">
        <f>"李佩燕"</f>
        <v>李佩燕</v>
      </c>
      <c r="E700" s="8"/>
    </row>
    <row r="701" spans="1:5" ht="30" customHeight="1">
      <c r="A701" s="8">
        <v>699</v>
      </c>
      <c r="B701" s="8" t="str">
        <f>"23042020092209185131915"</f>
        <v>23042020092209185131915</v>
      </c>
      <c r="C701" s="8" t="s">
        <v>23</v>
      </c>
      <c r="D701" s="8" t="str">
        <f>"温宏杏"</f>
        <v>温宏杏</v>
      </c>
      <c r="E701" s="8"/>
    </row>
    <row r="702" spans="1:5" ht="30" customHeight="1">
      <c r="A702" s="8">
        <v>700</v>
      </c>
      <c r="B702" s="8" t="str">
        <f>"23042020092209370931920"</f>
        <v>23042020092209370931920</v>
      </c>
      <c r="C702" s="8" t="s">
        <v>23</v>
      </c>
      <c r="D702" s="8" t="str">
        <f>"羊春月"</f>
        <v>羊春月</v>
      </c>
      <c r="E702" s="8"/>
    </row>
    <row r="703" spans="1:5" ht="30" customHeight="1">
      <c r="A703" s="8">
        <v>701</v>
      </c>
      <c r="B703" s="8" t="str">
        <f>"23042020092210260231937"</f>
        <v>23042020092210260231937</v>
      </c>
      <c r="C703" s="8" t="s">
        <v>23</v>
      </c>
      <c r="D703" s="8" t="str">
        <f>"吴江涛"</f>
        <v>吴江涛</v>
      </c>
      <c r="E703" s="8"/>
    </row>
    <row r="704" spans="1:5" ht="30" customHeight="1">
      <c r="A704" s="8">
        <v>702</v>
      </c>
      <c r="B704" s="8" t="str">
        <f>"23042020092210354931941"</f>
        <v>23042020092210354931941</v>
      </c>
      <c r="C704" s="8" t="s">
        <v>23</v>
      </c>
      <c r="D704" s="8" t="str">
        <f>"李水莲"</f>
        <v>李水莲</v>
      </c>
      <c r="E704" s="8"/>
    </row>
    <row r="705" spans="1:5" ht="30" customHeight="1">
      <c r="A705" s="8">
        <v>703</v>
      </c>
      <c r="B705" s="8" t="str">
        <f>"23042020092212190631961"</f>
        <v>23042020092212190631961</v>
      </c>
      <c r="C705" s="8" t="s">
        <v>23</v>
      </c>
      <c r="D705" s="8" t="str">
        <f>"李启萍"</f>
        <v>李启萍</v>
      </c>
      <c r="E705" s="8"/>
    </row>
    <row r="706" spans="1:5" ht="30" customHeight="1">
      <c r="A706" s="8">
        <v>704</v>
      </c>
      <c r="B706" s="8" t="str">
        <f>"23042020092212193231962"</f>
        <v>23042020092212193231962</v>
      </c>
      <c r="C706" s="8" t="s">
        <v>23</v>
      </c>
      <c r="D706" s="8" t="str">
        <f>"陈永妍"</f>
        <v>陈永妍</v>
      </c>
      <c r="E706" s="8"/>
    </row>
    <row r="707" spans="1:5" ht="30" customHeight="1">
      <c r="A707" s="8">
        <v>705</v>
      </c>
      <c r="B707" s="8" t="str">
        <f>"23042020092212312631967"</f>
        <v>23042020092212312631967</v>
      </c>
      <c r="C707" s="8" t="s">
        <v>23</v>
      </c>
      <c r="D707" s="8" t="str">
        <f>"李根"</f>
        <v>李根</v>
      </c>
      <c r="E707" s="8"/>
    </row>
    <row r="708" spans="1:5" ht="30" customHeight="1">
      <c r="A708" s="8">
        <v>706</v>
      </c>
      <c r="B708" s="8" t="str">
        <f>"23042020092213080631972"</f>
        <v>23042020092213080631972</v>
      </c>
      <c r="C708" s="8" t="s">
        <v>23</v>
      </c>
      <c r="D708" s="8" t="str">
        <f>"羊妹女"</f>
        <v>羊妹女</v>
      </c>
      <c r="E708" s="8"/>
    </row>
    <row r="709" spans="1:5" ht="30" customHeight="1">
      <c r="A709" s="8">
        <v>707</v>
      </c>
      <c r="B709" s="8" t="str">
        <f>"23042020092216222532017"</f>
        <v>23042020092216222532017</v>
      </c>
      <c r="C709" s="8" t="s">
        <v>23</v>
      </c>
      <c r="D709" s="8" t="str">
        <f>"林少玲"</f>
        <v>林少玲</v>
      </c>
      <c r="E709" s="8"/>
    </row>
    <row r="710" spans="1:5" ht="30" customHeight="1">
      <c r="A710" s="8">
        <v>708</v>
      </c>
      <c r="B710" s="8" t="str">
        <f>"23042020092217133832026"</f>
        <v>23042020092217133832026</v>
      </c>
      <c r="C710" s="8" t="s">
        <v>23</v>
      </c>
      <c r="D710" s="8" t="str">
        <f>"王美娟"</f>
        <v>王美娟</v>
      </c>
      <c r="E710" s="8"/>
    </row>
    <row r="711" spans="1:5" ht="30" customHeight="1">
      <c r="A711" s="8">
        <v>709</v>
      </c>
      <c r="B711" s="8" t="str">
        <f>"23042020092217292232029"</f>
        <v>23042020092217292232029</v>
      </c>
      <c r="C711" s="8" t="s">
        <v>23</v>
      </c>
      <c r="D711" s="8" t="str">
        <f>"吴桂怀"</f>
        <v>吴桂怀</v>
      </c>
      <c r="E711" s="8"/>
    </row>
    <row r="712" spans="1:5" ht="30" customHeight="1">
      <c r="A712" s="8">
        <v>710</v>
      </c>
      <c r="B712" s="8" t="str">
        <f>"23042020092218244732037"</f>
        <v>23042020092218244732037</v>
      </c>
      <c r="C712" s="8" t="s">
        <v>23</v>
      </c>
      <c r="D712" s="8" t="str">
        <f>"余善妹"</f>
        <v>余善妹</v>
      </c>
      <c r="E712" s="8"/>
    </row>
    <row r="713" spans="1:5" ht="30" customHeight="1">
      <c r="A713" s="8">
        <v>711</v>
      </c>
      <c r="B713" s="8" t="str">
        <f>"23042020092220014532060"</f>
        <v>23042020092220014532060</v>
      </c>
      <c r="C713" s="8" t="s">
        <v>23</v>
      </c>
      <c r="D713" s="8" t="str">
        <f>"何慧娜"</f>
        <v>何慧娜</v>
      </c>
      <c r="E713" s="8"/>
    </row>
    <row r="714" spans="1:5" ht="30" customHeight="1">
      <c r="A714" s="8">
        <v>712</v>
      </c>
      <c r="B714" s="8" t="str">
        <f>"23042020092222415032085"</f>
        <v>23042020092222415032085</v>
      </c>
      <c r="C714" s="8" t="s">
        <v>23</v>
      </c>
      <c r="D714" s="8" t="str">
        <f>"何世姣"</f>
        <v>何世姣</v>
      </c>
      <c r="E714" s="8"/>
    </row>
    <row r="715" spans="1:5" ht="30" customHeight="1">
      <c r="A715" s="8">
        <v>713</v>
      </c>
      <c r="B715" s="8" t="str">
        <f>"23042020092222564432087"</f>
        <v>23042020092222564432087</v>
      </c>
      <c r="C715" s="8" t="s">
        <v>23</v>
      </c>
      <c r="D715" s="8" t="str">
        <f>"吴俊姣"</f>
        <v>吴俊姣</v>
      </c>
      <c r="E715" s="8"/>
    </row>
    <row r="716" spans="1:5" ht="30" customHeight="1">
      <c r="A716" s="8">
        <v>714</v>
      </c>
      <c r="B716" s="8" t="str">
        <f>"23042020092223333832094"</f>
        <v>23042020092223333832094</v>
      </c>
      <c r="C716" s="8" t="s">
        <v>23</v>
      </c>
      <c r="D716" s="8" t="str">
        <f>"赵越"</f>
        <v>赵越</v>
      </c>
      <c r="E716" s="8"/>
    </row>
    <row r="717" spans="1:5" ht="30" customHeight="1">
      <c r="A717" s="8">
        <v>715</v>
      </c>
      <c r="B717" s="8" t="str">
        <f>"23042020092308542932105"</f>
        <v>23042020092308542932105</v>
      </c>
      <c r="C717" s="8" t="s">
        <v>23</v>
      </c>
      <c r="D717" s="8" t="str">
        <f>"李有菊"</f>
        <v>李有菊</v>
      </c>
      <c r="E717" s="8"/>
    </row>
    <row r="718" spans="1:5" ht="30" customHeight="1">
      <c r="A718" s="8">
        <v>716</v>
      </c>
      <c r="B718" s="8" t="str">
        <f>"23042020092309234332107"</f>
        <v>23042020092309234332107</v>
      </c>
      <c r="C718" s="8" t="s">
        <v>23</v>
      </c>
      <c r="D718" s="8" t="str">
        <f>"徐春花"</f>
        <v>徐春花</v>
      </c>
      <c r="E718" s="8"/>
    </row>
    <row r="719" spans="1:5" ht="30" customHeight="1">
      <c r="A719" s="8">
        <v>717</v>
      </c>
      <c r="B719" s="8" t="str">
        <f>"23042020092310010632112"</f>
        <v>23042020092310010632112</v>
      </c>
      <c r="C719" s="8" t="s">
        <v>23</v>
      </c>
      <c r="D719" s="8" t="str">
        <f>"朱多逢"</f>
        <v>朱多逢</v>
      </c>
      <c r="E719" s="8"/>
    </row>
    <row r="720" spans="1:5" ht="30" customHeight="1">
      <c r="A720" s="8">
        <v>718</v>
      </c>
      <c r="B720" s="8" t="str">
        <f>"23042020092310205332115"</f>
        <v>23042020092310205332115</v>
      </c>
      <c r="C720" s="8" t="s">
        <v>23</v>
      </c>
      <c r="D720" s="8" t="str">
        <f>"陈艳霞"</f>
        <v>陈艳霞</v>
      </c>
      <c r="E720" s="8"/>
    </row>
    <row r="721" spans="1:5" ht="30" customHeight="1">
      <c r="A721" s="8">
        <v>719</v>
      </c>
      <c r="B721" s="8" t="str">
        <f>"23042020092310343032119"</f>
        <v>23042020092310343032119</v>
      </c>
      <c r="C721" s="8" t="s">
        <v>23</v>
      </c>
      <c r="D721" s="8" t="str">
        <f>"高新姐"</f>
        <v>高新姐</v>
      </c>
      <c r="E721" s="8"/>
    </row>
    <row r="722" spans="1:5" ht="30" customHeight="1">
      <c r="A722" s="8">
        <v>720</v>
      </c>
      <c r="B722" s="8" t="str">
        <f>"23042020092310573532123"</f>
        <v>23042020092310573532123</v>
      </c>
      <c r="C722" s="8" t="s">
        <v>23</v>
      </c>
      <c r="D722" s="8" t="str">
        <f>"赵冠科"</f>
        <v>赵冠科</v>
      </c>
      <c r="E722" s="8"/>
    </row>
    <row r="723" spans="1:5" ht="30" customHeight="1">
      <c r="A723" s="8">
        <v>721</v>
      </c>
      <c r="B723" s="8" t="str">
        <f>"23042020092312365532142"</f>
        <v>23042020092312365532142</v>
      </c>
      <c r="C723" s="8" t="s">
        <v>23</v>
      </c>
      <c r="D723" s="8" t="str">
        <f>"王美敏"</f>
        <v>王美敏</v>
      </c>
      <c r="E723" s="8"/>
    </row>
    <row r="724" spans="1:5" ht="30" customHeight="1">
      <c r="A724" s="8">
        <v>722</v>
      </c>
      <c r="B724" s="8" t="str">
        <f>"23042020092315100732162"</f>
        <v>23042020092315100732162</v>
      </c>
      <c r="C724" s="8" t="s">
        <v>23</v>
      </c>
      <c r="D724" s="8" t="str">
        <f>"王杏兰"</f>
        <v>王杏兰</v>
      </c>
      <c r="E724" s="8"/>
    </row>
    <row r="725" spans="1:5" ht="30" customHeight="1">
      <c r="A725" s="8">
        <v>723</v>
      </c>
      <c r="B725" s="8" t="str">
        <f>"23042020092318484432203"</f>
        <v>23042020092318484432203</v>
      </c>
      <c r="C725" s="8" t="s">
        <v>23</v>
      </c>
      <c r="D725" s="8" t="str">
        <f>"陈媚女"</f>
        <v>陈媚女</v>
      </c>
      <c r="E725" s="8"/>
    </row>
    <row r="726" spans="1:5" ht="30" customHeight="1">
      <c r="A726" s="8">
        <v>724</v>
      </c>
      <c r="B726" s="8" t="str">
        <f>"23042020092321033532226"</f>
        <v>23042020092321033532226</v>
      </c>
      <c r="C726" s="8" t="s">
        <v>23</v>
      </c>
      <c r="D726" s="8" t="str">
        <f>"陈翠娜"</f>
        <v>陈翠娜</v>
      </c>
      <c r="E726" s="8"/>
    </row>
    <row r="727" spans="1:5" ht="30" customHeight="1">
      <c r="A727" s="8">
        <v>725</v>
      </c>
      <c r="B727" s="8" t="str">
        <f>"23042020092321191332230"</f>
        <v>23042020092321191332230</v>
      </c>
      <c r="C727" s="8" t="s">
        <v>23</v>
      </c>
      <c r="D727" s="8" t="str">
        <f>"陈谊"</f>
        <v>陈谊</v>
      </c>
      <c r="E727" s="8"/>
    </row>
    <row r="728" spans="1:5" ht="30" customHeight="1">
      <c r="A728" s="8">
        <v>726</v>
      </c>
      <c r="B728" s="8" t="str">
        <f>"23042020092322014732240"</f>
        <v>23042020092322014732240</v>
      </c>
      <c r="C728" s="8" t="s">
        <v>23</v>
      </c>
      <c r="D728" s="8" t="str">
        <f>"叶景林"</f>
        <v>叶景林</v>
      </c>
      <c r="E728" s="8"/>
    </row>
    <row r="729" spans="1:5" ht="30" customHeight="1">
      <c r="A729" s="8">
        <v>727</v>
      </c>
      <c r="B729" s="8" t="str">
        <f>"23042020092400393531897"</f>
        <v>23042020092400393531897</v>
      </c>
      <c r="C729" s="8" t="s">
        <v>23</v>
      </c>
      <c r="D729" s="8" t="str">
        <f>"吴多雄"</f>
        <v>吴多雄</v>
      </c>
      <c r="E729" s="8"/>
    </row>
    <row r="730" spans="1:5" ht="30" customHeight="1">
      <c r="A730" s="8">
        <v>728</v>
      </c>
      <c r="B730" s="8" t="str">
        <f>"23042020092406354532261"</f>
        <v>23042020092406354532261</v>
      </c>
      <c r="C730" s="8" t="s">
        <v>23</v>
      </c>
      <c r="D730" s="8" t="str">
        <f>"陈晶晶"</f>
        <v>陈晶晶</v>
      </c>
      <c r="E730" s="8"/>
    </row>
    <row r="731" spans="1:5" ht="30" customHeight="1">
      <c r="A731" s="8">
        <v>729</v>
      </c>
      <c r="B731" s="8" t="str">
        <f>"23042020092408182732263"</f>
        <v>23042020092408182732263</v>
      </c>
      <c r="C731" s="8" t="s">
        <v>23</v>
      </c>
      <c r="D731" s="8" t="str">
        <f>"王春文"</f>
        <v>王春文</v>
      </c>
      <c r="E731" s="8"/>
    </row>
    <row r="732" spans="1:5" ht="30" customHeight="1">
      <c r="A732" s="8">
        <v>730</v>
      </c>
      <c r="B732" s="8" t="str">
        <f>"23042020092408364531661"</f>
        <v>23042020092408364531661</v>
      </c>
      <c r="C732" s="8" t="s">
        <v>23</v>
      </c>
      <c r="D732" s="8" t="str">
        <f>"王玲"</f>
        <v>王玲</v>
      </c>
      <c r="E732" s="8"/>
    </row>
    <row r="733" spans="1:5" ht="30" customHeight="1">
      <c r="A733" s="8">
        <v>731</v>
      </c>
      <c r="B733" s="8" t="str">
        <f>"23042020092408581732188"</f>
        <v>23042020092408581732188</v>
      </c>
      <c r="C733" s="8" t="s">
        <v>23</v>
      </c>
      <c r="D733" s="8" t="str">
        <f>"符嫦嫦"</f>
        <v>符嫦嫦</v>
      </c>
      <c r="E733" s="8"/>
    </row>
    <row r="734" spans="1:5" ht="30" customHeight="1">
      <c r="A734" s="8">
        <v>732</v>
      </c>
      <c r="B734" s="8" t="str">
        <f>"23042020092409054932266"</f>
        <v>23042020092409054932266</v>
      </c>
      <c r="C734" s="8" t="s">
        <v>23</v>
      </c>
      <c r="D734" s="8" t="str">
        <f>"刘桃桂"</f>
        <v>刘桃桂</v>
      </c>
      <c r="E734" s="8"/>
    </row>
    <row r="735" spans="1:5" ht="30" customHeight="1">
      <c r="A735" s="8">
        <v>733</v>
      </c>
      <c r="B735" s="8" t="str">
        <f>"23042020092409145731949"</f>
        <v>23042020092409145731949</v>
      </c>
      <c r="C735" s="8" t="s">
        <v>23</v>
      </c>
      <c r="D735" s="8" t="str">
        <f>"周燕灵"</f>
        <v>周燕灵</v>
      </c>
      <c r="E735" s="8"/>
    </row>
    <row r="736" spans="1:5" ht="30" customHeight="1">
      <c r="A736" s="8">
        <v>734</v>
      </c>
      <c r="B736" s="8" t="str">
        <f>"23042020092410421932282"</f>
        <v>23042020092410421932282</v>
      </c>
      <c r="C736" s="8" t="s">
        <v>23</v>
      </c>
      <c r="D736" s="8" t="str">
        <f>"陈锦秀"</f>
        <v>陈锦秀</v>
      </c>
      <c r="E736" s="8"/>
    </row>
    <row r="737" spans="1:5" ht="30" customHeight="1">
      <c r="A737" s="8">
        <v>735</v>
      </c>
      <c r="B737" s="8" t="str">
        <f>"23042020092410522531643"</f>
        <v>23042020092410522531643</v>
      </c>
      <c r="C737" s="8" t="s">
        <v>23</v>
      </c>
      <c r="D737" s="8" t="str">
        <f>"唐芳桂"</f>
        <v>唐芳桂</v>
      </c>
      <c r="E737" s="8"/>
    </row>
    <row r="738" spans="1:5" ht="30" customHeight="1">
      <c r="A738" s="8">
        <v>736</v>
      </c>
      <c r="B738" s="8" t="str">
        <f>"23042020092412071132235"</f>
        <v>23042020092412071132235</v>
      </c>
      <c r="C738" s="8" t="s">
        <v>23</v>
      </c>
      <c r="D738" s="8" t="str">
        <f>"唐向珠"</f>
        <v>唐向珠</v>
      </c>
      <c r="E738" s="8"/>
    </row>
    <row r="739" spans="1:5" ht="30" customHeight="1">
      <c r="A739" s="8">
        <v>737</v>
      </c>
      <c r="B739" s="8" t="str">
        <f>"23042020092412144931989"</f>
        <v>23042020092412144931989</v>
      </c>
      <c r="C739" s="8" t="s">
        <v>23</v>
      </c>
      <c r="D739" s="8" t="str">
        <f>"李始娟"</f>
        <v>李始娟</v>
      </c>
      <c r="E739" s="8"/>
    </row>
    <row r="740" spans="1:5" ht="30" customHeight="1">
      <c r="A740" s="8">
        <v>738</v>
      </c>
      <c r="B740" s="8" t="str">
        <f>"23042020092412530432314"</f>
        <v>23042020092412530432314</v>
      </c>
      <c r="C740" s="8" t="s">
        <v>23</v>
      </c>
      <c r="D740" s="8" t="str">
        <f>"卓钰芸"</f>
        <v>卓钰芸</v>
      </c>
      <c r="E740" s="8"/>
    </row>
    <row r="741" spans="1:5" ht="30" customHeight="1">
      <c r="A741" s="8">
        <v>739</v>
      </c>
      <c r="B741" s="8" t="str">
        <f>"23042020092413352731720"</f>
        <v>23042020092413352731720</v>
      </c>
      <c r="C741" s="8" t="s">
        <v>23</v>
      </c>
      <c r="D741" s="8" t="str">
        <f>"周秋颖"</f>
        <v>周秋颖</v>
      </c>
      <c r="E741" s="8"/>
    </row>
    <row r="742" spans="1:5" ht="30" customHeight="1">
      <c r="A742" s="8">
        <v>740</v>
      </c>
      <c r="B742" s="8" t="str">
        <f>"23042020092414271832328"</f>
        <v>23042020092414271832328</v>
      </c>
      <c r="C742" s="8" t="s">
        <v>23</v>
      </c>
      <c r="D742" s="8" t="str">
        <f>"钟兴光"</f>
        <v>钟兴光</v>
      </c>
      <c r="E742" s="8"/>
    </row>
    <row r="743" spans="1:5" ht="30" customHeight="1">
      <c r="A743" s="8">
        <v>741</v>
      </c>
      <c r="B743" s="8" t="str">
        <f>"23042020092414350632331"</f>
        <v>23042020092414350632331</v>
      </c>
      <c r="C743" s="8" t="s">
        <v>23</v>
      </c>
      <c r="D743" s="8" t="str">
        <f>"陈颜"</f>
        <v>陈颜</v>
      </c>
      <c r="E743" s="8"/>
    </row>
    <row r="744" spans="1:5" ht="30" customHeight="1">
      <c r="A744" s="8">
        <v>742</v>
      </c>
      <c r="B744" s="8" t="str">
        <f>"23042020092414531032334"</f>
        <v>23042020092414531032334</v>
      </c>
      <c r="C744" s="8" t="s">
        <v>23</v>
      </c>
      <c r="D744" s="8" t="str">
        <f>"林妃"</f>
        <v>林妃</v>
      </c>
      <c r="E744" s="8"/>
    </row>
    <row r="745" spans="1:5" ht="30" customHeight="1">
      <c r="A745" s="8">
        <v>743</v>
      </c>
      <c r="B745" s="8" t="str">
        <f>"23042020092415323332341"</f>
        <v>23042020092415323332341</v>
      </c>
      <c r="C745" s="8" t="s">
        <v>23</v>
      </c>
      <c r="D745" s="8" t="str">
        <f>"陈园"</f>
        <v>陈园</v>
      </c>
      <c r="E745" s="8"/>
    </row>
    <row r="746" spans="1:5" ht="30" customHeight="1">
      <c r="A746" s="8">
        <v>744</v>
      </c>
      <c r="B746" s="8" t="str">
        <f>"23042020092416022832349"</f>
        <v>23042020092416022832349</v>
      </c>
      <c r="C746" s="8" t="s">
        <v>23</v>
      </c>
      <c r="D746" s="8" t="str">
        <f>"何芳"</f>
        <v>何芳</v>
      </c>
      <c r="E746" s="8"/>
    </row>
    <row r="747" spans="1:5" ht="30" customHeight="1">
      <c r="A747" s="8">
        <v>745</v>
      </c>
      <c r="B747" s="8" t="str">
        <f>"23042020092416191632355"</f>
        <v>23042020092416191632355</v>
      </c>
      <c r="C747" s="8" t="s">
        <v>23</v>
      </c>
      <c r="D747" s="8" t="str">
        <f>"符晓轩"</f>
        <v>符晓轩</v>
      </c>
      <c r="E747" s="8"/>
    </row>
    <row r="748" spans="1:5" ht="30" customHeight="1">
      <c r="A748" s="8">
        <v>746</v>
      </c>
      <c r="B748" s="8" t="str">
        <f>"23042020092416453131932"</f>
        <v>23042020092416453131932</v>
      </c>
      <c r="C748" s="8" t="s">
        <v>23</v>
      </c>
      <c r="D748" s="8" t="str">
        <f>"王明炼"</f>
        <v>王明炼</v>
      </c>
      <c r="E748" s="8"/>
    </row>
    <row r="749" spans="1:5" ht="30" customHeight="1">
      <c r="A749" s="8">
        <v>747</v>
      </c>
      <c r="B749" s="8" t="str">
        <f>"23042020092418330232365"</f>
        <v>23042020092418330232365</v>
      </c>
      <c r="C749" s="8" t="s">
        <v>23</v>
      </c>
      <c r="D749" s="8" t="str">
        <f>"林喜秀"</f>
        <v>林喜秀</v>
      </c>
      <c r="E749" s="8"/>
    </row>
    <row r="750" spans="1:5" ht="30" customHeight="1">
      <c r="A750" s="8">
        <v>748</v>
      </c>
      <c r="B750" s="8" t="str">
        <f>"23042020092418354032366"</f>
        <v>23042020092418354032366</v>
      </c>
      <c r="C750" s="8" t="s">
        <v>23</v>
      </c>
      <c r="D750" s="8" t="str">
        <f>"邢增波"</f>
        <v>邢增波</v>
      </c>
      <c r="E750" s="8"/>
    </row>
    <row r="751" spans="1:5" ht="30" customHeight="1">
      <c r="A751" s="8">
        <v>749</v>
      </c>
      <c r="B751" s="8" t="str">
        <f>"23042020092500100632404"</f>
        <v>23042020092500100632404</v>
      </c>
      <c r="C751" s="8" t="s">
        <v>23</v>
      </c>
      <c r="D751" s="8" t="str">
        <f>"李泽佳"</f>
        <v>李泽佳</v>
      </c>
      <c r="E751" s="8"/>
    </row>
    <row r="752" spans="1:5" ht="30" customHeight="1">
      <c r="A752" s="8">
        <v>750</v>
      </c>
      <c r="B752" s="8" t="str">
        <f>"23042020092500353132407"</f>
        <v>23042020092500353132407</v>
      </c>
      <c r="C752" s="8" t="s">
        <v>23</v>
      </c>
      <c r="D752" s="8" t="str">
        <f>"吴喜梅"</f>
        <v>吴喜梅</v>
      </c>
      <c r="E752" s="8"/>
    </row>
    <row r="753" spans="1:5" ht="30" customHeight="1">
      <c r="A753" s="8">
        <v>751</v>
      </c>
      <c r="B753" s="8" t="str">
        <f>"23042020092512032532456"</f>
        <v>23042020092512032532456</v>
      </c>
      <c r="C753" s="8" t="s">
        <v>23</v>
      </c>
      <c r="D753" s="8" t="str">
        <f>"黄明素"</f>
        <v>黄明素</v>
      </c>
      <c r="E753" s="8"/>
    </row>
    <row r="754" spans="1:5" ht="30" customHeight="1">
      <c r="A754" s="8">
        <v>752</v>
      </c>
      <c r="B754" s="8" t="str">
        <f>"23042020092514290632470"</f>
        <v>23042020092514290632470</v>
      </c>
      <c r="C754" s="8" t="s">
        <v>23</v>
      </c>
      <c r="D754" s="8" t="str">
        <f>"陈春柳"</f>
        <v>陈春柳</v>
      </c>
      <c r="E754" s="8"/>
    </row>
    <row r="755" spans="1:5" ht="30" customHeight="1">
      <c r="A755" s="8">
        <v>753</v>
      </c>
      <c r="B755" s="8" t="str">
        <f>"23042020092514321132471"</f>
        <v>23042020092514321132471</v>
      </c>
      <c r="C755" s="8" t="s">
        <v>23</v>
      </c>
      <c r="D755" s="8" t="str">
        <f>"刘彩菊"</f>
        <v>刘彩菊</v>
      </c>
      <c r="E755" s="8"/>
    </row>
    <row r="756" spans="1:5" ht="30" customHeight="1">
      <c r="A756" s="8">
        <v>754</v>
      </c>
      <c r="B756" s="8" t="str">
        <f>"23042020092514335131487"</f>
        <v>23042020092514335131487</v>
      </c>
      <c r="C756" s="8" t="s">
        <v>23</v>
      </c>
      <c r="D756" s="8" t="str">
        <f>"林小萍"</f>
        <v>林小萍</v>
      </c>
      <c r="E756" s="8"/>
    </row>
    <row r="757" spans="1:5" ht="30" customHeight="1">
      <c r="A757" s="8">
        <v>755</v>
      </c>
      <c r="B757" s="8" t="str">
        <f>"23042020092514405732474"</f>
        <v>23042020092514405732474</v>
      </c>
      <c r="C757" s="8" t="s">
        <v>23</v>
      </c>
      <c r="D757" s="8" t="str">
        <f>"陈永霞"</f>
        <v>陈永霞</v>
      </c>
      <c r="E757" s="8"/>
    </row>
    <row r="758" spans="1:5" ht="30" customHeight="1">
      <c r="A758" s="8">
        <v>756</v>
      </c>
      <c r="B758" s="8" t="str">
        <f>"23042020092515303932488"</f>
        <v>23042020092515303932488</v>
      </c>
      <c r="C758" s="8" t="s">
        <v>23</v>
      </c>
      <c r="D758" s="8" t="str">
        <f>"吴芳梅"</f>
        <v>吴芳梅</v>
      </c>
      <c r="E758" s="8"/>
    </row>
    <row r="759" spans="1:5" ht="30" customHeight="1">
      <c r="A759" s="8">
        <v>757</v>
      </c>
      <c r="B759" s="8" t="str">
        <f>"23042020092516485532506"</f>
        <v>23042020092516485532506</v>
      </c>
      <c r="C759" s="8" t="s">
        <v>23</v>
      </c>
      <c r="D759" s="8" t="str">
        <f>"吴美妹"</f>
        <v>吴美妹</v>
      </c>
      <c r="E759" s="8"/>
    </row>
    <row r="760" spans="1:5" ht="30" customHeight="1">
      <c r="A760" s="8">
        <v>758</v>
      </c>
      <c r="B760" s="8" t="str">
        <f>"23042020092517010832510"</f>
        <v>23042020092517010832510</v>
      </c>
      <c r="C760" s="8" t="s">
        <v>23</v>
      </c>
      <c r="D760" s="8" t="str">
        <f>"谢美玲"</f>
        <v>谢美玲</v>
      </c>
      <c r="E760" s="8"/>
    </row>
    <row r="761" spans="1:5" ht="30" customHeight="1">
      <c r="A761" s="8">
        <v>759</v>
      </c>
      <c r="B761" s="8" t="str">
        <f>"23042020092517261932520"</f>
        <v>23042020092517261932520</v>
      </c>
      <c r="C761" s="8" t="s">
        <v>23</v>
      </c>
      <c r="D761" s="8" t="str">
        <f>"刘永烨"</f>
        <v>刘永烨</v>
      </c>
      <c r="E761" s="8"/>
    </row>
    <row r="762" spans="1:5" ht="30" customHeight="1">
      <c r="A762" s="8">
        <v>760</v>
      </c>
      <c r="B762" s="8" t="str">
        <f>"23042020091909264331066"</f>
        <v>23042020091909264331066</v>
      </c>
      <c r="C762" s="8" t="s">
        <v>24</v>
      </c>
      <c r="D762" s="8" t="str">
        <f>"李三女"</f>
        <v>李三女</v>
      </c>
      <c r="E762" s="8"/>
    </row>
    <row r="763" spans="1:5" ht="30" customHeight="1">
      <c r="A763" s="8">
        <v>761</v>
      </c>
      <c r="B763" s="8" t="str">
        <f>"23042020091911074531120"</f>
        <v>23042020091911074531120</v>
      </c>
      <c r="C763" s="8" t="s">
        <v>24</v>
      </c>
      <c r="D763" s="8" t="str">
        <f>"林赞姣"</f>
        <v>林赞姣</v>
      </c>
      <c r="E763" s="8"/>
    </row>
    <row r="764" spans="1:5" ht="30" customHeight="1">
      <c r="A764" s="8">
        <v>762</v>
      </c>
      <c r="B764" s="8" t="str">
        <f>"23042020091911381531136"</f>
        <v>23042020091911381531136</v>
      </c>
      <c r="C764" s="8" t="s">
        <v>24</v>
      </c>
      <c r="D764" s="8" t="str">
        <f>"郑学妍"</f>
        <v>郑学妍</v>
      </c>
      <c r="E764" s="8"/>
    </row>
    <row r="765" spans="1:5" ht="30" customHeight="1">
      <c r="A765" s="8">
        <v>763</v>
      </c>
      <c r="B765" s="8" t="str">
        <f>"23042020091912160531157"</f>
        <v>23042020091912160531157</v>
      </c>
      <c r="C765" s="8" t="s">
        <v>24</v>
      </c>
      <c r="D765" s="8" t="str">
        <f>"李春爱"</f>
        <v>李春爱</v>
      </c>
      <c r="E765" s="8"/>
    </row>
    <row r="766" spans="1:5" ht="30" customHeight="1">
      <c r="A766" s="8">
        <v>764</v>
      </c>
      <c r="B766" s="8" t="str">
        <f>"23042020091915334631232"</f>
        <v>23042020091915334631232</v>
      </c>
      <c r="C766" s="8" t="s">
        <v>24</v>
      </c>
      <c r="D766" s="8" t="str">
        <f>"郑芳"</f>
        <v>郑芳</v>
      </c>
      <c r="E766" s="8"/>
    </row>
    <row r="767" spans="1:5" ht="30" customHeight="1">
      <c r="A767" s="8">
        <v>765</v>
      </c>
      <c r="B767" s="8" t="str">
        <f>"23042020091915463231241"</f>
        <v>23042020091915463231241</v>
      </c>
      <c r="C767" s="8" t="s">
        <v>24</v>
      </c>
      <c r="D767" s="8" t="str">
        <f>"洪果"</f>
        <v>洪果</v>
      </c>
      <c r="E767" s="8"/>
    </row>
    <row r="768" spans="1:5" ht="30" customHeight="1">
      <c r="A768" s="8">
        <v>766</v>
      </c>
      <c r="B768" s="8" t="str">
        <f>"23042020091922452731350"</f>
        <v>23042020091922452731350</v>
      </c>
      <c r="C768" s="8" t="s">
        <v>24</v>
      </c>
      <c r="D768" s="8" t="str">
        <f>"苏井美"</f>
        <v>苏井美</v>
      </c>
      <c r="E768" s="8"/>
    </row>
    <row r="769" spans="1:5" ht="30" customHeight="1">
      <c r="A769" s="8">
        <v>767</v>
      </c>
      <c r="B769" s="8" t="str">
        <f>"23042020092008114931372"</f>
        <v>23042020092008114931372</v>
      </c>
      <c r="C769" s="8" t="s">
        <v>24</v>
      </c>
      <c r="D769" s="8" t="str">
        <f>"陈明强"</f>
        <v>陈明强</v>
      </c>
      <c r="E769" s="8"/>
    </row>
    <row r="770" spans="1:5" ht="30" customHeight="1">
      <c r="A770" s="8">
        <v>768</v>
      </c>
      <c r="B770" s="8" t="str">
        <f>"23042020092009141131387"</f>
        <v>23042020092009141131387</v>
      </c>
      <c r="C770" s="8" t="s">
        <v>24</v>
      </c>
      <c r="D770" s="8" t="str">
        <f>"李文玲"</f>
        <v>李文玲</v>
      </c>
      <c r="E770" s="8"/>
    </row>
    <row r="771" spans="1:5" ht="30" customHeight="1">
      <c r="A771" s="8">
        <v>769</v>
      </c>
      <c r="B771" s="8" t="str">
        <f>"23042020092009390831390"</f>
        <v>23042020092009390831390</v>
      </c>
      <c r="C771" s="8" t="s">
        <v>24</v>
      </c>
      <c r="D771" s="8" t="str">
        <f>"何彩菊"</f>
        <v>何彩菊</v>
      </c>
      <c r="E771" s="8"/>
    </row>
    <row r="772" spans="1:5" ht="30" customHeight="1">
      <c r="A772" s="8">
        <v>770</v>
      </c>
      <c r="B772" s="8" t="str">
        <f>"23042020092015020531451"</f>
        <v>23042020092015020531451</v>
      </c>
      <c r="C772" s="8" t="s">
        <v>24</v>
      </c>
      <c r="D772" s="8" t="str">
        <f>"符庆亮"</f>
        <v>符庆亮</v>
      </c>
      <c r="E772" s="8"/>
    </row>
    <row r="773" spans="1:5" ht="30" customHeight="1">
      <c r="A773" s="8">
        <v>771</v>
      </c>
      <c r="B773" s="8" t="str">
        <f>"23042020092015340031460"</f>
        <v>23042020092015340031460</v>
      </c>
      <c r="C773" s="8" t="s">
        <v>24</v>
      </c>
      <c r="D773" s="8" t="str">
        <f>"吴淑森"</f>
        <v>吴淑森</v>
      </c>
      <c r="E773" s="8"/>
    </row>
    <row r="774" spans="1:5" ht="30" customHeight="1">
      <c r="A774" s="8">
        <v>772</v>
      </c>
      <c r="B774" s="8" t="str">
        <f>"23042020092018011731495"</f>
        <v>23042020092018011731495</v>
      </c>
      <c r="C774" s="8" t="s">
        <v>24</v>
      </c>
      <c r="D774" s="8" t="str">
        <f>"王春梨"</f>
        <v>王春梨</v>
      </c>
      <c r="E774" s="8"/>
    </row>
    <row r="775" spans="1:5" ht="30" customHeight="1">
      <c r="A775" s="8">
        <v>773</v>
      </c>
      <c r="B775" s="8" t="str">
        <f>"23042020092019395331513"</f>
        <v>23042020092019395331513</v>
      </c>
      <c r="C775" s="8" t="s">
        <v>24</v>
      </c>
      <c r="D775" s="8" t="str">
        <f>"符群青"</f>
        <v>符群青</v>
      </c>
      <c r="E775" s="8"/>
    </row>
    <row r="776" spans="1:5" ht="30" customHeight="1">
      <c r="A776" s="8">
        <v>774</v>
      </c>
      <c r="B776" s="8" t="str">
        <f>"23042020092020495431524"</f>
        <v>23042020092020495431524</v>
      </c>
      <c r="C776" s="8" t="s">
        <v>24</v>
      </c>
      <c r="D776" s="8" t="str">
        <f>"李秀玲"</f>
        <v>李秀玲</v>
      </c>
      <c r="E776" s="8"/>
    </row>
    <row r="777" spans="1:5" ht="30" customHeight="1">
      <c r="A777" s="8">
        <v>775</v>
      </c>
      <c r="B777" s="8" t="str">
        <f>"23042020092108063431572"</f>
        <v>23042020092108063431572</v>
      </c>
      <c r="C777" s="8" t="s">
        <v>24</v>
      </c>
      <c r="D777" s="8" t="str">
        <f>"邢增蕊"</f>
        <v>邢增蕊</v>
      </c>
      <c r="E777" s="8"/>
    </row>
    <row r="778" spans="1:5" ht="30" customHeight="1">
      <c r="A778" s="8">
        <v>776</v>
      </c>
      <c r="B778" s="8" t="str">
        <f>"23042020092109000731595"</f>
        <v>23042020092109000731595</v>
      </c>
      <c r="C778" s="8" t="s">
        <v>24</v>
      </c>
      <c r="D778" s="8" t="str">
        <f>"黄芳"</f>
        <v>黄芳</v>
      </c>
      <c r="E778" s="8"/>
    </row>
    <row r="779" spans="1:5" ht="30" customHeight="1">
      <c r="A779" s="8">
        <v>777</v>
      </c>
      <c r="B779" s="8" t="str">
        <f>"23042020092110371731656"</f>
        <v>23042020092110371731656</v>
      </c>
      <c r="C779" s="8" t="s">
        <v>24</v>
      </c>
      <c r="D779" s="8" t="str">
        <f>"王玲玲"</f>
        <v>王玲玲</v>
      </c>
      <c r="E779" s="8"/>
    </row>
    <row r="780" spans="1:5" ht="30" customHeight="1">
      <c r="A780" s="8">
        <v>778</v>
      </c>
      <c r="B780" s="8" t="str">
        <f>"23042020092114593631736"</f>
        <v>23042020092114593631736</v>
      </c>
      <c r="C780" s="8" t="s">
        <v>24</v>
      </c>
      <c r="D780" s="8" t="str">
        <f>"李精翠"</f>
        <v>李精翠</v>
      </c>
      <c r="E780" s="8"/>
    </row>
    <row r="781" spans="1:5" ht="30" customHeight="1">
      <c r="A781" s="8">
        <v>779</v>
      </c>
      <c r="B781" s="8" t="str">
        <f>"23042020092115380531752"</f>
        <v>23042020092115380531752</v>
      </c>
      <c r="C781" s="8" t="s">
        <v>24</v>
      </c>
      <c r="D781" s="8" t="str">
        <f>"朱凤妹"</f>
        <v>朱凤妹</v>
      </c>
      <c r="E781" s="8"/>
    </row>
    <row r="782" spans="1:5" ht="30" customHeight="1">
      <c r="A782" s="8">
        <v>780</v>
      </c>
      <c r="B782" s="8" t="str">
        <f>"23042020092116485031779"</f>
        <v>23042020092116485031779</v>
      </c>
      <c r="C782" s="8" t="s">
        <v>24</v>
      </c>
      <c r="D782" s="8" t="str">
        <f>"沈永亮"</f>
        <v>沈永亮</v>
      </c>
      <c r="E782" s="8"/>
    </row>
    <row r="783" spans="1:5" ht="30" customHeight="1">
      <c r="A783" s="8">
        <v>781</v>
      </c>
      <c r="B783" s="8" t="str">
        <f>"23042020092119262631821"</f>
        <v>23042020092119262631821</v>
      </c>
      <c r="C783" s="8" t="s">
        <v>24</v>
      </c>
      <c r="D783" s="8" t="str">
        <f>"吴小虹"</f>
        <v>吴小虹</v>
      </c>
      <c r="E783" s="8"/>
    </row>
    <row r="784" spans="1:5" ht="30" customHeight="1">
      <c r="A784" s="8">
        <v>782</v>
      </c>
      <c r="B784" s="8" t="str">
        <f>"23042020092119372831828"</f>
        <v>23042020092119372831828</v>
      </c>
      <c r="C784" s="8" t="s">
        <v>24</v>
      </c>
      <c r="D784" s="8" t="str">
        <f>"王华莉"</f>
        <v>王华莉</v>
      </c>
      <c r="E784" s="8"/>
    </row>
    <row r="785" spans="1:5" ht="30" customHeight="1">
      <c r="A785" s="8">
        <v>783</v>
      </c>
      <c r="B785" s="8" t="str">
        <f>"23042020092121560631872"</f>
        <v>23042020092121560631872</v>
      </c>
      <c r="C785" s="8" t="s">
        <v>24</v>
      </c>
      <c r="D785" s="8" t="str">
        <f>"何晓芳"</f>
        <v>何晓芳</v>
      </c>
      <c r="E785" s="8"/>
    </row>
    <row r="786" spans="1:5" ht="30" customHeight="1">
      <c r="A786" s="8">
        <v>784</v>
      </c>
      <c r="B786" s="8" t="str">
        <f>"23042020092217293032030"</f>
        <v>23042020092217293032030</v>
      </c>
      <c r="C786" s="8" t="s">
        <v>24</v>
      </c>
      <c r="D786" s="8" t="str">
        <f>"郭教贤"</f>
        <v>郭教贤</v>
      </c>
      <c r="E786" s="8"/>
    </row>
    <row r="787" spans="1:5" ht="30" customHeight="1">
      <c r="A787" s="8">
        <v>785</v>
      </c>
      <c r="B787" s="8" t="str">
        <f>"23042020092222213732081"</f>
        <v>23042020092222213732081</v>
      </c>
      <c r="C787" s="8" t="s">
        <v>24</v>
      </c>
      <c r="D787" s="8" t="str">
        <f>"黄秋萍"</f>
        <v>黄秋萍</v>
      </c>
      <c r="E787" s="8"/>
    </row>
    <row r="788" spans="1:5" ht="30" customHeight="1">
      <c r="A788" s="8">
        <v>786</v>
      </c>
      <c r="B788" s="8" t="str">
        <f>"23042020092310282132118"</f>
        <v>23042020092310282132118</v>
      </c>
      <c r="C788" s="8" t="s">
        <v>24</v>
      </c>
      <c r="D788" s="8" t="str">
        <f>"李永豪"</f>
        <v>李永豪</v>
      </c>
      <c r="E788" s="8"/>
    </row>
    <row r="789" spans="1:5" ht="30" customHeight="1">
      <c r="A789" s="8">
        <v>787</v>
      </c>
      <c r="B789" s="8" t="str">
        <f>"23042020092316391532184"</f>
        <v>23042020092316391532184</v>
      </c>
      <c r="C789" s="8" t="s">
        <v>24</v>
      </c>
      <c r="D789" s="8" t="str">
        <f>"李嘉雯"</f>
        <v>李嘉雯</v>
      </c>
      <c r="E789" s="8"/>
    </row>
    <row r="790" spans="1:5" ht="30" customHeight="1">
      <c r="A790" s="8">
        <v>788</v>
      </c>
      <c r="B790" s="8" t="str">
        <f>"23042020092409304032220"</f>
        <v>23042020092409304032220</v>
      </c>
      <c r="C790" s="8" t="s">
        <v>24</v>
      </c>
      <c r="D790" s="8" t="str">
        <f>"王官兰"</f>
        <v>王官兰</v>
      </c>
      <c r="E790" s="8"/>
    </row>
    <row r="791" spans="1:5" ht="30" customHeight="1">
      <c r="A791" s="8">
        <v>789</v>
      </c>
      <c r="B791" s="8" t="str">
        <f>"23042020091908033331024"</f>
        <v>23042020091908033331024</v>
      </c>
      <c r="C791" s="8" t="s">
        <v>25</v>
      </c>
      <c r="D791" s="8" t="str">
        <f>"林文利"</f>
        <v>林文利</v>
      </c>
      <c r="E791" s="8"/>
    </row>
    <row r="792" spans="1:5" ht="30" customHeight="1">
      <c r="A792" s="8">
        <v>790</v>
      </c>
      <c r="B792" s="8" t="str">
        <f>"23042020091908110131029"</f>
        <v>23042020091908110131029</v>
      </c>
      <c r="C792" s="8" t="s">
        <v>25</v>
      </c>
      <c r="D792" s="8" t="str">
        <f>"何爱花"</f>
        <v>何爱花</v>
      </c>
      <c r="E792" s="8"/>
    </row>
    <row r="793" spans="1:5" ht="30" customHeight="1">
      <c r="A793" s="8">
        <v>791</v>
      </c>
      <c r="B793" s="8" t="str">
        <f>"23042020091908594331045"</f>
        <v>23042020091908594331045</v>
      </c>
      <c r="C793" s="8" t="s">
        <v>25</v>
      </c>
      <c r="D793" s="8" t="str">
        <f>"许春燕"</f>
        <v>许春燕</v>
      </c>
      <c r="E793" s="8"/>
    </row>
    <row r="794" spans="1:5" ht="30" customHeight="1">
      <c r="A794" s="8">
        <v>792</v>
      </c>
      <c r="B794" s="8" t="str">
        <f>"23042020091909302931067"</f>
        <v>23042020091909302931067</v>
      </c>
      <c r="C794" s="8" t="s">
        <v>25</v>
      </c>
      <c r="D794" s="8" t="str">
        <f>"羊娥丹"</f>
        <v>羊娥丹</v>
      </c>
      <c r="E794" s="8"/>
    </row>
    <row r="795" spans="1:5" ht="30" customHeight="1">
      <c r="A795" s="8">
        <v>793</v>
      </c>
      <c r="B795" s="8" t="str">
        <f>"23042020091909310831068"</f>
        <v>23042020091909310831068</v>
      </c>
      <c r="C795" s="8" t="s">
        <v>25</v>
      </c>
      <c r="D795" s="8" t="str">
        <f>"羊提丽"</f>
        <v>羊提丽</v>
      </c>
      <c r="E795" s="8"/>
    </row>
    <row r="796" spans="1:5" ht="30" customHeight="1">
      <c r="A796" s="8">
        <v>794</v>
      </c>
      <c r="B796" s="8" t="str">
        <f>"23042020091909364231072"</f>
        <v>23042020091909364231072</v>
      </c>
      <c r="C796" s="8" t="s">
        <v>25</v>
      </c>
      <c r="D796" s="8" t="str">
        <f>"许采香"</f>
        <v>许采香</v>
      </c>
      <c r="E796" s="8"/>
    </row>
    <row r="797" spans="1:5" ht="30" customHeight="1">
      <c r="A797" s="8">
        <v>795</v>
      </c>
      <c r="B797" s="8" t="str">
        <f>"23042020091910074731081"</f>
        <v>23042020091910074731081</v>
      </c>
      <c r="C797" s="8" t="s">
        <v>25</v>
      </c>
      <c r="D797" s="8" t="str">
        <f>"黄茹欣"</f>
        <v>黄茹欣</v>
      </c>
      <c r="E797" s="8"/>
    </row>
    <row r="798" spans="1:5" ht="30" customHeight="1">
      <c r="A798" s="8">
        <v>796</v>
      </c>
      <c r="B798" s="8" t="str">
        <f>"23042020091910265831093"</f>
        <v>23042020091910265831093</v>
      </c>
      <c r="C798" s="8" t="s">
        <v>25</v>
      </c>
      <c r="D798" s="8" t="str">
        <f>"赵红"</f>
        <v>赵红</v>
      </c>
      <c r="E798" s="8"/>
    </row>
    <row r="799" spans="1:5" ht="30" customHeight="1">
      <c r="A799" s="8">
        <v>797</v>
      </c>
      <c r="B799" s="8" t="str">
        <f>"23042020091910331131094"</f>
        <v>23042020091910331131094</v>
      </c>
      <c r="C799" s="8" t="s">
        <v>25</v>
      </c>
      <c r="D799" s="8" t="str">
        <f>"符丽园"</f>
        <v>符丽园</v>
      </c>
      <c r="E799" s="8"/>
    </row>
    <row r="800" spans="1:5" ht="30" customHeight="1">
      <c r="A800" s="8">
        <v>798</v>
      </c>
      <c r="B800" s="8" t="str">
        <f>"23042020091910495431111"</f>
        <v>23042020091910495431111</v>
      </c>
      <c r="C800" s="8" t="s">
        <v>25</v>
      </c>
      <c r="D800" s="8" t="str">
        <f>"王顺玲"</f>
        <v>王顺玲</v>
      </c>
      <c r="E800" s="8"/>
    </row>
    <row r="801" spans="1:5" ht="30" customHeight="1">
      <c r="A801" s="8">
        <v>799</v>
      </c>
      <c r="B801" s="8" t="str">
        <f>"23042020091911001931115"</f>
        <v>23042020091911001931115</v>
      </c>
      <c r="C801" s="8" t="s">
        <v>25</v>
      </c>
      <c r="D801" s="8" t="str">
        <f>"符奕女"</f>
        <v>符奕女</v>
      </c>
      <c r="E801" s="8"/>
    </row>
    <row r="802" spans="1:5" ht="30" customHeight="1">
      <c r="A802" s="8">
        <v>800</v>
      </c>
      <c r="B802" s="8" t="str">
        <f>"23042020091911110331123"</f>
        <v>23042020091911110331123</v>
      </c>
      <c r="C802" s="8" t="s">
        <v>25</v>
      </c>
      <c r="D802" s="8" t="str">
        <f>"陈赛妹"</f>
        <v>陈赛妹</v>
      </c>
      <c r="E802" s="8"/>
    </row>
    <row r="803" spans="1:5" ht="30" customHeight="1">
      <c r="A803" s="8">
        <v>801</v>
      </c>
      <c r="B803" s="8" t="str">
        <f>"23042020091911222631130"</f>
        <v>23042020091911222631130</v>
      </c>
      <c r="C803" s="8" t="s">
        <v>25</v>
      </c>
      <c r="D803" s="8" t="str">
        <f>"羊秀梅"</f>
        <v>羊秀梅</v>
      </c>
      <c r="E803" s="8"/>
    </row>
    <row r="804" spans="1:5" ht="30" customHeight="1">
      <c r="A804" s="8">
        <v>802</v>
      </c>
      <c r="B804" s="8" t="str">
        <f>"23042020091911304631133"</f>
        <v>23042020091911304631133</v>
      </c>
      <c r="C804" s="8" t="s">
        <v>25</v>
      </c>
      <c r="D804" s="8" t="str">
        <f>"李水香"</f>
        <v>李水香</v>
      </c>
      <c r="E804" s="8"/>
    </row>
    <row r="805" spans="1:5" ht="30" customHeight="1">
      <c r="A805" s="8">
        <v>803</v>
      </c>
      <c r="B805" s="8" t="str">
        <f>"23042020091912210931160"</f>
        <v>23042020091912210931160</v>
      </c>
      <c r="C805" s="8" t="s">
        <v>25</v>
      </c>
      <c r="D805" s="8" t="str">
        <f>"陈丹"</f>
        <v>陈丹</v>
      </c>
      <c r="E805" s="8"/>
    </row>
    <row r="806" spans="1:5" ht="30" customHeight="1">
      <c r="A806" s="8">
        <v>804</v>
      </c>
      <c r="B806" s="8" t="str">
        <f>"23042020091912290131163"</f>
        <v>23042020091912290131163</v>
      </c>
      <c r="C806" s="8" t="s">
        <v>25</v>
      </c>
      <c r="D806" s="8" t="str">
        <f>"张丽香"</f>
        <v>张丽香</v>
      </c>
      <c r="E806" s="8"/>
    </row>
    <row r="807" spans="1:5" ht="30" customHeight="1">
      <c r="A807" s="8">
        <v>805</v>
      </c>
      <c r="B807" s="8" t="str">
        <f>"23042020091912333831166"</f>
        <v>23042020091912333831166</v>
      </c>
      <c r="C807" s="8" t="s">
        <v>25</v>
      </c>
      <c r="D807" s="8" t="str">
        <f>"陈金彩"</f>
        <v>陈金彩</v>
      </c>
      <c r="E807" s="8"/>
    </row>
    <row r="808" spans="1:5" ht="30" customHeight="1">
      <c r="A808" s="8">
        <v>806</v>
      </c>
      <c r="B808" s="8" t="str">
        <f>"23042020091912351731167"</f>
        <v>23042020091912351731167</v>
      </c>
      <c r="C808" s="8" t="s">
        <v>25</v>
      </c>
      <c r="D808" s="8" t="str">
        <f>"朱玉丽"</f>
        <v>朱玉丽</v>
      </c>
      <c r="E808" s="8"/>
    </row>
    <row r="809" spans="1:5" ht="30" customHeight="1">
      <c r="A809" s="8">
        <v>807</v>
      </c>
      <c r="B809" s="8" t="str">
        <f>"23042020091912494031179"</f>
        <v>23042020091912494031179</v>
      </c>
      <c r="C809" s="8" t="s">
        <v>25</v>
      </c>
      <c r="D809" s="8" t="str">
        <f>"曾美荣"</f>
        <v>曾美荣</v>
      </c>
      <c r="E809" s="8"/>
    </row>
    <row r="810" spans="1:5" ht="30" customHeight="1">
      <c r="A810" s="8">
        <v>808</v>
      </c>
      <c r="B810" s="8" t="str">
        <f>"23042020091912533231181"</f>
        <v>23042020091912533231181</v>
      </c>
      <c r="C810" s="8" t="s">
        <v>25</v>
      </c>
      <c r="D810" s="8" t="str">
        <f>"郑家莲"</f>
        <v>郑家莲</v>
      </c>
      <c r="E810" s="8"/>
    </row>
    <row r="811" spans="1:5" ht="30" customHeight="1">
      <c r="A811" s="8">
        <v>809</v>
      </c>
      <c r="B811" s="8" t="str">
        <f>"23042020091912552031183"</f>
        <v>23042020091912552031183</v>
      </c>
      <c r="C811" s="8" t="s">
        <v>25</v>
      </c>
      <c r="D811" s="8" t="str">
        <f>"陈冬青"</f>
        <v>陈冬青</v>
      </c>
      <c r="E811" s="8"/>
    </row>
    <row r="812" spans="1:5" ht="30" customHeight="1">
      <c r="A812" s="8">
        <v>810</v>
      </c>
      <c r="B812" s="8" t="str">
        <f>"23042020091913472531199"</f>
        <v>23042020091913472531199</v>
      </c>
      <c r="C812" s="8" t="s">
        <v>25</v>
      </c>
      <c r="D812" s="8" t="str">
        <f>"高丽贞"</f>
        <v>高丽贞</v>
      </c>
      <c r="E812" s="8"/>
    </row>
    <row r="813" spans="1:5" ht="30" customHeight="1">
      <c r="A813" s="8">
        <v>811</v>
      </c>
      <c r="B813" s="8" t="str">
        <f>"23042020091914303031208"</f>
        <v>23042020091914303031208</v>
      </c>
      <c r="C813" s="8" t="s">
        <v>25</v>
      </c>
      <c r="D813" s="8" t="str">
        <f>"郑二妹"</f>
        <v>郑二妹</v>
      </c>
      <c r="E813" s="8"/>
    </row>
    <row r="814" spans="1:5" ht="30" customHeight="1">
      <c r="A814" s="8">
        <v>812</v>
      </c>
      <c r="B814" s="8" t="str">
        <f>"23042020091914332231209"</f>
        <v>23042020091914332231209</v>
      </c>
      <c r="C814" s="8" t="s">
        <v>25</v>
      </c>
      <c r="D814" s="8" t="str">
        <f>"李先波"</f>
        <v>李先波</v>
      </c>
      <c r="E814" s="8"/>
    </row>
    <row r="815" spans="1:5" ht="30" customHeight="1">
      <c r="A815" s="8">
        <v>813</v>
      </c>
      <c r="B815" s="8" t="str">
        <f>"23042020091914342531210"</f>
        <v>23042020091914342531210</v>
      </c>
      <c r="C815" s="8" t="s">
        <v>25</v>
      </c>
      <c r="D815" s="8" t="str">
        <f>"陈乾秋"</f>
        <v>陈乾秋</v>
      </c>
      <c r="E815" s="8"/>
    </row>
    <row r="816" spans="1:5" ht="30" customHeight="1">
      <c r="A816" s="8">
        <v>814</v>
      </c>
      <c r="B816" s="8" t="str">
        <f>"23042020091914370531213"</f>
        <v>23042020091914370531213</v>
      </c>
      <c r="C816" s="8" t="s">
        <v>25</v>
      </c>
      <c r="D816" s="8" t="str">
        <f>"王星颖"</f>
        <v>王星颖</v>
      </c>
      <c r="E816" s="8"/>
    </row>
    <row r="817" spans="1:5" ht="30" customHeight="1">
      <c r="A817" s="8">
        <v>815</v>
      </c>
      <c r="B817" s="8" t="str">
        <f>"23042020091914424931215"</f>
        <v>23042020091914424931215</v>
      </c>
      <c r="C817" s="8" t="s">
        <v>25</v>
      </c>
      <c r="D817" s="8" t="str">
        <f>"郑卿卿"</f>
        <v>郑卿卿</v>
      </c>
      <c r="E817" s="8"/>
    </row>
    <row r="818" spans="1:5" ht="30" customHeight="1">
      <c r="A818" s="8">
        <v>816</v>
      </c>
      <c r="B818" s="8" t="str">
        <f>"23042020091914572431219"</f>
        <v>23042020091914572431219</v>
      </c>
      <c r="C818" s="8" t="s">
        <v>25</v>
      </c>
      <c r="D818" s="8" t="str">
        <f>"吴海妹"</f>
        <v>吴海妹</v>
      </c>
      <c r="E818" s="8"/>
    </row>
    <row r="819" spans="1:5" ht="30" customHeight="1">
      <c r="A819" s="8">
        <v>817</v>
      </c>
      <c r="B819" s="8" t="str">
        <f>"23042020091915201531227"</f>
        <v>23042020091915201531227</v>
      </c>
      <c r="C819" s="8" t="s">
        <v>25</v>
      </c>
      <c r="D819" s="8" t="str">
        <f>"王春月"</f>
        <v>王春月</v>
      </c>
      <c r="E819" s="8"/>
    </row>
    <row r="820" spans="1:5" ht="30" customHeight="1">
      <c r="A820" s="8">
        <v>818</v>
      </c>
      <c r="B820" s="8" t="str">
        <f>"23042020091915360731235"</f>
        <v>23042020091915360731235</v>
      </c>
      <c r="C820" s="8" t="s">
        <v>25</v>
      </c>
      <c r="D820" s="8" t="str">
        <f>"谢卓菊"</f>
        <v>谢卓菊</v>
      </c>
      <c r="E820" s="8"/>
    </row>
    <row r="821" spans="1:5" ht="30" customHeight="1">
      <c r="A821" s="8">
        <v>819</v>
      </c>
      <c r="B821" s="8" t="str">
        <f>"23042020091915385031236"</f>
        <v>23042020091915385031236</v>
      </c>
      <c r="C821" s="8" t="s">
        <v>25</v>
      </c>
      <c r="D821" s="8" t="str">
        <f>"张诗巧"</f>
        <v>张诗巧</v>
      </c>
      <c r="E821" s="8"/>
    </row>
    <row r="822" spans="1:5" ht="30" customHeight="1">
      <c r="A822" s="8">
        <v>820</v>
      </c>
      <c r="B822" s="8" t="str">
        <f>"23042020091915394831237"</f>
        <v>23042020091915394831237</v>
      </c>
      <c r="C822" s="8" t="s">
        <v>25</v>
      </c>
      <c r="D822" s="8" t="str">
        <f>"余业芳"</f>
        <v>余业芳</v>
      </c>
      <c r="E822" s="8"/>
    </row>
    <row r="823" spans="1:5" ht="30" customHeight="1">
      <c r="A823" s="8">
        <v>821</v>
      </c>
      <c r="B823" s="8" t="str">
        <f>"23042020091916112231250"</f>
        <v>23042020091916112231250</v>
      </c>
      <c r="C823" s="8" t="s">
        <v>25</v>
      </c>
      <c r="D823" s="8" t="str">
        <f>"林弯"</f>
        <v>林弯</v>
      </c>
      <c r="E823" s="8"/>
    </row>
    <row r="824" spans="1:5" ht="30" customHeight="1">
      <c r="A824" s="8">
        <v>822</v>
      </c>
      <c r="B824" s="8" t="str">
        <f>"23042020091916304431257"</f>
        <v>23042020091916304431257</v>
      </c>
      <c r="C824" s="8" t="s">
        <v>25</v>
      </c>
      <c r="D824" s="8" t="str">
        <f>"邓春妍"</f>
        <v>邓春妍</v>
      </c>
      <c r="E824" s="8"/>
    </row>
    <row r="825" spans="1:5" ht="30" customHeight="1">
      <c r="A825" s="8">
        <v>823</v>
      </c>
      <c r="B825" s="8" t="str">
        <f>"23042020091917025331268"</f>
        <v>23042020091917025331268</v>
      </c>
      <c r="C825" s="8" t="s">
        <v>25</v>
      </c>
      <c r="D825" s="8" t="str">
        <f>"郑庚彩"</f>
        <v>郑庚彩</v>
      </c>
      <c r="E825" s="8"/>
    </row>
    <row r="826" spans="1:5" ht="30" customHeight="1">
      <c r="A826" s="8">
        <v>824</v>
      </c>
      <c r="B826" s="8" t="str">
        <f>"23042020091917161731271"</f>
        <v>23042020091917161731271</v>
      </c>
      <c r="C826" s="8" t="s">
        <v>25</v>
      </c>
      <c r="D826" s="8" t="str">
        <f>"林芳慧"</f>
        <v>林芳慧</v>
      </c>
      <c r="E826" s="8"/>
    </row>
    <row r="827" spans="1:5" ht="30" customHeight="1">
      <c r="A827" s="8">
        <v>825</v>
      </c>
      <c r="B827" s="8" t="str">
        <f>"23042020091918073331288"</f>
        <v>23042020091918073331288</v>
      </c>
      <c r="C827" s="8" t="s">
        <v>25</v>
      </c>
      <c r="D827" s="8" t="str">
        <f>"刘俞彤"</f>
        <v>刘俞彤</v>
      </c>
      <c r="E827" s="8"/>
    </row>
    <row r="828" spans="1:5" ht="30" customHeight="1">
      <c r="A828" s="8">
        <v>826</v>
      </c>
      <c r="B828" s="8" t="str">
        <f>"23042020091918231131292"</f>
        <v>23042020091918231131292</v>
      </c>
      <c r="C828" s="8" t="s">
        <v>25</v>
      </c>
      <c r="D828" s="8" t="str">
        <f>"邓代玲"</f>
        <v>邓代玲</v>
      </c>
      <c r="E828" s="8"/>
    </row>
    <row r="829" spans="1:5" ht="30" customHeight="1">
      <c r="A829" s="8">
        <v>827</v>
      </c>
      <c r="B829" s="8" t="str">
        <f>"23042020091918351931295"</f>
        <v>23042020091918351931295</v>
      </c>
      <c r="C829" s="8" t="s">
        <v>25</v>
      </c>
      <c r="D829" s="8" t="str">
        <f>"符小妹"</f>
        <v>符小妹</v>
      </c>
      <c r="E829" s="8"/>
    </row>
    <row r="830" spans="1:5" ht="30" customHeight="1">
      <c r="A830" s="8">
        <v>828</v>
      </c>
      <c r="B830" s="8" t="str">
        <f>"23042020091918423431297"</f>
        <v>23042020091918423431297</v>
      </c>
      <c r="C830" s="8" t="s">
        <v>25</v>
      </c>
      <c r="D830" s="8" t="str">
        <f>"吴海瑛"</f>
        <v>吴海瑛</v>
      </c>
      <c r="E830" s="8"/>
    </row>
    <row r="831" spans="1:5" ht="30" customHeight="1">
      <c r="A831" s="8">
        <v>829</v>
      </c>
      <c r="B831" s="8" t="str">
        <f>"23042020091919225531305"</f>
        <v>23042020091919225531305</v>
      </c>
      <c r="C831" s="8" t="s">
        <v>25</v>
      </c>
      <c r="D831" s="8" t="str">
        <f>"薛成女"</f>
        <v>薛成女</v>
      </c>
      <c r="E831" s="8"/>
    </row>
    <row r="832" spans="1:5" ht="30" customHeight="1">
      <c r="A832" s="8">
        <v>830</v>
      </c>
      <c r="B832" s="8" t="str">
        <f>"23042020091919440831309"</f>
        <v>23042020091919440831309</v>
      </c>
      <c r="C832" s="8" t="s">
        <v>25</v>
      </c>
      <c r="D832" s="8" t="str">
        <f>"王井英"</f>
        <v>王井英</v>
      </c>
      <c r="E832" s="8"/>
    </row>
    <row r="833" spans="1:5" ht="30" customHeight="1">
      <c r="A833" s="8">
        <v>831</v>
      </c>
      <c r="B833" s="8" t="str">
        <f>"23042020091919460231310"</f>
        <v>23042020091919460231310</v>
      </c>
      <c r="C833" s="8" t="s">
        <v>25</v>
      </c>
      <c r="D833" s="8" t="str">
        <f>"黄君汝"</f>
        <v>黄君汝</v>
      </c>
      <c r="E833" s="8"/>
    </row>
    <row r="834" spans="1:5" ht="30" customHeight="1">
      <c r="A834" s="8">
        <v>832</v>
      </c>
      <c r="B834" s="8" t="str">
        <f>"23042020091920535231327"</f>
        <v>23042020091920535231327</v>
      </c>
      <c r="C834" s="8" t="s">
        <v>25</v>
      </c>
      <c r="D834" s="8" t="str">
        <f>"陆文金"</f>
        <v>陆文金</v>
      </c>
      <c r="E834" s="8"/>
    </row>
    <row r="835" spans="1:5" ht="30" customHeight="1">
      <c r="A835" s="8">
        <v>833</v>
      </c>
      <c r="B835" s="8" t="str">
        <f>"23042020091921542131338"</f>
        <v>23042020091921542131338</v>
      </c>
      <c r="C835" s="8" t="s">
        <v>25</v>
      </c>
      <c r="D835" s="8" t="str">
        <f>"黎爱玲"</f>
        <v>黎爱玲</v>
      </c>
      <c r="E835" s="8"/>
    </row>
    <row r="836" spans="1:5" ht="30" customHeight="1">
      <c r="A836" s="8">
        <v>834</v>
      </c>
      <c r="B836" s="8" t="str">
        <f>"23042020092000152831360"</f>
        <v>23042020092000152831360</v>
      </c>
      <c r="C836" s="8" t="s">
        <v>25</v>
      </c>
      <c r="D836" s="8" t="str">
        <f>"陈赞柳"</f>
        <v>陈赞柳</v>
      </c>
      <c r="E836" s="8"/>
    </row>
    <row r="837" spans="1:5" ht="30" customHeight="1">
      <c r="A837" s="8">
        <v>835</v>
      </c>
      <c r="B837" s="8" t="str">
        <f>"23042020092008292331375"</f>
        <v>23042020092008292331375</v>
      </c>
      <c r="C837" s="8" t="s">
        <v>25</v>
      </c>
      <c r="D837" s="8" t="str">
        <f>"羊乾珠"</f>
        <v>羊乾珠</v>
      </c>
      <c r="E837" s="8"/>
    </row>
    <row r="838" spans="1:5" ht="30" customHeight="1">
      <c r="A838" s="8">
        <v>836</v>
      </c>
      <c r="B838" s="8" t="str">
        <f>"23042020092009060531383"</f>
        <v>23042020092009060531383</v>
      </c>
      <c r="C838" s="8" t="s">
        <v>25</v>
      </c>
      <c r="D838" s="8" t="str">
        <f>"曾繁娜"</f>
        <v>曾繁娜</v>
      </c>
      <c r="E838" s="8"/>
    </row>
    <row r="839" spans="1:5" ht="30" customHeight="1">
      <c r="A839" s="8">
        <v>837</v>
      </c>
      <c r="B839" s="8" t="str">
        <f>"23042020092009084531384"</f>
        <v>23042020092009084531384</v>
      </c>
      <c r="C839" s="8" t="s">
        <v>25</v>
      </c>
      <c r="D839" s="8" t="str">
        <f>"刘海燕"</f>
        <v>刘海燕</v>
      </c>
      <c r="E839" s="8"/>
    </row>
    <row r="840" spans="1:5" ht="30" customHeight="1">
      <c r="A840" s="8">
        <v>838</v>
      </c>
      <c r="B840" s="8" t="str">
        <f>"23042020092009301631388"</f>
        <v>23042020092009301631388</v>
      </c>
      <c r="C840" s="8" t="s">
        <v>25</v>
      </c>
      <c r="D840" s="8" t="str">
        <f>"谢正妃"</f>
        <v>谢正妃</v>
      </c>
      <c r="E840" s="8"/>
    </row>
    <row r="841" spans="1:5" ht="30" customHeight="1">
      <c r="A841" s="8">
        <v>839</v>
      </c>
      <c r="B841" s="8" t="str">
        <f>"23042020092009422531391"</f>
        <v>23042020092009422531391</v>
      </c>
      <c r="C841" s="8" t="s">
        <v>25</v>
      </c>
      <c r="D841" s="8" t="str">
        <f>"苏慧香"</f>
        <v>苏慧香</v>
      </c>
      <c r="E841" s="8"/>
    </row>
    <row r="842" spans="1:5" ht="30" customHeight="1">
      <c r="A842" s="8">
        <v>840</v>
      </c>
      <c r="B842" s="8" t="str">
        <f>"23042020092009491931393"</f>
        <v>23042020092009491931393</v>
      </c>
      <c r="C842" s="8" t="s">
        <v>25</v>
      </c>
      <c r="D842" s="8" t="str">
        <f>"赵金姿"</f>
        <v>赵金姿</v>
      </c>
      <c r="E842" s="8"/>
    </row>
    <row r="843" spans="1:5" ht="30" customHeight="1">
      <c r="A843" s="8">
        <v>841</v>
      </c>
      <c r="B843" s="8" t="str">
        <f>"23042020092011503131420"</f>
        <v>23042020092011503131420</v>
      </c>
      <c r="C843" s="8" t="s">
        <v>25</v>
      </c>
      <c r="D843" s="8" t="str">
        <f>"吴焕淑"</f>
        <v>吴焕淑</v>
      </c>
      <c r="E843" s="8"/>
    </row>
    <row r="844" spans="1:5" ht="30" customHeight="1">
      <c r="A844" s="8">
        <v>842</v>
      </c>
      <c r="B844" s="8" t="str">
        <f>"23042020092012073831425"</f>
        <v>23042020092012073831425</v>
      </c>
      <c r="C844" s="8" t="s">
        <v>25</v>
      </c>
      <c r="D844" s="8" t="str">
        <f>"王兰方"</f>
        <v>王兰方</v>
      </c>
      <c r="E844" s="8"/>
    </row>
    <row r="845" spans="1:5" ht="30" customHeight="1">
      <c r="A845" s="8">
        <v>843</v>
      </c>
      <c r="B845" s="8" t="str">
        <f>"23042020092012110531426"</f>
        <v>23042020092012110531426</v>
      </c>
      <c r="C845" s="8" t="s">
        <v>25</v>
      </c>
      <c r="D845" s="8" t="str">
        <f>"符娟亲"</f>
        <v>符娟亲</v>
      </c>
      <c r="E845" s="8"/>
    </row>
    <row r="846" spans="1:5" ht="30" customHeight="1">
      <c r="A846" s="8">
        <v>844</v>
      </c>
      <c r="B846" s="8" t="str">
        <f>"23042020092012194331428"</f>
        <v>23042020092012194331428</v>
      </c>
      <c r="C846" s="8" t="s">
        <v>25</v>
      </c>
      <c r="D846" s="8" t="str">
        <f>"罗玲"</f>
        <v>罗玲</v>
      </c>
      <c r="E846" s="8"/>
    </row>
    <row r="847" spans="1:5" ht="30" customHeight="1">
      <c r="A847" s="8">
        <v>845</v>
      </c>
      <c r="B847" s="8" t="str">
        <f>"23042020092012283131429"</f>
        <v>23042020092012283131429</v>
      </c>
      <c r="C847" s="8" t="s">
        <v>25</v>
      </c>
      <c r="D847" s="8" t="str">
        <f>"吴德丽"</f>
        <v>吴德丽</v>
      </c>
      <c r="E847" s="8"/>
    </row>
    <row r="848" spans="1:5" ht="30" customHeight="1">
      <c r="A848" s="8">
        <v>846</v>
      </c>
      <c r="B848" s="8" t="str">
        <f>"23042020092013014231434"</f>
        <v>23042020092013014231434</v>
      </c>
      <c r="C848" s="8" t="s">
        <v>25</v>
      </c>
      <c r="D848" s="8" t="str">
        <f>"张秀妮"</f>
        <v>张秀妮</v>
      </c>
      <c r="E848" s="8"/>
    </row>
    <row r="849" spans="1:5" ht="30" customHeight="1">
      <c r="A849" s="8">
        <v>847</v>
      </c>
      <c r="B849" s="8" t="str">
        <f>"23042020092013160631438"</f>
        <v>23042020092013160631438</v>
      </c>
      <c r="C849" s="8" t="s">
        <v>25</v>
      </c>
      <c r="D849" s="8" t="str">
        <f>"唐桃丽"</f>
        <v>唐桃丽</v>
      </c>
      <c r="E849" s="8"/>
    </row>
    <row r="850" spans="1:5" ht="30" customHeight="1">
      <c r="A850" s="8">
        <v>848</v>
      </c>
      <c r="B850" s="8" t="str">
        <f>"23042020092014244831445"</f>
        <v>23042020092014244831445</v>
      </c>
      <c r="C850" s="8" t="s">
        <v>25</v>
      </c>
      <c r="D850" s="8" t="str">
        <f>"黎日研"</f>
        <v>黎日研</v>
      </c>
      <c r="E850" s="8"/>
    </row>
    <row r="851" spans="1:5" ht="30" customHeight="1">
      <c r="A851" s="8">
        <v>849</v>
      </c>
      <c r="B851" s="8" t="str">
        <f>"23042020092015163631453"</f>
        <v>23042020092015163631453</v>
      </c>
      <c r="C851" s="8" t="s">
        <v>25</v>
      </c>
      <c r="D851" s="8" t="str">
        <f>"符春梅"</f>
        <v>符春梅</v>
      </c>
      <c r="E851" s="8"/>
    </row>
    <row r="852" spans="1:5" ht="30" customHeight="1">
      <c r="A852" s="8">
        <v>850</v>
      </c>
      <c r="B852" s="8" t="str">
        <f>"23042020092016145331471"</f>
        <v>23042020092016145331471</v>
      </c>
      <c r="C852" s="8" t="s">
        <v>25</v>
      </c>
      <c r="D852" s="8" t="str">
        <f>"黎爱花"</f>
        <v>黎爱花</v>
      </c>
      <c r="E852" s="8"/>
    </row>
    <row r="853" spans="1:5" ht="30" customHeight="1">
      <c r="A853" s="8">
        <v>851</v>
      </c>
      <c r="B853" s="8" t="str">
        <f>"23042020092016413431480"</f>
        <v>23042020092016413431480</v>
      </c>
      <c r="C853" s="8" t="s">
        <v>25</v>
      </c>
      <c r="D853" s="8" t="str">
        <f>"朱远春"</f>
        <v>朱远春</v>
      </c>
      <c r="E853" s="8"/>
    </row>
    <row r="854" spans="1:5" ht="30" customHeight="1">
      <c r="A854" s="8">
        <v>852</v>
      </c>
      <c r="B854" s="8" t="str">
        <f>"23042020092016461831482"</f>
        <v>23042020092016461831482</v>
      </c>
      <c r="C854" s="8" t="s">
        <v>25</v>
      </c>
      <c r="D854" s="8" t="str">
        <f>"邓松怡"</f>
        <v>邓松怡</v>
      </c>
      <c r="E854" s="8"/>
    </row>
    <row r="855" spans="1:5" ht="30" customHeight="1">
      <c r="A855" s="8">
        <v>853</v>
      </c>
      <c r="B855" s="8" t="str">
        <f>"23042020092016491931483"</f>
        <v>23042020092016491931483</v>
      </c>
      <c r="C855" s="8" t="s">
        <v>25</v>
      </c>
      <c r="D855" s="8" t="str">
        <f>"林妹"</f>
        <v>林妹</v>
      </c>
      <c r="E855" s="8"/>
    </row>
    <row r="856" spans="1:5" ht="30" customHeight="1">
      <c r="A856" s="8">
        <v>854</v>
      </c>
      <c r="B856" s="8" t="str">
        <f>"23042020092019031531507"</f>
        <v>23042020092019031531507</v>
      </c>
      <c r="C856" s="8" t="s">
        <v>25</v>
      </c>
      <c r="D856" s="8" t="str">
        <f>"何家丽"</f>
        <v>何家丽</v>
      </c>
      <c r="E856" s="8"/>
    </row>
    <row r="857" spans="1:5" ht="30" customHeight="1">
      <c r="A857" s="8">
        <v>855</v>
      </c>
      <c r="B857" s="8" t="str">
        <f>"23042020092019435931514"</f>
        <v>23042020092019435931514</v>
      </c>
      <c r="C857" s="8" t="s">
        <v>25</v>
      </c>
      <c r="D857" s="8" t="str">
        <f>"李元桃"</f>
        <v>李元桃</v>
      </c>
      <c r="E857" s="8"/>
    </row>
    <row r="858" spans="1:5" ht="30" customHeight="1">
      <c r="A858" s="8">
        <v>856</v>
      </c>
      <c r="B858" s="8" t="str">
        <f>"23042020092019574231517"</f>
        <v>23042020092019574231517</v>
      </c>
      <c r="C858" s="8" t="s">
        <v>25</v>
      </c>
      <c r="D858" s="8" t="str">
        <f>"廖海霞"</f>
        <v>廖海霞</v>
      </c>
      <c r="E858" s="8"/>
    </row>
    <row r="859" spans="1:5" ht="30" customHeight="1">
      <c r="A859" s="8">
        <v>857</v>
      </c>
      <c r="B859" s="8" t="str">
        <f>"23042020092020462131523"</f>
        <v>23042020092020462131523</v>
      </c>
      <c r="C859" s="8" t="s">
        <v>25</v>
      </c>
      <c r="D859" s="8" t="str">
        <f>"黄春"</f>
        <v>黄春</v>
      </c>
      <c r="E859" s="8"/>
    </row>
    <row r="860" spans="1:5" ht="30" customHeight="1">
      <c r="A860" s="8">
        <v>858</v>
      </c>
      <c r="B860" s="8" t="str">
        <f>"23042020092021083231531"</f>
        <v>23042020092021083231531</v>
      </c>
      <c r="C860" s="8" t="s">
        <v>25</v>
      </c>
      <c r="D860" s="8" t="str">
        <f>"苏乾妹"</f>
        <v>苏乾妹</v>
      </c>
      <c r="E860" s="8"/>
    </row>
    <row r="861" spans="1:5" ht="30" customHeight="1">
      <c r="A861" s="8">
        <v>859</v>
      </c>
      <c r="B861" s="8" t="str">
        <f>"23042020092021105331532"</f>
        <v>23042020092021105331532</v>
      </c>
      <c r="C861" s="8" t="s">
        <v>25</v>
      </c>
      <c r="D861" s="8" t="str">
        <f>"谢井香"</f>
        <v>谢井香</v>
      </c>
      <c r="E861" s="8"/>
    </row>
    <row r="862" spans="1:5" ht="30" customHeight="1">
      <c r="A862" s="8">
        <v>860</v>
      </c>
      <c r="B862" s="8" t="str">
        <f>"23042020092022485831555"</f>
        <v>23042020092022485831555</v>
      </c>
      <c r="C862" s="8" t="s">
        <v>25</v>
      </c>
      <c r="D862" s="8" t="str">
        <f>"林健迎"</f>
        <v>林健迎</v>
      </c>
      <c r="E862" s="8"/>
    </row>
    <row r="863" spans="1:5" ht="30" customHeight="1">
      <c r="A863" s="8">
        <v>861</v>
      </c>
      <c r="B863" s="8" t="str">
        <f>"23042020092109071631598"</f>
        <v>23042020092109071631598</v>
      </c>
      <c r="C863" s="8" t="s">
        <v>25</v>
      </c>
      <c r="D863" s="8" t="str">
        <f>"吴锦素娜"</f>
        <v>吴锦素娜</v>
      </c>
      <c r="E863" s="8"/>
    </row>
    <row r="864" spans="1:5" ht="30" customHeight="1">
      <c r="A864" s="8">
        <v>862</v>
      </c>
      <c r="B864" s="8" t="str">
        <f>"23042020092109161531601"</f>
        <v>23042020092109161531601</v>
      </c>
      <c r="C864" s="8" t="s">
        <v>25</v>
      </c>
      <c r="D864" s="8" t="str">
        <f>"吴丽颖"</f>
        <v>吴丽颖</v>
      </c>
      <c r="E864" s="8"/>
    </row>
    <row r="865" spans="1:5" ht="30" customHeight="1">
      <c r="A865" s="8">
        <v>863</v>
      </c>
      <c r="B865" s="8" t="str">
        <f>"23042020092109231931609"</f>
        <v>23042020092109231931609</v>
      </c>
      <c r="C865" s="8" t="s">
        <v>25</v>
      </c>
      <c r="D865" s="8" t="str">
        <f>"郭高慧"</f>
        <v>郭高慧</v>
      </c>
      <c r="E865" s="8"/>
    </row>
    <row r="866" spans="1:5" ht="30" customHeight="1">
      <c r="A866" s="8">
        <v>864</v>
      </c>
      <c r="B866" s="8" t="str">
        <f>"23042020092109285131613"</f>
        <v>23042020092109285131613</v>
      </c>
      <c r="C866" s="8" t="s">
        <v>25</v>
      </c>
      <c r="D866" s="8" t="str">
        <f>"梁竹"</f>
        <v>梁竹</v>
      </c>
      <c r="E866" s="8"/>
    </row>
    <row r="867" spans="1:5" ht="30" customHeight="1">
      <c r="A867" s="8">
        <v>865</v>
      </c>
      <c r="B867" s="8" t="str">
        <f>"23042020092109372431619"</f>
        <v>23042020092109372431619</v>
      </c>
      <c r="C867" s="8" t="s">
        <v>25</v>
      </c>
      <c r="D867" s="8" t="str">
        <f>"宋英婷"</f>
        <v>宋英婷</v>
      </c>
      <c r="E867" s="8"/>
    </row>
    <row r="868" spans="1:5" ht="30" customHeight="1">
      <c r="A868" s="8">
        <v>866</v>
      </c>
      <c r="B868" s="8" t="str">
        <f>"23042020092109425131621"</f>
        <v>23042020092109425131621</v>
      </c>
      <c r="C868" s="8" t="s">
        <v>25</v>
      </c>
      <c r="D868" s="8" t="str">
        <f>"王永香"</f>
        <v>王永香</v>
      </c>
      <c r="E868" s="8"/>
    </row>
    <row r="869" spans="1:5" ht="30" customHeight="1">
      <c r="A869" s="8">
        <v>867</v>
      </c>
      <c r="B869" s="8" t="str">
        <f>"23042020092110023431628"</f>
        <v>23042020092110023431628</v>
      </c>
      <c r="C869" s="8" t="s">
        <v>25</v>
      </c>
      <c r="D869" s="8" t="str">
        <f>"羊以娥"</f>
        <v>羊以娥</v>
      </c>
      <c r="E869" s="8"/>
    </row>
    <row r="870" spans="1:5" ht="30" customHeight="1">
      <c r="A870" s="8">
        <v>868</v>
      </c>
      <c r="B870" s="8" t="str">
        <f>"23042020092110101131634"</f>
        <v>23042020092110101131634</v>
      </c>
      <c r="C870" s="8" t="s">
        <v>25</v>
      </c>
      <c r="D870" s="8" t="str">
        <f>"陈越锦"</f>
        <v>陈越锦</v>
      </c>
      <c r="E870" s="8"/>
    </row>
    <row r="871" spans="1:5" ht="30" customHeight="1">
      <c r="A871" s="8">
        <v>869</v>
      </c>
      <c r="B871" s="8" t="str">
        <f>"23042020092110584931668"</f>
        <v>23042020092110584931668</v>
      </c>
      <c r="C871" s="8" t="s">
        <v>25</v>
      </c>
      <c r="D871" s="8" t="str">
        <f>"黎婆秀"</f>
        <v>黎婆秀</v>
      </c>
      <c r="E871" s="8"/>
    </row>
    <row r="872" spans="1:5" ht="30" customHeight="1">
      <c r="A872" s="8">
        <v>870</v>
      </c>
      <c r="B872" s="8" t="str">
        <f>"23042020092111040031672"</f>
        <v>23042020092111040031672</v>
      </c>
      <c r="C872" s="8" t="s">
        <v>25</v>
      </c>
      <c r="D872" s="8" t="str">
        <f>"方卉"</f>
        <v>方卉</v>
      </c>
      <c r="E872" s="8"/>
    </row>
    <row r="873" spans="1:5" ht="30" customHeight="1">
      <c r="A873" s="8">
        <v>871</v>
      </c>
      <c r="B873" s="8" t="str">
        <f>"23042020092111164531678"</f>
        <v>23042020092111164531678</v>
      </c>
      <c r="C873" s="8" t="s">
        <v>25</v>
      </c>
      <c r="D873" s="8" t="str">
        <f>"李基珍"</f>
        <v>李基珍</v>
      </c>
      <c r="E873" s="8"/>
    </row>
    <row r="874" spans="1:5" ht="30" customHeight="1">
      <c r="A874" s="8">
        <v>872</v>
      </c>
      <c r="B874" s="8" t="str">
        <f>"23042020092111244931683"</f>
        <v>23042020092111244931683</v>
      </c>
      <c r="C874" s="8" t="s">
        <v>25</v>
      </c>
      <c r="D874" s="8" t="str">
        <f>"陈明庆"</f>
        <v>陈明庆</v>
      </c>
      <c r="E874" s="8"/>
    </row>
    <row r="875" spans="1:5" ht="30" customHeight="1">
      <c r="A875" s="8">
        <v>873</v>
      </c>
      <c r="B875" s="8" t="str">
        <f>"23042020092111271831685"</f>
        <v>23042020092111271831685</v>
      </c>
      <c r="C875" s="8" t="s">
        <v>25</v>
      </c>
      <c r="D875" s="8" t="str">
        <f>"李初月"</f>
        <v>李初月</v>
      </c>
      <c r="E875" s="8"/>
    </row>
    <row r="876" spans="1:5" ht="30" customHeight="1">
      <c r="A876" s="8">
        <v>874</v>
      </c>
      <c r="B876" s="8" t="str">
        <f>"23042020092112111731697"</f>
        <v>23042020092112111731697</v>
      </c>
      <c r="C876" s="8" t="s">
        <v>25</v>
      </c>
      <c r="D876" s="8" t="str">
        <f>"陈星花"</f>
        <v>陈星花</v>
      </c>
      <c r="E876" s="8"/>
    </row>
    <row r="877" spans="1:5" ht="30" customHeight="1">
      <c r="A877" s="8">
        <v>875</v>
      </c>
      <c r="B877" s="8" t="str">
        <f>"23042020092112171131699"</f>
        <v>23042020092112171131699</v>
      </c>
      <c r="C877" s="8" t="s">
        <v>25</v>
      </c>
      <c r="D877" s="8" t="str">
        <f>"陈恒美"</f>
        <v>陈恒美</v>
      </c>
      <c r="E877" s="8"/>
    </row>
    <row r="878" spans="1:5" ht="30" customHeight="1">
      <c r="A878" s="8">
        <v>876</v>
      </c>
      <c r="B878" s="8" t="str">
        <f>"23042020092112194931701"</f>
        <v>23042020092112194931701</v>
      </c>
      <c r="C878" s="8" t="s">
        <v>25</v>
      </c>
      <c r="D878" s="8" t="str">
        <f>"李生女"</f>
        <v>李生女</v>
      </c>
      <c r="E878" s="8"/>
    </row>
    <row r="879" spans="1:5" ht="30" customHeight="1">
      <c r="A879" s="8">
        <v>877</v>
      </c>
      <c r="B879" s="8" t="str">
        <f>"23042020092113411131718"</f>
        <v>23042020092113411131718</v>
      </c>
      <c r="C879" s="8" t="s">
        <v>25</v>
      </c>
      <c r="D879" s="8" t="str">
        <f>"王有坤"</f>
        <v>王有坤</v>
      </c>
      <c r="E879" s="8"/>
    </row>
    <row r="880" spans="1:5" ht="30" customHeight="1">
      <c r="A880" s="8">
        <v>878</v>
      </c>
      <c r="B880" s="8" t="str">
        <f>"23042020092114595231737"</f>
        <v>23042020092114595231737</v>
      </c>
      <c r="C880" s="8" t="s">
        <v>25</v>
      </c>
      <c r="D880" s="8" t="str">
        <f>"梁河玲"</f>
        <v>梁河玲</v>
      </c>
      <c r="E880" s="8"/>
    </row>
    <row r="881" spans="1:5" ht="30" customHeight="1">
      <c r="A881" s="8">
        <v>879</v>
      </c>
      <c r="B881" s="8" t="str">
        <f>"23042020092115035031738"</f>
        <v>23042020092115035031738</v>
      </c>
      <c r="C881" s="8" t="s">
        <v>25</v>
      </c>
      <c r="D881" s="8" t="str">
        <f>"陈道燕"</f>
        <v>陈道燕</v>
      </c>
      <c r="E881" s="8"/>
    </row>
    <row r="882" spans="1:5" ht="30" customHeight="1">
      <c r="A882" s="8">
        <v>880</v>
      </c>
      <c r="B882" s="8" t="str">
        <f>"23042020092115175831748"</f>
        <v>23042020092115175831748</v>
      </c>
      <c r="C882" s="8" t="s">
        <v>25</v>
      </c>
      <c r="D882" s="8" t="str">
        <f>"何金娜"</f>
        <v>何金娜</v>
      </c>
      <c r="E882" s="8"/>
    </row>
    <row r="883" spans="1:5" ht="30" customHeight="1">
      <c r="A883" s="8">
        <v>881</v>
      </c>
      <c r="B883" s="8" t="str">
        <f>"23042020092115435431756"</f>
        <v>23042020092115435431756</v>
      </c>
      <c r="C883" s="8" t="s">
        <v>25</v>
      </c>
      <c r="D883" s="8" t="str">
        <f>"范仁丽"</f>
        <v>范仁丽</v>
      </c>
      <c r="E883" s="8"/>
    </row>
    <row r="884" spans="1:5" ht="30" customHeight="1">
      <c r="A884" s="8">
        <v>882</v>
      </c>
      <c r="B884" s="8" t="str">
        <f>"23042020092116204231772"</f>
        <v>23042020092116204231772</v>
      </c>
      <c r="C884" s="8" t="s">
        <v>25</v>
      </c>
      <c r="D884" s="8" t="str">
        <f>"陈慧姬"</f>
        <v>陈慧姬</v>
      </c>
      <c r="E884" s="8"/>
    </row>
    <row r="885" spans="1:5" ht="30" customHeight="1">
      <c r="A885" s="8">
        <v>883</v>
      </c>
      <c r="B885" s="8" t="str">
        <f>"23042020092116580731782"</f>
        <v>23042020092116580731782</v>
      </c>
      <c r="C885" s="8" t="s">
        <v>25</v>
      </c>
      <c r="D885" s="8" t="str">
        <f>"王建爱"</f>
        <v>王建爱</v>
      </c>
      <c r="E885" s="8"/>
    </row>
    <row r="886" spans="1:5" ht="30" customHeight="1">
      <c r="A886" s="8">
        <v>884</v>
      </c>
      <c r="B886" s="8" t="str">
        <f>"23042020092117022131783"</f>
        <v>23042020092117022131783</v>
      </c>
      <c r="C886" s="8" t="s">
        <v>25</v>
      </c>
      <c r="D886" s="8" t="str">
        <f>"李秀霞"</f>
        <v>李秀霞</v>
      </c>
      <c r="E886" s="8"/>
    </row>
    <row r="887" spans="1:5" ht="30" customHeight="1">
      <c r="A887" s="8">
        <v>885</v>
      </c>
      <c r="B887" s="8" t="str">
        <f>"23042020092118305331808"</f>
        <v>23042020092118305331808</v>
      </c>
      <c r="C887" s="8" t="s">
        <v>25</v>
      </c>
      <c r="D887" s="8" t="str">
        <f>"符美婷"</f>
        <v>符美婷</v>
      </c>
      <c r="E887" s="8"/>
    </row>
    <row r="888" spans="1:5" ht="30" customHeight="1">
      <c r="A888" s="8">
        <v>886</v>
      </c>
      <c r="B888" s="8" t="str">
        <f>"23042020092118365231810"</f>
        <v>23042020092118365231810</v>
      </c>
      <c r="C888" s="8" t="s">
        <v>25</v>
      </c>
      <c r="D888" s="8" t="str">
        <f>"陈妹珍"</f>
        <v>陈妹珍</v>
      </c>
      <c r="E888" s="8"/>
    </row>
    <row r="889" spans="1:5" ht="30" customHeight="1">
      <c r="A889" s="8">
        <v>887</v>
      </c>
      <c r="B889" s="8" t="str">
        <f>"23042020092120020331835"</f>
        <v>23042020092120020331835</v>
      </c>
      <c r="C889" s="8" t="s">
        <v>25</v>
      </c>
      <c r="D889" s="8" t="str">
        <f>"王丽丽"</f>
        <v>王丽丽</v>
      </c>
      <c r="E889" s="8"/>
    </row>
    <row r="890" spans="1:5" ht="30" customHeight="1">
      <c r="A890" s="8">
        <v>888</v>
      </c>
      <c r="B890" s="8" t="str">
        <f>"23042020092120141731839"</f>
        <v>23042020092120141731839</v>
      </c>
      <c r="C890" s="8" t="s">
        <v>25</v>
      </c>
      <c r="D890" s="8" t="str">
        <f>"曾引桂"</f>
        <v>曾引桂</v>
      </c>
      <c r="E890" s="8"/>
    </row>
    <row r="891" spans="1:5" ht="30" customHeight="1">
      <c r="A891" s="8">
        <v>889</v>
      </c>
      <c r="B891" s="8" t="str">
        <f>"23042020092120181231842"</f>
        <v>23042020092120181231842</v>
      </c>
      <c r="C891" s="8" t="s">
        <v>25</v>
      </c>
      <c r="D891" s="8" t="str">
        <f>"林洪霞"</f>
        <v>林洪霞</v>
      </c>
      <c r="E891" s="8"/>
    </row>
    <row r="892" spans="1:5" ht="30" customHeight="1">
      <c r="A892" s="8">
        <v>890</v>
      </c>
      <c r="B892" s="8" t="str">
        <f>"23042020092120284431844"</f>
        <v>23042020092120284431844</v>
      </c>
      <c r="C892" s="8" t="s">
        <v>25</v>
      </c>
      <c r="D892" s="8" t="str">
        <f>"何珍"</f>
        <v>何珍</v>
      </c>
      <c r="E892" s="8"/>
    </row>
    <row r="893" spans="1:5" ht="30" customHeight="1">
      <c r="A893" s="8">
        <v>891</v>
      </c>
      <c r="B893" s="8" t="str">
        <f>"23042020092120483131850"</f>
        <v>23042020092120483131850</v>
      </c>
      <c r="C893" s="8" t="s">
        <v>25</v>
      </c>
      <c r="D893" s="8" t="str">
        <f>"符日姣"</f>
        <v>符日姣</v>
      </c>
      <c r="E893" s="8"/>
    </row>
    <row r="894" spans="1:5" ht="30" customHeight="1">
      <c r="A894" s="8">
        <v>892</v>
      </c>
      <c r="B894" s="8" t="str">
        <f>"23042020092120484831852"</f>
        <v>23042020092120484831852</v>
      </c>
      <c r="C894" s="8" t="s">
        <v>25</v>
      </c>
      <c r="D894" s="8" t="str">
        <f>"符式群"</f>
        <v>符式群</v>
      </c>
      <c r="E894" s="8"/>
    </row>
    <row r="895" spans="1:5" ht="30" customHeight="1">
      <c r="A895" s="8">
        <v>893</v>
      </c>
      <c r="B895" s="8" t="str">
        <f>"23042020092120591031857"</f>
        <v>23042020092120591031857</v>
      </c>
      <c r="C895" s="8" t="s">
        <v>25</v>
      </c>
      <c r="D895" s="8" t="str">
        <f>"郭木花"</f>
        <v>郭木花</v>
      </c>
      <c r="E895" s="8"/>
    </row>
    <row r="896" spans="1:5" ht="30" customHeight="1">
      <c r="A896" s="8">
        <v>894</v>
      </c>
      <c r="B896" s="8" t="str">
        <f>"23042020092121130831862"</f>
        <v>23042020092121130831862</v>
      </c>
      <c r="C896" s="8" t="s">
        <v>25</v>
      </c>
      <c r="D896" s="8" t="str">
        <f>"陈亚桃"</f>
        <v>陈亚桃</v>
      </c>
      <c r="E896" s="8"/>
    </row>
    <row r="897" spans="1:5" ht="30" customHeight="1">
      <c r="A897" s="8">
        <v>895</v>
      </c>
      <c r="B897" s="8" t="str">
        <f>"23042020092121291231866"</f>
        <v>23042020092121291231866</v>
      </c>
      <c r="C897" s="8" t="s">
        <v>25</v>
      </c>
      <c r="D897" s="8" t="str">
        <f>"李萍"</f>
        <v>李萍</v>
      </c>
      <c r="E897" s="8"/>
    </row>
    <row r="898" spans="1:5" ht="30" customHeight="1">
      <c r="A898" s="8">
        <v>896</v>
      </c>
      <c r="B898" s="8" t="str">
        <f>"23042020092121311831867"</f>
        <v>23042020092121311831867</v>
      </c>
      <c r="C898" s="8" t="s">
        <v>25</v>
      </c>
      <c r="D898" s="8" t="str">
        <f>"郭文修"</f>
        <v>郭文修</v>
      </c>
      <c r="E898" s="8"/>
    </row>
    <row r="899" spans="1:5" ht="30" customHeight="1">
      <c r="A899" s="8">
        <v>897</v>
      </c>
      <c r="B899" s="8" t="str">
        <f>"23042020092122044131873"</f>
        <v>23042020092122044131873</v>
      </c>
      <c r="C899" s="8" t="s">
        <v>25</v>
      </c>
      <c r="D899" s="8" t="str">
        <f>"何秋坤"</f>
        <v>何秋坤</v>
      </c>
      <c r="E899" s="8"/>
    </row>
    <row r="900" spans="1:5" ht="30" customHeight="1">
      <c r="A900" s="8">
        <v>898</v>
      </c>
      <c r="B900" s="8" t="str">
        <f>"23042020092122082431874"</f>
        <v>23042020092122082431874</v>
      </c>
      <c r="C900" s="8" t="s">
        <v>25</v>
      </c>
      <c r="D900" s="8" t="str">
        <f>"王春柳"</f>
        <v>王春柳</v>
      </c>
      <c r="E900" s="8"/>
    </row>
    <row r="901" spans="1:5" ht="30" customHeight="1">
      <c r="A901" s="8">
        <v>899</v>
      </c>
      <c r="B901" s="8" t="str">
        <f>"23042020092200090231894"</f>
        <v>23042020092200090231894</v>
      </c>
      <c r="C901" s="8" t="s">
        <v>25</v>
      </c>
      <c r="D901" s="8" t="str">
        <f>"陈木姣"</f>
        <v>陈木姣</v>
      </c>
      <c r="E901" s="8"/>
    </row>
    <row r="902" spans="1:5" ht="30" customHeight="1">
      <c r="A902" s="8">
        <v>900</v>
      </c>
      <c r="B902" s="8" t="str">
        <f>"23042020092208272131902"</f>
        <v>23042020092208272131902</v>
      </c>
      <c r="C902" s="8" t="s">
        <v>25</v>
      </c>
      <c r="D902" s="8" t="str">
        <f>"郭漫春 "</f>
        <v>郭漫春 </v>
      </c>
      <c r="E902" s="8"/>
    </row>
    <row r="903" spans="1:5" ht="30" customHeight="1">
      <c r="A903" s="8">
        <v>901</v>
      </c>
      <c r="B903" s="8" t="str">
        <f>"23042020092209010231908"</f>
        <v>23042020092209010231908</v>
      </c>
      <c r="C903" s="8" t="s">
        <v>25</v>
      </c>
      <c r="D903" s="8" t="str">
        <f>"符海珠"</f>
        <v>符海珠</v>
      </c>
      <c r="E903" s="8"/>
    </row>
    <row r="904" spans="1:5" ht="30" customHeight="1">
      <c r="A904" s="8">
        <v>902</v>
      </c>
      <c r="B904" s="8" t="str">
        <f>"23042020092209161331914"</f>
        <v>23042020092209161331914</v>
      </c>
      <c r="C904" s="8" t="s">
        <v>25</v>
      </c>
      <c r="D904" s="8" t="str">
        <f>"范宏丹"</f>
        <v>范宏丹</v>
      </c>
      <c r="E904" s="8"/>
    </row>
    <row r="905" spans="1:5" ht="30" customHeight="1">
      <c r="A905" s="8">
        <v>903</v>
      </c>
      <c r="B905" s="8" t="str">
        <f>"23042020092209243531917"</f>
        <v>23042020092209243531917</v>
      </c>
      <c r="C905" s="8" t="s">
        <v>25</v>
      </c>
      <c r="D905" s="8" t="str">
        <f>"林坚"</f>
        <v>林坚</v>
      </c>
      <c r="E905" s="8"/>
    </row>
    <row r="906" spans="1:5" ht="30" customHeight="1">
      <c r="A906" s="8">
        <v>904</v>
      </c>
      <c r="B906" s="8" t="str">
        <f>"23042020092209402831921"</f>
        <v>23042020092209402831921</v>
      </c>
      <c r="C906" s="8" t="s">
        <v>25</v>
      </c>
      <c r="D906" s="8" t="str">
        <f>"郑彩娇"</f>
        <v>郑彩娇</v>
      </c>
      <c r="E906" s="8"/>
    </row>
    <row r="907" spans="1:5" ht="30" customHeight="1">
      <c r="A907" s="8">
        <v>905</v>
      </c>
      <c r="B907" s="8" t="str">
        <f>"23042020092209420331923"</f>
        <v>23042020092209420331923</v>
      </c>
      <c r="C907" s="8" t="s">
        <v>25</v>
      </c>
      <c r="D907" s="8" t="str">
        <f>"吴丽和"</f>
        <v>吴丽和</v>
      </c>
      <c r="E907" s="8"/>
    </row>
    <row r="908" spans="1:5" ht="30" customHeight="1">
      <c r="A908" s="8">
        <v>906</v>
      </c>
      <c r="B908" s="8" t="str">
        <f>"23042020092210165331931"</f>
        <v>23042020092210165331931</v>
      </c>
      <c r="C908" s="8" t="s">
        <v>25</v>
      </c>
      <c r="D908" s="8" t="str">
        <f>"李娜"</f>
        <v>李娜</v>
      </c>
      <c r="E908" s="8"/>
    </row>
    <row r="909" spans="1:5" ht="30" customHeight="1">
      <c r="A909" s="8">
        <v>907</v>
      </c>
      <c r="B909" s="8" t="str">
        <f>"23042020092210545831945"</f>
        <v>23042020092210545831945</v>
      </c>
      <c r="C909" s="8" t="s">
        <v>25</v>
      </c>
      <c r="D909" s="8" t="str">
        <f>"李牡丹"</f>
        <v>李牡丹</v>
      </c>
      <c r="E909" s="8"/>
    </row>
    <row r="910" spans="1:5" ht="30" customHeight="1">
      <c r="A910" s="8">
        <v>908</v>
      </c>
      <c r="B910" s="8" t="str">
        <f>"23042020092212063531959"</f>
        <v>23042020092212063531959</v>
      </c>
      <c r="C910" s="8" t="s">
        <v>25</v>
      </c>
      <c r="D910" s="8" t="str">
        <f>"王小云"</f>
        <v>王小云</v>
      </c>
      <c r="E910" s="8"/>
    </row>
    <row r="911" spans="1:5" ht="30" customHeight="1">
      <c r="A911" s="8">
        <v>909</v>
      </c>
      <c r="B911" s="8" t="str">
        <f>"23042020092213013331971"</f>
        <v>23042020092213013331971</v>
      </c>
      <c r="C911" s="8" t="s">
        <v>25</v>
      </c>
      <c r="D911" s="8" t="str">
        <f>"曾承莲"</f>
        <v>曾承莲</v>
      </c>
      <c r="E911" s="8"/>
    </row>
    <row r="912" spans="1:5" ht="30" customHeight="1">
      <c r="A912" s="8">
        <v>910</v>
      </c>
      <c r="B912" s="8" t="str">
        <f>"23042020092214142831988"</f>
        <v>23042020092214142831988</v>
      </c>
      <c r="C912" s="8" t="s">
        <v>25</v>
      </c>
      <c r="D912" s="8" t="str">
        <f>"朱静坚"</f>
        <v>朱静坚</v>
      </c>
      <c r="E912" s="8"/>
    </row>
    <row r="913" spans="1:5" ht="30" customHeight="1">
      <c r="A913" s="8">
        <v>911</v>
      </c>
      <c r="B913" s="8" t="str">
        <f>"23042020092214453331992"</f>
        <v>23042020092214453331992</v>
      </c>
      <c r="C913" s="8" t="s">
        <v>25</v>
      </c>
      <c r="D913" s="8" t="str">
        <f>"王子云"</f>
        <v>王子云</v>
      </c>
      <c r="E913" s="8"/>
    </row>
    <row r="914" spans="1:5" ht="30" customHeight="1">
      <c r="A914" s="8">
        <v>912</v>
      </c>
      <c r="B914" s="8" t="str">
        <f>"23042020092215034431998"</f>
        <v>23042020092215034431998</v>
      </c>
      <c r="C914" s="8" t="s">
        <v>25</v>
      </c>
      <c r="D914" s="8" t="str">
        <f>"羊丹妃"</f>
        <v>羊丹妃</v>
      </c>
      <c r="E914" s="8"/>
    </row>
    <row r="915" spans="1:5" ht="30" customHeight="1">
      <c r="A915" s="8">
        <v>913</v>
      </c>
      <c r="B915" s="8" t="str">
        <f>"23042020092215495732009"</f>
        <v>23042020092215495732009</v>
      </c>
      <c r="C915" s="8" t="s">
        <v>25</v>
      </c>
      <c r="D915" s="8" t="str">
        <f>"符丽婷"</f>
        <v>符丽婷</v>
      </c>
      <c r="E915" s="8"/>
    </row>
    <row r="916" spans="1:5" ht="30" customHeight="1">
      <c r="A916" s="8">
        <v>914</v>
      </c>
      <c r="B916" s="8" t="str">
        <f>"23042020092216133132015"</f>
        <v>23042020092216133132015</v>
      </c>
      <c r="C916" s="8" t="s">
        <v>25</v>
      </c>
      <c r="D916" s="8" t="str">
        <f>"李建霞"</f>
        <v>李建霞</v>
      </c>
      <c r="E916" s="8"/>
    </row>
    <row r="917" spans="1:5" ht="30" customHeight="1">
      <c r="A917" s="8">
        <v>915</v>
      </c>
      <c r="B917" s="8" t="str">
        <f>"23042020092217030532025"</f>
        <v>23042020092217030532025</v>
      </c>
      <c r="C917" s="8" t="s">
        <v>25</v>
      </c>
      <c r="D917" s="8" t="str">
        <f>"张彩娜"</f>
        <v>张彩娜</v>
      </c>
      <c r="E917" s="8"/>
    </row>
    <row r="918" spans="1:5" ht="30" customHeight="1">
      <c r="A918" s="8">
        <v>916</v>
      </c>
      <c r="B918" s="8" t="str">
        <f>"23042020092217142632027"</f>
        <v>23042020092217142632027</v>
      </c>
      <c r="C918" s="8" t="s">
        <v>25</v>
      </c>
      <c r="D918" s="8" t="str">
        <f>"郭向妹"</f>
        <v>郭向妹</v>
      </c>
      <c r="E918" s="8"/>
    </row>
    <row r="919" spans="1:5" ht="30" customHeight="1">
      <c r="A919" s="8">
        <v>917</v>
      </c>
      <c r="B919" s="8" t="str">
        <f>"23042020092218314132039"</f>
        <v>23042020092218314132039</v>
      </c>
      <c r="C919" s="8" t="s">
        <v>25</v>
      </c>
      <c r="D919" s="8" t="str">
        <f>"陈宝珠"</f>
        <v>陈宝珠</v>
      </c>
      <c r="E919" s="8"/>
    </row>
    <row r="920" spans="1:5" ht="30" customHeight="1">
      <c r="A920" s="8">
        <v>918</v>
      </c>
      <c r="B920" s="8" t="str">
        <f>"23042020092218540732046"</f>
        <v>23042020092218540732046</v>
      </c>
      <c r="C920" s="8" t="s">
        <v>25</v>
      </c>
      <c r="D920" s="8" t="str">
        <f>"王玉珍"</f>
        <v>王玉珍</v>
      </c>
      <c r="E920" s="8"/>
    </row>
    <row r="921" spans="1:5" ht="30" customHeight="1">
      <c r="A921" s="8">
        <v>919</v>
      </c>
      <c r="B921" s="8" t="str">
        <f>"23042020092219195032051"</f>
        <v>23042020092219195032051</v>
      </c>
      <c r="C921" s="8" t="s">
        <v>25</v>
      </c>
      <c r="D921" s="8" t="str">
        <f>"许少玲"</f>
        <v>许少玲</v>
      </c>
      <c r="E921" s="8"/>
    </row>
    <row r="922" spans="1:5" ht="30" customHeight="1">
      <c r="A922" s="8">
        <v>920</v>
      </c>
      <c r="B922" s="8" t="str">
        <f>"23042020092221372832075"</f>
        <v>23042020092221372832075</v>
      </c>
      <c r="C922" s="8" t="s">
        <v>25</v>
      </c>
      <c r="D922" s="8" t="str">
        <f>"颜庄佑"</f>
        <v>颜庄佑</v>
      </c>
      <c r="E922" s="8"/>
    </row>
    <row r="923" spans="1:5" ht="30" customHeight="1">
      <c r="A923" s="8">
        <v>921</v>
      </c>
      <c r="B923" s="8" t="str">
        <f>"23042020092223242232091"</f>
        <v>23042020092223242232091</v>
      </c>
      <c r="C923" s="8" t="s">
        <v>25</v>
      </c>
      <c r="D923" s="8" t="str">
        <f>"冯莉莉"</f>
        <v>冯莉莉</v>
      </c>
      <c r="E923" s="8"/>
    </row>
    <row r="924" spans="1:5" ht="30" customHeight="1">
      <c r="A924" s="8">
        <v>922</v>
      </c>
      <c r="B924" s="8" t="str">
        <f>"23042020092308003432100"</f>
        <v>23042020092308003432100</v>
      </c>
      <c r="C924" s="8" t="s">
        <v>25</v>
      </c>
      <c r="D924" s="8" t="str">
        <f>"王燕娥"</f>
        <v>王燕娥</v>
      </c>
      <c r="E924" s="8"/>
    </row>
    <row r="925" spans="1:5" ht="30" customHeight="1">
      <c r="A925" s="8">
        <v>923</v>
      </c>
      <c r="B925" s="8" t="str">
        <f>"23042020092308321132102"</f>
        <v>23042020092308321132102</v>
      </c>
      <c r="C925" s="8" t="s">
        <v>25</v>
      </c>
      <c r="D925" s="8" t="str">
        <f>"吴启风"</f>
        <v>吴启风</v>
      </c>
      <c r="E925" s="8"/>
    </row>
    <row r="926" spans="1:5" ht="30" customHeight="1">
      <c r="A926" s="8">
        <v>924</v>
      </c>
      <c r="B926" s="8" t="str">
        <f>"23042020092308443632104"</f>
        <v>23042020092308443632104</v>
      </c>
      <c r="C926" s="8" t="s">
        <v>25</v>
      </c>
      <c r="D926" s="8" t="str">
        <f>"毛沙沙"</f>
        <v>毛沙沙</v>
      </c>
      <c r="E926" s="8"/>
    </row>
    <row r="927" spans="1:5" ht="30" customHeight="1">
      <c r="A927" s="8">
        <v>925</v>
      </c>
      <c r="B927" s="8" t="str">
        <f>"23042020092310263332117"</f>
        <v>23042020092310263332117</v>
      </c>
      <c r="C927" s="8" t="s">
        <v>25</v>
      </c>
      <c r="D927" s="8" t="str">
        <f>"陈月桃"</f>
        <v>陈月桃</v>
      </c>
      <c r="E927" s="8"/>
    </row>
    <row r="928" spans="1:5" ht="30" customHeight="1">
      <c r="A928" s="8">
        <v>926</v>
      </c>
      <c r="B928" s="8" t="str">
        <f>"23042020092313150732149"</f>
        <v>23042020092313150732149</v>
      </c>
      <c r="C928" s="8" t="s">
        <v>25</v>
      </c>
      <c r="D928" s="8" t="str">
        <f>"陈雪露"</f>
        <v>陈雪露</v>
      </c>
      <c r="E928" s="8"/>
    </row>
    <row r="929" spans="1:5" ht="30" customHeight="1">
      <c r="A929" s="8">
        <v>927</v>
      </c>
      <c r="B929" s="8" t="str">
        <f>"23042020092313393132154"</f>
        <v>23042020092313393132154</v>
      </c>
      <c r="C929" s="8" t="s">
        <v>25</v>
      </c>
      <c r="D929" s="8" t="str">
        <f>"唐带菊"</f>
        <v>唐带菊</v>
      </c>
      <c r="E929" s="8"/>
    </row>
    <row r="930" spans="1:5" ht="30" customHeight="1">
      <c r="A930" s="8">
        <v>928</v>
      </c>
      <c r="B930" s="8" t="str">
        <f>"23042020092315024532161"</f>
        <v>23042020092315024532161</v>
      </c>
      <c r="C930" s="8" t="s">
        <v>25</v>
      </c>
      <c r="D930" s="8" t="str">
        <f>"陈博鹏"</f>
        <v>陈博鹏</v>
      </c>
      <c r="E930" s="8"/>
    </row>
    <row r="931" spans="1:5" ht="30" customHeight="1">
      <c r="A931" s="8">
        <v>929</v>
      </c>
      <c r="B931" s="8" t="str">
        <f>"23042020092315150932164"</f>
        <v>23042020092315150932164</v>
      </c>
      <c r="C931" s="8" t="s">
        <v>25</v>
      </c>
      <c r="D931" s="8" t="str">
        <f>"黎选妹"</f>
        <v>黎选妹</v>
      </c>
      <c r="E931" s="8"/>
    </row>
    <row r="932" spans="1:5" ht="30" customHeight="1">
      <c r="A932" s="8">
        <v>930</v>
      </c>
      <c r="B932" s="8" t="str">
        <f>"23042020092315250432166"</f>
        <v>23042020092315250432166</v>
      </c>
      <c r="C932" s="8" t="s">
        <v>25</v>
      </c>
      <c r="D932" s="8" t="str">
        <f>"胡雪艳"</f>
        <v>胡雪艳</v>
      </c>
      <c r="E932" s="8"/>
    </row>
    <row r="933" spans="1:5" ht="30" customHeight="1">
      <c r="A933" s="8">
        <v>931</v>
      </c>
      <c r="B933" s="8" t="str">
        <f>"23042020092316283632180"</f>
        <v>23042020092316283632180</v>
      </c>
      <c r="C933" s="8" t="s">
        <v>25</v>
      </c>
      <c r="D933" s="8" t="str">
        <f>"陈红霞"</f>
        <v>陈红霞</v>
      </c>
      <c r="E933" s="8"/>
    </row>
    <row r="934" spans="1:5" ht="30" customHeight="1">
      <c r="A934" s="8">
        <v>932</v>
      </c>
      <c r="B934" s="8" t="str">
        <f>"23042020092317012232187"</f>
        <v>23042020092317012232187</v>
      </c>
      <c r="C934" s="8" t="s">
        <v>25</v>
      </c>
      <c r="D934" s="8" t="str">
        <f>"符建丹"</f>
        <v>符建丹</v>
      </c>
      <c r="E934" s="8"/>
    </row>
    <row r="935" spans="1:5" ht="30" customHeight="1">
      <c r="A935" s="8">
        <v>933</v>
      </c>
      <c r="B935" s="8" t="str">
        <f>"23042020092317071932189"</f>
        <v>23042020092317071932189</v>
      </c>
      <c r="C935" s="8" t="s">
        <v>25</v>
      </c>
      <c r="D935" s="8" t="str">
        <f>"郑耀丹"</f>
        <v>郑耀丹</v>
      </c>
      <c r="E935" s="8"/>
    </row>
    <row r="936" spans="1:5" ht="30" customHeight="1">
      <c r="A936" s="8">
        <v>934</v>
      </c>
      <c r="B936" s="8" t="str">
        <f>"23042020092317120532191"</f>
        <v>23042020092317120532191</v>
      </c>
      <c r="C936" s="8" t="s">
        <v>25</v>
      </c>
      <c r="D936" s="8" t="str">
        <f>"符喜秀"</f>
        <v>符喜秀</v>
      </c>
      <c r="E936" s="8"/>
    </row>
    <row r="937" spans="1:5" ht="30" customHeight="1">
      <c r="A937" s="8">
        <v>935</v>
      </c>
      <c r="B937" s="8" t="str">
        <f>"23042020092317330332193"</f>
        <v>23042020092317330332193</v>
      </c>
      <c r="C937" s="8" t="s">
        <v>25</v>
      </c>
      <c r="D937" s="8" t="str">
        <f>"林虹"</f>
        <v>林虹</v>
      </c>
      <c r="E937" s="8"/>
    </row>
    <row r="938" spans="1:5" ht="30" customHeight="1">
      <c r="A938" s="8">
        <v>936</v>
      </c>
      <c r="B938" s="8" t="str">
        <f>"23042020092320140632213"</f>
        <v>23042020092320140632213</v>
      </c>
      <c r="C938" s="8" t="s">
        <v>25</v>
      </c>
      <c r="D938" s="8" t="str">
        <f>"钟小咪"</f>
        <v>钟小咪</v>
      </c>
      <c r="E938" s="8"/>
    </row>
    <row r="939" spans="1:5" ht="30" customHeight="1">
      <c r="A939" s="8">
        <v>937</v>
      </c>
      <c r="B939" s="8" t="str">
        <f>"23042020092321394732233"</f>
        <v>23042020092321394732233</v>
      </c>
      <c r="C939" s="8" t="s">
        <v>25</v>
      </c>
      <c r="D939" s="8" t="str">
        <f>"郑庆翠"</f>
        <v>郑庆翠</v>
      </c>
      <c r="E939" s="8"/>
    </row>
    <row r="940" spans="1:5" ht="30" customHeight="1">
      <c r="A940" s="8">
        <v>938</v>
      </c>
      <c r="B940" s="8" t="str">
        <f>"23042020092407044831326"</f>
        <v>23042020092407044831326</v>
      </c>
      <c r="C940" s="8" t="s">
        <v>25</v>
      </c>
      <c r="D940" s="8" t="str">
        <f>"羊秀娥"</f>
        <v>羊秀娥</v>
      </c>
      <c r="E940" s="8"/>
    </row>
    <row r="941" spans="1:5" ht="30" customHeight="1">
      <c r="A941" s="8">
        <v>939</v>
      </c>
      <c r="B941" s="8" t="str">
        <f>"23042020092408513132264"</f>
        <v>23042020092408513132264</v>
      </c>
      <c r="C941" s="8" t="s">
        <v>25</v>
      </c>
      <c r="D941" s="8" t="str">
        <f>"唐皎景"</f>
        <v>唐皎景</v>
      </c>
      <c r="E941" s="8"/>
    </row>
    <row r="942" spans="1:5" ht="30" customHeight="1">
      <c r="A942" s="8">
        <v>940</v>
      </c>
      <c r="B942" s="8" t="str">
        <f>"23042020092408572332249"</f>
        <v>23042020092408572332249</v>
      </c>
      <c r="C942" s="8" t="s">
        <v>25</v>
      </c>
      <c r="D942" s="8" t="str">
        <f>"符金娜"</f>
        <v>符金娜</v>
      </c>
      <c r="E942" s="8"/>
    </row>
    <row r="943" spans="1:5" ht="30" customHeight="1">
      <c r="A943" s="8">
        <v>941</v>
      </c>
      <c r="B943" s="8" t="str">
        <f>"23042020092409310731504"</f>
        <v>23042020092409310731504</v>
      </c>
      <c r="C943" s="8" t="s">
        <v>25</v>
      </c>
      <c r="D943" s="8" t="str">
        <f>"徐章妮"</f>
        <v>徐章妮</v>
      </c>
      <c r="E943" s="8"/>
    </row>
    <row r="944" spans="1:5" ht="30" customHeight="1">
      <c r="A944" s="8">
        <v>942</v>
      </c>
      <c r="B944" s="8" t="str">
        <f>"23042020092409535032202"</f>
        <v>23042020092409535032202</v>
      </c>
      <c r="C944" s="8" t="s">
        <v>25</v>
      </c>
      <c r="D944" s="8" t="str">
        <f>"周丹丹"</f>
        <v>周丹丹</v>
      </c>
      <c r="E944" s="8"/>
    </row>
    <row r="945" spans="1:5" ht="30" customHeight="1">
      <c r="A945" s="8">
        <v>943</v>
      </c>
      <c r="B945" s="8" t="str">
        <f>"23042020092409575632144"</f>
        <v>23042020092409575632144</v>
      </c>
      <c r="C945" s="8" t="s">
        <v>25</v>
      </c>
      <c r="D945" s="8" t="str">
        <f>"李金花"</f>
        <v>李金花</v>
      </c>
      <c r="E945" s="8"/>
    </row>
    <row r="946" spans="1:5" ht="30" customHeight="1">
      <c r="A946" s="8">
        <v>944</v>
      </c>
      <c r="B946" s="8" t="str">
        <f>"23042020092410442332283"</f>
        <v>23042020092410442332283</v>
      </c>
      <c r="C946" s="8" t="s">
        <v>25</v>
      </c>
      <c r="D946" s="8" t="str">
        <f>"刘坤容"</f>
        <v>刘坤容</v>
      </c>
      <c r="E946" s="8"/>
    </row>
    <row r="947" spans="1:5" ht="30" customHeight="1">
      <c r="A947" s="8">
        <v>945</v>
      </c>
      <c r="B947" s="8" t="str">
        <f>"23042020092411355232296"</f>
        <v>23042020092411355232296</v>
      </c>
      <c r="C947" s="8" t="s">
        <v>25</v>
      </c>
      <c r="D947" s="8" t="str">
        <f>"王桂灯"</f>
        <v>王桂灯</v>
      </c>
      <c r="E947" s="8"/>
    </row>
    <row r="948" spans="1:5" ht="30" customHeight="1">
      <c r="A948" s="8">
        <v>946</v>
      </c>
      <c r="B948" s="8" t="str">
        <f>"23042020092411552232300"</f>
        <v>23042020092411552232300</v>
      </c>
      <c r="C948" s="8" t="s">
        <v>25</v>
      </c>
      <c r="D948" s="8" t="str">
        <f>"周光娜"</f>
        <v>周光娜</v>
      </c>
      <c r="E948" s="8"/>
    </row>
    <row r="949" spans="1:5" ht="30" customHeight="1">
      <c r="A949" s="8">
        <v>947</v>
      </c>
      <c r="B949" s="8" t="str">
        <f>"23042020092412363132159"</f>
        <v>23042020092412363132159</v>
      </c>
      <c r="C949" s="8" t="s">
        <v>25</v>
      </c>
      <c r="D949" s="8" t="str">
        <f>"杨秀燕"</f>
        <v>杨秀燕</v>
      </c>
      <c r="E949" s="8"/>
    </row>
    <row r="950" spans="1:5" ht="30" customHeight="1">
      <c r="A950" s="8">
        <v>948</v>
      </c>
      <c r="B950" s="8" t="str">
        <f>"23042020092414085132325"</f>
        <v>23042020092414085132325</v>
      </c>
      <c r="C950" s="8" t="s">
        <v>25</v>
      </c>
      <c r="D950" s="8" t="str">
        <f>"陈蕊"</f>
        <v>陈蕊</v>
      </c>
      <c r="E950" s="8"/>
    </row>
    <row r="951" spans="1:5" ht="30" customHeight="1">
      <c r="A951" s="8">
        <v>949</v>
      </c>
      <c r="B951" s="8" t="str">
        <f>"23042020092414274432329"</f>
        <v>23042020092414274432329</v>
      </c>
      <c r="C951" s="8" t="s">
        <v>25</v>
      </c>
      <c r="D951" s="8" t="str">
        <f>"符桂梅"</f>
        <v>符桂梅</v>
      </c>
      <c r="E951" s="8"/>
    </row>
    <row r="952" spans="1:5" ht="30" customHeight="1">
      <c r="A952" s="8">
        <v>950</v>
      </c>
      <c r="B952" s="8" t="str">
        <f>"23042020092414521332333"</f>
        <v>23042020092414521332333</v>
      </c>
      <c r="C952" s="8" t="s">
        <v>25</v>
      </c>
      <c r="D952" s="8" t="str">
        <f>"薛良妹"</f>
        <v>薛良妹</v>
      </c>
      <c r="E952" s="8"/>
    </row>
    <row r="953" spans="1:5" ht="30" customHeight="1">
      <c r="A953" s="8">
        <v>951</v>
      </c>
      <c r="B953" s="8" t="str">
        <f>"23042020092415015932163"</f>
        <v>23042020092415015932163</v>
      </c>
      <c r="C953" s="8" t="s">
        <v>25</v>
      </c>
      <c r="D953" s="8" t="str">
        <f>"刘春焕"</f>
        <v>刘春焕</v>
      </c>
      <c r="E953" s="8"/>
    </row>
    <row r="954" spans="1:5" ht="30" customHeight="1">
      <c r="A954" s="8">
        <v>952</v>
      </c>
      <c r="B954" s="8" t="str">
        <f>"23042020092415195232337"</f>
        <v>23042020092415195232337</v>
      </c>
      <c r="C954" s="8" t="s">
        <v>25</v>
      </c>
      <c r="D954" s="8" t="str">
        <f>"吴联嫔"</f>
        <v>吴联嫔</v>
      </c>
      <c r="E954" s="8"/>
    </row>
    <row r="955" spans="1:5" ht="30" customHeight="1">
      <c r="A955" s="8">
        <v>953</v>
      </c>
      <c r="B955" s="8" t="str">
        <f>"23042020092415213231919"</f>
        <v>23042020092415213231919</v>
      </c>
      <c r="C955" s="8" t="s">
        <v>25</v>
      </c>
      <c r="D955" s="8" t="str">
        <f>"符丽娜"</f>
        <v>符丽娜</v>
      </c>
      <c r="E955" s="8"/>
    </row>
    <row r="956" spans="1:5" ht="30" customHeight="1">
      <c r="A956" s="8">
        <v>954</v>
      </c>
      <c r="B956" s="8" t="str">
        <f>"23042020092415234232338"</f>
        <v>23042020092415234232338</v>
      </c>
      <c r="C956" s="8" t="s">
        <v>25</v>
      </c>
      <c r="D956" s="8" t="str">
        <f>"李香凤"</f>
        <v>李香凤</v>
      </c>
      <c r="E956" s="8"/>
    </row>
    <row r="957" spans="1:5" ht="30" customHeight="1">
      <c r="A957" s="8">
        <v>955</v>
      </c>
      <c r="B957" s="8" t="str">
        <f>"23042020092415562232348"</f>
        <v>23042020092415562232348</v>
      </c>
      <c r="C957" s="8" t="s">
        <v>25</v>
      </c>
      <c r="D957" s="8" t="str">
        <f>"唐带妹"</f>
        <v>唐带妹</v>
      </c>
      <c r="E957" s="8"/>
    </row>
    <row r="958" spans="1:5" ht="30" customHeight="1">
      <c r="A958" s="8">
        <v>956</v>
      </c>
      <c r="B958" s="8" t="str">
        <f>"23042020092416072332351"</f>
        <v>23042020092416072332351</v>
      </c>
      <c r="C958" s="8" t="s">
        <v>25</v>
      </c>
      <c r="D958" s="8" t="str">
        <f>"宋文文"</f>
        <v>宋文文</v>
      </c>
      <c r="E958" s="8"/>
    </row>
    <row r="959" spans="1:5" ht="30" customHeight="1">
      <c r="A959" s="8">
        <v>957</v>
      </c>
      <c r="B959" s="8" t="str">
        <f>"23042020092416324032064"</f>
        <v>23042020092416324032064</v>
      </c>
      <c r="C959" s="8" t="s">
        <v>25</v>
      </c>
      <c r="D959" s="8" t="str">
        <f>"梁新交"</f>
        <v>梁新交</v>
      </c>
      <c r="E959" s="8"/>
    </row>
    <row r="960" spans="1:5" ht="30" customHeight="1">
      <c r="A960" s="8">
        <v>958</v>
      </c>
      <c r="B960" s="8" t="str">
        <f>"23042020092416500332358"</f>
        <v>23042020092416500332358</v>
      </c>
      <c r="C960" s="8" t="s">
        <v>25</v>
      </c>
      <c r="D960" s="8" t="str">
        <f>"王杨丽"</f>
        <v>王杨丽</v>
      </c>
      <c r="E960" s="8"/>
    </row>
    <row r="961" spans="1:5" ht="30" customHeight="1">
      <c r="A961" s="8">
        <v>959</v>
      </c>
      <c r="B961" s="8" t="str">
        <f>"23042020092418514832227"</f>
        <v>23042020092418514832227</v>
      </c>
      <c r="C961" s="8" t="s">
        <v>25</v>
      </c>
      <c r="D961" s="8" t="str">
        <f>"符丽娟"</f>
        <v>符丽娟</v>
      </c>
      <c r="E961" s="8"/>
    </row>
    <row r="962" spans="1:5" ht="30" customHeight="1">
      <c r="A962" s="8">
        <v>960</v>
      </c>
      <c r="B962" s="8" t="str">
        <f>"23042020092419490132374"</f>
        <v>23042020092419490132374</v>
      </c>
      <c r="C962" s="8" t="s">
        <v>25</v>
      </c>
      <c r="D962" s="8" t="str">
        <f>"符传汉"</f>
        <v>符传汉</v>
      </c>
      <c r="E962" s="8"/>
    </row>
    <row r="963" spans="1:5" ht="30" customHeight="1">
      <c r="A963" s="8">
        <v>961</v>
      </c>
      <c r="B963" s="8" t="str">
        <f>"23042020092420175832378"</f>
        <v>23042020092420175832378</v>
      </c>
      <c r="C963" s="8" t="s">
        <v>25</v>
      </c>
      <c r="D963" s="8" t="str">
        <f>"唐瑞容"</f>
        <v>唐瑞容</v>
      </c>
      <c r="E963" s="8"/>
    </row>
    <row r="964" spans="1:5" ht="30" customHeight="1">
      <c r="A964" s="8">
        <v>962</v>
      </c>
      <c r="B964" s="8" t="str">
        <f>"23042020092420380532382"</f>
        <v>23042020092420380532382</v>
      </c>
      <c r="C964" s="8" t="s">
        <v>25</v>
      </c>
      <c r="D964" s="8" t="str">
        <f>"陈金青"</f>
        <v>陈金青</v>
      </c>
      <c r="E964" s="8"/>
    </row>
    <row r="965" spans="1:5" ht="30" customHeight="1">
      <c r="A965" s="8">
        <v>963</v>
      </c>
      <c r="B965" s="8" t="str">
        <f>"23042020092421191932197"</f>
        <v>23042020092421191932197</v>
      </c>
      <c r="C965" s="8" t="s">
        <v>25</v>
      </c>
      <c r="D965" s="8" t="str">
        <f>"羊长媛"</f>
        <v>羊长媛</v>
      </c>
      <c r="E965" s="8"/>
    </row>
    <row r="966" spans="1:5" ht="30" customHeight="1">
      <c r="A966" s="8">
        <v>964</v>
      </c>
      <c r="B966" s="8" t="str">
        <f>"23042020092421430232388"</f>
        <v>23042020092421430232388</v>
      </c>
      <c r="C966" s="8" t="s">
        <v>25</v>
      </c>
      <c r="D966" s="8" t="str">
        <f>"李洪萍"</f>
        <v>李洪萍</v>
      </c>
      <c r="E966" s="8"/>
    </row>
    <row r="967" spans="1:5" ht="30" customHeight="1">
      <c r="A967" s="8">
        <v>965</v>
      </c>
      <c r="B967" s="8" t="str">
        <f>"23042020092421531932390"</f>
        <v>23042020092421531932390</v>
      </c>
      <c r="C967" s="8" t="s">
        <v>25</v>
      </c>
      <c r="D967" s="8" t="str">
        <f>"孙学悦"</f>
        <v>孙学悦</v>
      </c>
      <c r="E967" s="8"/>
    </row>
    <row r="968" spans="1:5" ht="30" customHeight="1">
      <c r="A968" s="8">
        <v>966</v>
      </c>
      <c r="B968" s="8" t="str">
        <f>"23042020092422492932394"</f>
        <v>23042020092422492932394</v>
      </c>
      <c r="C968" s="8" t="s">
        <v>25</v>
      </c>
      <c r="D968" s="8" t="str">
        <f>"羊妹丹"</f>
        <v>羊妹丹</v>
      </c>
      <c r="E968" s="8"/>
    </row>
    <row r="969" spans="1:5" ht="30" customHeight="1">
      <c r="A969" s="8">
        <v>967</v>
      </c>
      <c r="B969" s="8" t="str">
        <f>"23042020092423232032396"</f>
        <v>23042020092423232032396</v>
      </c>
      <c r="C969" s="8" t="s">
        <v>25</v>
      </c>
      <c r="D969" s="8" t="str">
        <f>"赵秀丽"</f>
        <v>赵秀丽</v>
      </c>
      <c r="E969" s="8"/>
    </row>
    <row r="970" spans="1:5" ht="30" customHeight="1">
      <c r="A970" s="8">
        <v>968</v>
      </c>
      <c r="B970" s="8" t="str">
        <f>"23042020092423534232244"</f>
        <v>23042020092423534232244</v>
      </c>
      <c r="C970" s="8" t="s">
        <v>25</v>
      </c>
      <c r="D970" s="8" t="str">
        <f>"符姑妹"</f>
        <v>符姑妹</v>
      </c>
      <c r="E970" s="8"/>
    </row>
    <row r="971" spans="1:5" ht="30" customHeight="1">
      <c r="A971" s="8">
        <v>969</v>
      </c>
      <c r="B971" s="8" t="str">
        <f>"23042020092500052232401"</f>
        <v>23042020092500052232401</v>
      </c>
      <c r="C971" s="8" t="s">
        <v>25</v>
      </c>
      <c r="D971" s="8" t="str">
        <f>"陈三彩"</f>
        <v>陈三彩</v>
      </c>
      <c r="E971" s="8"/>
    </row>
    <row r="972" spans="1:5" ht="30" customHeight="1">
      <c r="A972" s="8">
        <v>970</v>
      </c>
      <c r="B972" s="8" t="str">
        <f>"23042020092500140532405"</f>
        <v>23042020092500140532405</v>
      </c>
      <c r="C972" s="8" t="s">
        <v>25</v>
      </c>
      <c r="D972" s="8" t="str">
        <f>"朱桂丽"</f>
        <v>朱桂丽</v>
      </c>
      <c r="E972" s="8"/>
    </row>
    <row r="973" spans="1:5" ht="30" customHeight="1">
      <c r="A973" s="8">
        <v>971</v>
      </c>
      <c r="B973" s="8" t="str">
        <f>"23042020092507381531457"</f>
        <v>23042020092507381531457</v>
      </c>
      <c r="C973" s="8" t="s">
        <v>25</v>
      </c>
      <c r="D973" s="8" t="str">
        <f>"邓官花"</f>
        <v>邓官花</v>
      </c>
      <c r="E973" s="8"/>
    </row>
    <row r="974" spans="1:5" ht="30" customHeight="1">
      <c r="A974" s="8">
        <v>972</v>
      </c>
      <c r="B974" s="8" t="str">
        <f>"23042020092508584732415"</f>
        <v>23042020092508584732415</v>
      </c>
      <c r="C974" s="8" t="s">
        <v>25</v>
      </c>
      <c r="D974" s="8" t="str">
        <f>"许小鹏"</f>
        <v>许小鹏</v>
      </c>
      <c r="E974" s="8"/>
    </row>
    <row r="975" spans="1:5" ht="30" customHeight="1">
      <c r="A975" s="8">
        <v>973</v>
      </c>
      <c r="B975" s="8" t="str">
        <f>"23042020092509122431603"</f>
        <v>23042020092509122431603</v>
      </c>
      <c r="C975" s="8" t="s">
        <v>25</v>
      </c>
      <c r="D975" s="8" t="str">
        <f>"陈杏丹"</f>
        <v>陈杏丹</v>
      </c>
      <c r="E975" s="8"/>
    </row>
    <row r="976" spans="1:5" ht="30" customHeight="1">
      <c r="A976" s="8">
        <v>974</v>
      </c>
      <c r="B976" s="8" t="str">
        <f>"23042020092510060132432"</f>
        <v>23042020092510060132432</v>
      </c>
      <c r="C976" s="8" t="s">
        <v>25</v>
      </c>
      <c r="D976" s="8" t="str">
        <f>"王廷姐"</f>
        <v>王廷姐</v>
      </c>
      <c r="E976" s="8"/>
    </row>
    <row r="977" spans="1:5" ht="30" customHeight="1">
      <c r="A977" s="8">
        <v>975</v>
      </c>
      <c r="B977" s="8" t="str">
        <f>"23042020092511055932447"</f>
        <v>23042020092511055932447</v>
      </c>
      <c r="C977" s="8" t="s">
        <v>25</v>
      </c>
      <c r="D977" s="8" t="str">
        <f>"羊小娥"</f>
        <v>羊小娥</v>
      </c>
      <c r="E977" s="8"/>
    </row>
    <row r="978" spans="1:5" ht="30" customHeight="1">
      <c r="A978" s="8">
        <v>976</v>
      </c>
      <c r="B978" s="8" t="str">
        <f>"23042020092511104032449"</f>
        <v>23042020092511104032449</v>
      </c>
      <c r="C978" s="8" t="s">
        <v>25</v>
      </c>
      <c r="D978" s="8" t="str">
        <f>"黄秋云"</f>
        <v>黄秋云</v>
      </c>
      <c r="E978" s="8"/>
    </row>
    <row r="979" spans="1:5" ht="30" customHeight="1">
      <c r="A979" s="8">
        <v>977</v>
      </c>
      <c r="B979" s="8" t="str">
        <f>"23042020092511572832455"</f>
        <v>23042020092511572832455</v>
      </c>
      <c r="C979" s="8" t="s">
        <v>25</v>
      </c>
      <c r="D979" s="8" t="str">
        <f>"兰婕妤"</f>
        <v>兰婕妤</v>
      </c>
      <c r="E979" s="8"/>
    </row>
    <row r="980" spans="1:5" ht="30" customHeight="1">
      <c r="A980" s="8">
        <v>978</v>
      </c>
      <c r="B980" s="8" t="str">
        <f>"23042020092513213432461"</f>
        <v>23042020092513213432461</v>
      </c>
      <c r="C980" s="8" t="s">
        <v>25</v>
      </c>
      <c r="D980" s="8" t="str">
        <f>"高海秀"</f>
        <v>高海秀</v>
      </c>
      <c r="E980" s="8"/>
    </row>
    <row r="981" spans="1:5" ht="30" customHeight="1">
      <c r="A981" s="8">
        <v>979</v>
      </c>
      <c r="B981" s="8" t="str">
        <f>"23042020092513594032465"</f>
        <v>23042020092513594032465</v>
      </c>
      <c r="C981" s="8" t="s">
        <v>25</v>
      </c>
      <c r="D981" s="8" t="str">
        <f>"陈曦"</f>
        <v>陈曦</v>
      </c>
      <c r="E981" s="8"/>
    </row>
    <row r="982" spans="1:5" ht="30" customHeight="1">
      <c r="A982" s="8">
        <v>980</v>
      </c>
      <c r="B982" s="8" t="str">
        <f>"23042020092514035632467"</f>
        <v>23042020092514035632467</v>
      </c>
      <c r="C982" s="8" t="s">
        <v>25</v>
      </c>
      <c r="D982" s="8" t="str">
        <f>"洪兰香"</f>
        <v>洪兰香</v>
      </c>
      <c r="E982" s="8"/>
    </row>
    <row r="983" spans="1:5" ht="30" customHeight="1">
      <c r="A983" s="8">
        <v>981</v>
      </c>
      <c r="B983" s="8" t="str">
        <f>"23042020092514324132472"</f>
        <v>23042020092514324132472</v>
      </c>
      <c r="C983" s="8" t="s">
        <v>25</v>
      </c>
      <c r="D983" s="8" t="str">
        <f>"符圣代"</f>
        <v>符圣代</v>
      </c>
      <c r="E983" s="8"/>
    </row>
    <row r="984" spans="1:5" ht="30" customHeight="1">
      <c r="A984" s="8">
        <v>982</v>
      </c>
      <c r="B984" s="8" t="str">
        <f>"23042020092514475132476"</f>
        <v>23042020092514475132476</v>
      </c>
      <c r="C984" s="8" t="s">
        <v>25</v>
      </c>
      <c r="D984" s="8" t="str">
        <f>"王琪教"</f>
        <v>王琪教</v>
      </c>
      <c r="E984" s="8"/>
    </row>
    <row r="985" spans="1:5" ht="30" customHeight="1">
      <c r="A985" s="8">
        <v>983</v>
      </c>
      <c r="B985" s="8" t="str">
        <f>"23042020092514501032477"</f>
        <v>23042020092514501032477</v>
      </c>
      <c r="C985" s="8" t="s">
        <v>25</v>
      </c>
      <c r="D985" s="8" t="str">
        <f>"陈国花"</f>
        <v>陈国花</v>
      </c>
      <c r="E985" s="8"/>
    </row>
    <row r="986" spans="1:5" ht="30" customHeight="1">
      <c r="A986" s="8">
        <v>984</v>
      </c>
      <c r="B986" s="8" t="str">
        <f>"23042020092515134332484"</f>
        <v>23042020092515134332484</v>
      </c>
      <c r="C986" s="8" t="s">
        <v>25</v>
      </c>
      <c r="D986" s="8" t="str">
        <f>"黎明鲜"</f>
        <v>黎明鲜</v>
      </c>
      <c r="E986" s="8"/>
    </row>
    <row r="987" spans="1:5" ht="30" customHeight="1">
      <c r="A987" s="8">
        <v>985</v>
      </c>
      <c r="B987" s="8" t="str">
        <f>"23042020092515513532493"</f>
        <v>23042020092515513532493</v>
      </c>
      <c r="C987" s="8" t="s">
        <v>25</v>
      </c>
      <c r="D987" s="8" t="str">
        <f>"陈杰玲"</f>
        <v>陈杰玲</v>
      </c>
      <c r="E987" s="8"/>
    </row>
    <row r="988" spans="1:5" ht="30" customHeight="1">
      <c r="A988" s="8">
        <v>986</v>
      </c>
      <c r="B988" s="8" t="str">
        <f>"23042020092516593432509"</f>
        <v>23042020092516593432509</v>
      </c>
      <c r="C988" s="8" t="s">
        <v>25</v>
      </c>
      <c r="D988" s="8" t="str">
        <f>"蔡美玲"</f>
        <v>蔡美玲</v>
      </c>
      <c r="E988" s="8"/>
    </row>
    <row r="989" spans="1:5" ht="30" customHeight="1">
      <c r="A989" s="8">
        <v>987</v>
      </c>
      <c r="B989" s="8" t="str">
        <f>"23042020091908181031031"</f>
        <v>23042020091908181031031</v>
      </c>
      <c r="C989" s="8" t="s">
        <v>26</v>
      </c>
      <c r="D989" s="8" t="str">
        <f>"陈世珲"</f>
        <v>陈世珲</v>
      </c>
      <c r="E989" s="8"/>
    </row>
    <row r="990" spans="1:5" ht="30" customHeight="1">
      <c r="A990" s="8">
        <v>988</v>
      </c>
      <c r="B990" s="8" t="str">
        <f>"23042020091909083431051"</f>
        <v>23042020091909083431051</v>
      </c>
      <c r="C990" s="8" t="s">
        <v>26</v>
      </c>
      <c r="D990" s="8" t="str">
        <f>"符娇敏"</f>
        <v>符娇敏</v>
      </c>
      <c r="E990" s="8"/>
    </row>
    <row r="991" spans="1:5" ht="30" customHeight="1">
      <c r="A991" s="8">
        <v>989</v>
      </c>
      <c r="B991" s="8" t="str">
        <f>"23042020091909264131065"</f>
        <v>23042020091909264131065</v>
      </c>
      <c r="C991" s="8" t="s">
        <v>26</v>
      </c>
      <c r="D991" s="8" t="str">
        <f>"梁雪梅"</f>
        <v>梁雪梅</v>
      </c>
      <c r="E991" s="8"/>
    </row>
    <row r="992" spans="1:5" ht="30" customHeight="1">
      <c r="A992" s="8">
        <v>990</v>
      </c>
      <c r="B992" s="8" t="str">
        <f>"23042020091910445731100"</f>
        <v>23042020091910445731100</v>
      </c>
      <c r="C992" s="8" t="s">
        <v>26</v>
      </c>
      <c r="D992" s="8" t="str">
        <f>"王小冲"</f>
        <v>王小冲</v>
      </c>
      <c r="E992" s="8"/>
    </row>
    <row r="993" spans="1:5" ht="30" customHeight="1">
      <c r="A993" s="8">
        <v>991</v>
      </c>
      <c r="B993" s="8" t="str">
        <f>"23042020091910464231103"</f>
        <v>23042020091910464231103</v>
      </c>
      <c r="C993" s="8" t="s">
        <v>26</v>
      </c>
      <c r="D993" s="8" t="str">
        <f>"麦汉壁"</f>
        <v>麦汉壁</v>
      </c>
      <c r="E993" s="8"/>
    </row>
    <row r="994" spans="1:5" ht="30" customHeight="1">
      <c r="A994" s="8">
        <v>992</v>
      </c>
      <c r="B994" s="8" t="str">
        <f>"23042020091910480831106"</f>
        <v>23042020091910480831106</v>
      </c>
      <c r="C994" s="8" t="s">
        <v>26</v>
      </c>
      <c r="D994" s="8" t="str">
        <f>"黎寿曦"</f>
        <v>黎寿曦</v>
      </c>
      <c r="E994" s="8"/>
    </row>
    <row r="995" spans="1:5" ht="30" customHeight="1">
      <c r="A995" s="8">
        <v>993</v>
      </c>
      <c r="B995" s="8" t="str">
        <f>"23042020091910483931107"</f>
        <v>23042020091910483931107</v>
      </c>
      <c r="C995" s="8" t="s">
        <v>26</v>
      </c>
      <c r="D995" s="8" t="str">
        <f>"吴东博"</f>
        <v>吴东博</v>
      </c>
      <c r="E995" s="8"/>
    </row>
    <row r="996" spans="1:5" ht="30" customHeight="1">
      <c r="A996" s="8">
        <v>994</v>
      </c>
      <c r="B996" s="8" t="str">
        <f>"23042020091910520131112"</f>
        <v>23042020091910520131112</v>
      </c>
      <c r="C996" s="8" t="s">
        <v>26</v>
      </c>
      <c r="D996" s="8" t="str">
        <f>"李家慧"</f>
        <v>李家慧</v>
      </c>
      <c r="E996" s="8"/>
    </row>
    <row r="997" spans="1:5" ht="30" customHeight="1">
      <c r="A997" s="8">
        <v>995</v>
      </c>
      <c r="B997" s="8" t="str">
        <f>"23042020091911004631116"</f>
        <v>23042020091911004631116</v>
      </c>
      <c r="C997" s="8" t="s">
        <v>26</v>
      </c>
      <c r="D997" s="8" t="str">
        <f>"徐丽丹"</f>
        <v>徐丽丹</v>
      </c>
      <c r="E997" s="8"/>
    </row>
    <row r="998" spans="1:5" ht="30" customHeight="1">
      <c r="A998" s="8">
        <v>996</v>
      </c>
      <c r="B998" s="8" t="str">
        <f>"23042020091911030731118"</f>
        <v>23042020091911030731118</v>
      </c>
      <c r="C998" s="8" t="s">
        <v>26</v>
      </c>
      <c r="D998" s="8" t="str">
        <f>"颜运超"</f>
        <v>颜运超</v>
      </c>
      <c r="E998" s="8"/>
    </row>
    <row r="999" spans="1:5" ht="30" customHeight="1">
      <c r="A999" s="8">
        <v>997</v>
      </c>
      <c r="B999" s="8" t="str">
        <f>"23042020091911190731128"</f>
        <v>23042020091911190731128</v>
      </c>
      <c r="C999" s="8" t="s">
        <v>26</v>
      </c>
      <c r="D999" s="8" t="str">
        <f>"李远安"</f>
        <v>李远安</v>
      </c>
      <c r="E999" s="8"/>
    </row>
    <row r="1000" spans="1:5" ht="30" customHeight="1">
      <c r="A1000" s="8">
        <v>998</v>
      </c>
      <c r="B1000" s="8" t="str">
        <f>"23042020091912031331150"</f>
        <v>23042020091912031331150</v>
      </c>
      <c r="C1000" s="8" t="s">
        <v>26</v>
      </c>
      <c r="D1000" s="8" t="str">
        <f>"林帝颖"</f>
        <v>林帝颖</v>
      </c>
      <c r="E1000" s="8"/>
    </row>
    <row r="1001" spans="1:5" ht="30" customHeight="1">
      <c r="A1001" s="8">
        <v>999</v>
      </c>
      <c r="B1001" s="8" t="str">
        <f>"23042020091912353431168"</f>
        <v>23042020091912353431168</v>
      </c>
      <c r="C1001" s="8" t="s">
        <v>26</v>
      </c>
      <c r="D1001" s="8" t="str">
        <f>"陈凤霞"</f>
        <v>陈凤霞</v>
      </c>
      <c r="E1001" s="8"/>
    </row>
    <row r="1002" spans="1:5" ht="30" customHeight="1">
      <c r="A1002" s="8">
        <v>1000</v>
      </c>
      <c r="B1002" s="8" t="str">
        <f>"23042020091912394131171"</f>
        <v>23042020091912394131171</v>
      </c>
      <c r="C1002" s="8" t="s">
        <v>26</v>
      </c>
      <c r="D1002" s="8" t="str">
        <f>"高孙周"</f>
        <v>高孙周</v>
      </c>
      <c r="E1002" s="8"/>
    </row>
    <row r="1003" spans="1:5" ht="30" customHeight="1">
      <c r="A1003" s="8">
        <v>1001</v>
      </c>
      <c r="B1003" s="8" t="str">
        <f>"23042020091913282031193"</f>
        <v>23042020091913282031193</v>
      </c>
      <c r="C1003" s="8" t="s">
        <v>26</v>
      </c>
      <c r="D1003" s="8" t="str">
        <f>"王丽敏"</f>
        <v>王丽敏</v>
      </c>
      <c r="E1003" s="8"/>
    </row>
    <row r="1004" spans="1:5" ht="30" customHeight="1">
      <c r="A1004" s="8">
        <v>1002</v>
      </c>
      <c r="B1004" s="8" t="str">
        <f>"23042020091914342931211"</f>
        <v>23042020091914342931211</v>
      </c>
      <c r="C1004" s="8" t="s">
        <v>26</v>
      </c>
      <c r="D1004" s="8" t="str">
        <f>"李莲爱"</f>
        <v>李莲爱</v>
      </c>
      <c r="E1004" s="8"/>
    </row>
    <row r="1005" spans="1:5" ht="30" customHeight="1">
      <c r="A1005" s="8">
        <v>1003</v>
      </c>
      <c r="B1005" s="8" t="str">
        <f>"23042020091915395831238"</f>
        <v>23042020091915395831238</v>
      </c>
      <c r="C1005" s="8" t="s">
        <v>26</v>
      </c>
      <c r="D1005" s="8" t="str">
        <f>"钟斯琦"</f>
        <v>钟斯琦</v>
      </c>
      <c r="E1005" s="8"/>
    </row>
    <row r="1006" spans="1:5" ht="30" customHeight="1">
      <c r="A1006" s="8">
        <v>1004</v>
      </c>
      <c r="B1006" s="8" t="str">
        <f>"23042020091915401131239"</f>
        <v>23042020091915401131239</v>
      </c>
      <c r="C1006" s="8" t="s">
        <v>26</v>
      </c>
      <c r="D1006" s="8" t="str">
        <f>"蔡倩妹"</f>
        <v>蔡倩妹</v>
      </c>
      <c r="E1006" s="8"/>
    </row>
    <row r="1007" spans="1:5" ht="30" customHeight="1">
      <c r="A1007" s="8">
        <v>1005</v>
      </c>
      <c r="B1007" s="8" t="str">
        <f>"23042020091918012131285"</f>
        <v>23042020091918012131285</v>
      </c>
      <c r="C1007" s="8" t="s">
        <v>26</v>
      </c>
      <c r="D1007" s="8" t="str">
        <f>"黎多贤"</f>
        <v>黎多贤</v>
      </c>
      <c r="E1007" s="8"/>
    </row>
    <row r="1008" spans="1:5" ht="30" customHeight="1">
      <c r="A1008" s="8">
        <v>1006</v>
      </c>
      <c r="B1008" s="8" t="str">
        <f>"23042020091919030131299"</f>
        <v>23042020091919030131299</v>
      </c>
      <c r="C1008" s="8" t="s">
        <v>26</v>
      </c>
      <c r="D1008" s="8" t="str">
        <f>"李达波"</f>
        <v>李达波</v>
      </c>
      <c r="E1008" s="8"/>
    </row>
    <row r="1009" spans="1:5" ht="30" customHeight="1">
      <c r="A1009" s="8">
        <v>1007</v>
      </c>
      <c r="B1009" s="8" t="str">
        <f>"23042020091919164131304"</f>
        <v>23042020091919164131304</v>
      </c>
      <c r="C1009" s="8" t="s">
        <v>26</v>
      </c>
      <c r="D1009" s="8" t="str">
        <f>"吴健宁"</f>
        <v>吴健宁</v>
      </c>
      <c r="E1009" s="8"/>
    </row>
    <row r="1010" spans="1:5" ht="30" customHeight="1">
      <c r="A1010" s="8">
        <v>1008</v>
      </c>
      <c r="B1010" s="8" t="str">
        <f>"23042020091919575231313"</f>
        <v>23042020091919575231313</v>
      </c>
      <c r="C1010" s="8" t="s">
        <v>26</v>
      </c>
      <c r="D1010" s="8" t="str">
        <f>"陈莲美"</f>
        <v>陈莲美</v>
      </c>
      <c r="E1010" s="8"/>
    </row>
    <row r="1011" spans="1:5" ht="30" customHeight="1">
      <c r="A1011" s="8">
        <v>1009</v>
      </c>
      <c r="B1011" s="8" t="str">
        <f>"23042020091921462631335"</f>
        <v>23042020091921462631335</v>
      </c>
      <c r="C1011" s="8" t="s">
        <v>26</v>
      </c>
      <c r="D1011" s="8" t="str">
        <f>"张瑞玲"</f>
        <v>张瑞玲</v>
      </c>
      <c r="E1011" s="8"/>
    </row>
    <row r="1012" spans="1:5" ht="30" customHeight="1">
      <c r="A1012" s="8">
        <v>1010</v>
      </c>
      <c r="B1012" s="8" t="str">
        <f>"23042020091922183031344"</f>
        <v>23042020091922183031344</v>
      </c>
      <c r="C1012" s="8" t="s">
        <v>26</v>
      </c>
      <c r="D1012" s="8" t="str">
        <f>"陈少黑"</f>
        <v>陈少黑</v>
      </c>
      <c r="E1012" s="8"/>
    </row>
    <row r="1013" spans="1:5" ht="30" customHeight="1">
      <c r="A1013" s="8">
        <v>1011</v>
      </c>
      <c r="B1013" s="8" t="str">
        <f>"23042020092000361031361"</f>
        <v>23042020092000361031361</v>
      </c>
      <c r="C1013" s="8" t="s">
        <v>26</v>
      </c>
      <c r="D1013" s="8" t="str">
        <f>"林玉杏"</f>
        <v>林玉杏</v>
      </c>
      <c r="E1013" s="8"/>
    </row>
    <row r="1014" spans="1:5" ht="30" customHeight="1">
      <c r="A1014" s="8">
        <v>1012</v>
      </c>
      <c r="B1014" s="8" t="str">
        <f>"23042020092002485531366"</f>
        <v>23042020092002485531366</v>
      </c>
      <c r="C1014" s="8" t="s">
        <v>26</v>
      </c>
      <c r="D1014" s="8" t="str">
        <f>"符雯晴"</f>
        <v>符雯晴</v>
      </c>
      <c r="E1014" s="8"/>
    </row>
    <row r="1015" spans="1:5" ht="30" customHeight="1">
      <c r="A1015" s="8">
        <v>1013</v>
      </c>
      <c r="B1015" s="8" t="str">
        <f>"23042020092010254131402"</f>
        <v>23042020092010254131402</v>
      </c>
      <c r="C1015" s="8" t="s">
        <v>26</v>
      </c>
      <c r="D1015" s="8" t="str">
        <f>"吴茵"</f>
        <v>吴茵</v>
      </c>
      <c r="E1015" s="8"/>
    </row>
    <row r="1016" spans="1:5" ht="30" customHeight="1">
      <c r="A1016" s="8">
        <v>1014</v>
      </c>
      <c r="B1016" s="8" t="str">
        <f>"23042020092011373931418"</f>
        <v>23042020092011373931418</v>
      </c>
      <c r="C1016" s="8" t="s">
        <v>26</v>
      </c>
      <c r="D1016" s="8" t="str">
        <f>"符成铄"</f>
        <v>符成铄</v>
      </c>
      <c r="E1016" s="8"/>
    </row>
    <row r="1017" spans="1:5" ht="30" customHeight="1">
      <c r="A1017" s="8">
        <v>1015</v>
      </c>
      <c r="B1017" s="8" t="str">
        <f>"23042020092016333131475"</f>
        <v>23042020092016333131475</v>
      </c>
      <c r="C1017" s="8" t="s">
        <v>26</v>
      </c>
      <c r="D1017" s="8" t="str">
        <f>"邱娟燕"</f>
        <v>邱娟燕</v>
      </c>
      <c r="E1017" s="8"/>
    </row>
    <row r="1018" spans="1:5" ht="30" customHeight="1">
      <c r="A1018" s="8">
        <v>1016</v>
      </c>
      <c r="B1018" s="8" t="str">
        <f>"23042020092019500031516"</f>
        <v>23042020092019500031516</v>
      </c>
      <c r="C1018" s="8" t="s">
        <v>26</v>
      </c>
      <c r="D1018" s="8" t="str">
        <f>"张晓晴"</f>
        <v>张晓晴</v>
      </c>
      <c r="E1018" s="8"/>
    </row>
    <row r="1019" spans="1:5" ht="30" customHeight="1">
      <c r="A1019" s="8">
        <v>1017</v>
      </c>
      <c r="B1019" s="8" t="str">
        <f>"23042020092020161231521"</f>
        <v>23042020092020161231521</v>
      </c>
      <c r="C1019" s="8" t="s">
        <v>26</v>
      </c>
      <c r="D1019" s="8" t="str">
        <f>"符彩花"</f>
        <v>符彩花</v>
      </c>
      <c r="E1019" s="8"/>
    </row>
    <row r="1020" spans="1:5" ht="30" customHeight="1">
      <c r="A1020" s="8">
        <v>1018</v>
      </c>
      <c r="B1020" s="8" t="str">
        <f>"23042020092021384431543"</f>
        <v>23042020092021384431543</v>
      </c>
      <c r="C1020" s="8" t="s">
        <v>26</v>
      </c>
      <c r="D1020" s="8" t="str">
        <f>"刘小泽"</f>
        <v>刘小泽</v>
      </c>
      <c r="E1020" s="8"/>
    </row>
    <row r="1021" spans="1:5" ht="30" customHeight="1">
      <c r="A1021" s="8">
        <v>1019</v>
      </c>
      <c r="B1021" s="8" t="str">
        <f>"23042020092108192431576"</f>
        <v>23042020092108192431576</v>
      </c>
      <c r="C1021" s="8" t="s">
        <v>26</v>
      </c>
      <c r="D1021" s="8" t="str">
        <f>"何小燕"</f>
        <v>何小燕</v>
      </c>
      <c r="E1021" s="8"/>
    </row>
    <row r="1022" spans="1:5" ht="30" customHeight="1">
      <c r="A1022" s="8">
        <v>1020</v>
      </c>
      <c r="B1022" s="8" t="str">
        <f>"23042020092108365931584"</f>
        <v>23042020092108365931584</v>
      </c>
      <c r="C1022" s="8" t="s">
        <v>26</v>
      </c>
      <c r="D1022" s="8" t="str">
        <f>"符玉英"</f>
        <v>符玉英</v>
      </c>
      <c r="E1022" s="8"/>
    </row>
    <row r="1023" spans="1:5" ht="30" customHeight="1">
      <c r="A1023" s="8">
        <v>1021</v>
      </c>
      <c r="B1023" s="8" t="str">
        <f>"23042020092109035831597"</f>
        <v>23042020092109035831597</v>
      </c>
      <c r="C1023" s="8" t="s">
        <v>26</v>
      </c>
      <c r="D1023" s="8" t="str">
        <f>"吴艳皎"</f>
        <v>吴艳皎</v>
      </c>
      <c r="E1023" s="8"/>
    </row>
    <row r="1024" spans="1:5" ht="30" customHeight="1">
      <c r="A1024" s="8">
        <v>1022</v>
      </c>
      <c r="B1024" s="8" t="str">
        <f>"23042020092109175431604"</f>
        <v>23042020092109175431604</v>
      </c>
      <c r="C1024" s="8" t="s">
        <v>26</v>
      </c>
      <c r="D1024" s="8" t="str">
        <f>"张健雄"</f>
        <v>张健雄</v>
      </c>
      <c r="E1024" s="8"/>
    </row>
    <row r="1025" spans="1:5" ht="30" customHeight="1">
      <c r="A1025" s="8">
        <v>1023</v>
      </c>
      <c r="B1025" s="8" t="str">
        <f>"23042020092110185431642"</f>
        <v>23042020092110185431642</v>
      </c>
      <c r="C1025" s="8" t="s">
        <v>26</v>
      </c>
      <c r="D1025" s="8" t="str">
        <f>"吴祥燕"</f>
        <v>吴祥燕</v>
      </c>
      <c r="E1025" s="8"/>
    </row>
    <row r="1026" spans="1:5" ht="30" customHeight="1">
      <c r="A1026" s="8">
        <v>1024</v>
      </c>
      <c r="B1026" s="8" t="str">
        <f>"23042020092110290131652"</f>
        <v>23042020092110290131652</v>
      </c>
      <c r="C1026" s="8" t="s">
        <v>26</v>
      </c>
      <c r="D1026" s="8" t="str">
        <f>"罗雅珅"</f>
        <v>罗雅珅</v>
      </c>
      <c r="E1026" s="8"/>
    </row>
    <row r="1027" spans="1:5" ht="30" customHeight="1">
      <c r="A1027" s="8">
        <v>1025</v>
      </c>
      <c r="B1027" s="8" t="str">
        <f>"23042020092110365431655"</f>
        <v>23042020092110365431655</v>
      </c>
      <c r="C1027" s="8" t="s">
        <v>26</v>
      </c>
      <c r="D1027" s="8" t="str">
        <f>"符彩英"</f>
        <v>符彩英</v>
      </c>
      <c r="E1027" s="8"/>
    </row>
    <row r="1028" spans="1:5" ht="30" customHeight="1">
      <c r="A1028" s="8">
        <v>1026</v>
      </c>
      <c r="B1028" s="8" t="str">
        <f>"23042020092110384231657"</f>
        <v>23042020092110384231657</v>
      </c>
      <c r="C1028" s="8" t="s">
        <v>26</v>
      </c>
      <c r="D1028" s="8" t="str">
        <f>"梁春桃"</f>
        <v>梁春桃</v>
      </c>
      <c r="E1028" s="8"/>
    </row>
    <row r="1029" spans="1:5" ht="30" customHeight="1">
      <c r="A1029" s="8">
        <v>1027</v>
      </c>
      <c r="B1029" s="8" t="str">
        <f>"23042020092111234231681"</f>
        <v>23042020092111234231681</v>
      </c>
      <c r="C1029" s="8" t="s">
        <v>26</v>
      </c>
      <c r="D1029" s="8" t="str">
        <f>"陈小琴"</f>
        <v>陈小琴</v>
      </c>
      <c r="E1029" s="8"/>
    </row>
    <row r="1030" spans="1:5" ht="30" customHeight="1">
      <c r="A1030" s="8">
        <v>1028</v>
      </c>
      <c r="B1030" s="8" t="str">
        <f>"23042020092112195831703"</f>
        <v>23042020092112195831703</v>
      </c>
      <c r="C1030" s="8" t="s">
        <v>26</v>
      </c>
      <c r="D1030" s="8" t="str">
        <f>"杨帆"</f>
        <v>杨帆</v>
      </c>
      <c r="E1030" s="8"/>
    </row>
    <row r="1031" spans="1:5" ht="30" customHeight="1">
      <c r="A1031" s="8">
        <v>1029</v>
      </c>
      <c r="B1031" s="8" t="str">
        <f>"23042020092112351831704"</f>
        <v>23042020092112351831704</v>
      </c>
      <c r="C1031" s="8" t="s">
        <v>26</v>
      </c>
      <c r="D1031" s="8" t="str">
        <f>"符博洋"</f>
        <v>符博洋</v>
      </c>
      <c r="E1031" s="8"/>
    </row>
    <row r="1032" spans="1:5" ht="30" customHeight="1">
      <c r="A1032" s="8">
        <v>1030</v>
      </c>
      <c r="B1032" s="8" t="str">
        <f>"23042020092113002331710"</f>
        <v>23042020092113002331710</v>
      </c>
      <c r="C1032" s="8" t="s">
        <v>26</v>
      </c>
      <c r="D1032" s="8" t="str">
        <f>"王博"</f>
        <v>王博</v>
      </c>
      <c r="E1032" s="8"/>
    </row>
    <row r="1033" spans="1:5" ht="30" customHeight="1">
      <c r="A1033" s="8">
        <v>1031</v>
      </c>
      <c r="B1033" s="8" t="str">
        <f>"23042020092114103731728"</f>
        <v>23042020092114103731728</v>
      </c>
      <c r="C1033" s="8" t="s">
        <v>26</v>
      </c>
      <c r="D1033" s="8" t="str">
        <f>"周润泽"</f>
        <v>周润泽</v>
      </c>
      <c r="E1033" s="8"/>
    </row>
    <row r="1034" spans="1:5" ht="30" customHeight="1">
      <c r="A1034" s="8">
        <v>1032</v>
      </c>
      <c r="B1034" s="8" t="str">
        <f>"23042020092115044531739"</f>
        <v>23042020092115044531739</v>
      </c>
      <c r="C1034" s="8" t="s">
        <v>26</v>
      </c>
      <c r="D1034" s="8" t="str">
        <f>"朱炳全"</f>
        <v>朱炳全</v>
      </c>
      <c r="E1034" s="8"/>
    </row>
    <row r="1035" spans="1:5" ht="30" customHeight="1">
      <c r="A1035" s="8">
        <v>1033</v>
      </c>
      <c r="B1035" s="8" t="str">
        <f>"23042020092115070631740"</f>
        <v>23042020092115070631740</v>
      </c>
      <c r="C1035" s="8" t="s">
        <v>26</v>
      </c>
      <c r="D1035" s="8" t="str">
        <f>"郑怡萍"</f>
        <v>郑怡萍</v>
      </c>
      <c r="E1035" s="8"/>
    </row>
    <row r="1036" spans="1:5" ht="30" customHeight="1">
      <c r="A1036" s="8">
        <v>1034</v>
      </c>
      <c r="B1036" s="8" t="str">
        <f>"23042020092115524131761"</f>
        <v>23042020092115524131761</v>
      </c>
      <c r="C1036" s="8" t="s">
        <v>26</v>
      </c>
      <c r="D1036" s="8" t="str">
        <f>"郑迪"</f>
        <v>郑迪</v>
      </c>
      <c r="E1036" s="8"/>
    </row>
    <row r="1037" spans="1:5" ht="30" customHeight="1">
      <c r="A1037" s="8">
        <v>1035</v>
      </c>
      <c r="B1037" s="8" t="str">
        <f>"23042020092117143031788"</f>
        <v>23042020092117143031788</v>
      </c>
      <c r="C1037" s="8" t="s">
        <v>26</v>
      </c>
      <c r="D1037" s="8" t="str">
        <f>"符蓉"</f>
        <v>符蓉</v>
      </c>
      <c r="E1037" s="8"/>
    </row>
    <row r="1038" spans="1:5" ht="30" customHeight="1">
      <c r="A1038" s="8">
        <v>1036</v>
      </c>
      <c r="B1038" s="8" t="str">
        <f>"23042020092117584031798"</f>
        <v>23042020092117584031798</v>
      </c>
      <c r="C1038" s="8" t="s">
        <v>26</v>
      </c>
      <c r="D1038" s="8" t="str">
        <f>"石正儒"</f>
        <v>石正儒</v>
      </c>
      <c r="E1038" s="8"/>
    </row>
    <row r="1039" spans="1:5" ht="30" customHeight="1">
      <c r="A1039" s="8">
        <v>1037</v>
      </c>
      <c r="B1039" s="8" t="str">
        <f>"23042020092119594131834"</f>
        <v>23042020092119594131834</v>
      </c>
      <c r="C1039" s="8" t="s">
        <v>26</v>
      </c>
      <c r="D1039" s="8" t="str">
        <f>"张菲"</f>
        <v>张菲</v>
      </c>
      <c r="E1039" s="8"/>
    </row>
    <row r="1040" spans="1:5" ht="30" customHeight="1">
      <c r="A1040" s="8">
        <v>1038</v>
      </c>
      <c r="B1040" s="8" t="str">
        <f>"23042020092123311131893"</f>
        <v>23042020092123311131893</v>
      </c>
      <c r="C1040" s="8" t="s">
        <v>26</v>
      </c>
      <c r="D1040" s="8" t="str">
        <f>"唐庆慧"</f>
        <v>唐庆慧</v>
      </c>
      <c r="E1040" s="8"/>
    </row>
    <row r="1041" spans="1:5" ht="30" customHeight="1">
      <c r="A1041" s="8">
        <v>1039</v>
      </c>
      <c r="B1041" s="8" t="str">
        <f>"23042020092208303231903"</f>
        <v>23042020092208303231903</v>
      </c>
      <c r="C1041" s="8" t="s">
        <v>26</v>
      </c>
      <c r="D1041" s="8" t="str">
        <f>"林丽"</f>
        <v>林丽</v>
      </c>
      <c r="E1041" s="8"/>
    </row>
    <row r="1042" spans="1:5" ht="30" customHeight="1">
      <c r="A1042" s="8">
        <v>1040</v>
      </c>
      <c r="B1042" s="8" t="str">
        <f>"23042020092209152731912"</f>
        <v>23042020092209152731912</v>
      </c>
      <c r="C1042" s="8" t="s">
        <v>26</v>
      </c>
      <c r="D1042" s="8" t="str">
        <f>"符克播"</f>
        <v>符克播</v>
      </c>
      <c r="E1042" s="8"/>
    </row>
    <row r="1043" spans="1:5" ht="30" customHeight="1">
      <c r="A1043" s="8">
        <v>1041</v>
      </c>
      <c r="B1043" s="8" t="str">
        <f>"23042020092210451331942"</f>
        <v>23042020092210451331942</v>
      </c>
      <c r="C1043" s="8" t="s">
        <v>26</v>
      </c>
      <c r="D1043" s="8" t="str">
        <f>"陈纪炎"</f>
        <v>陈纪炎</v>
      </c>
      <c r="E1043" s="8"/>
    </row>
    <row r="1044" spans="1:5" ht="30" customHeight="1">
      <c r="A1044" s="8">
        <v>1042</v>
      </c>
      <c r="B1044" s="8" t="str">
        <f>"23042020092211153331951"</f>
        <v>23042020092211153331951</v>
      </c>
      <c r="C1044" s="8" t="s">
        <v>26</v>
      </c>
      <c r="D1044" s="8" t="str">
        <f>"王富民"</f>
        <v>王富民</v>
      </c>
      <c r="E1044" s="8"/>
    </row>
    <row r="1045" spans="1:5" ht="30" customHeight="1">
      <c r="A1045" s="8">
        <v>1043</v>
      </c>
      <c r="B1045" s="8" t="str">
        <f>"23042020092212195331963"</f>
        <v>23042020092212195331963</v>
      </c>
      <c r="C1045" s="8" t="s">
        <v>26</v>
      </c>
      <c r="D1045" s="8" t="str">
        <f>"黄蓉"</f>
        <v>黄蓉</v>
      </c>
      <c r="E1045" s="8"/>
    </row>
    <row r="1046" spans="1:5" ht="30" customHeight="1">
      <c r="A1046" s="8">
        <v>1044</v>
      </c>
      <c r="B1046" s="8" t="str">
        <f>"23042020092212202431964"</f>
        <v>23042020092212202431964</v>
      </c>
      <c r="C1046" s="8" t="s">
        <v>26</v>
      </c>
      <c r="D1046" s="8" t="str">
        <f>"林志笛"</f>
        <v>林志笛</v>
      </c>
      <c r="E1046" s="8"/>
    </row>
    <row r="1047" spans="1:5" ht="30" customHeight="1">
      <c r="A1047" s="8">
        <v>1045</v>
      </c>
      <c r="B1047" s="8" t="str">
        <f>"23042020092214080131987"</f>
        <v>23042020092214080131987</v>
      </c>
      <c r="C1047" s="8" t="s">
        <v>26</v>
      </c>
      <c r="D1047" s="8" t="str">
        <f>"陆有旭"</f>
        <v>陆有旭</v>
      </c>
      <c r="E1047" s="8"/>
    </row>
    <row r="1048" spans="1:5" ht="30" customHeight="1">
      <c r="A1048" s="8">
        <v>1046</v>
      </c>
      <c r="B1048" s="8" t="str">
        <f>"23042020092215494632008"</f>
        <v>23042020092215494632008</v>
      </c>
      <c r="C1048" s="8" t="s">
        <v>26</v>
      </c>
      <c r="D1048" s="8" t="str">
        <f>"李珠"</f>
        <v>李珠</v>
      </c>
      <c r="E1048" s="8"/>
    </row>
    <row r="1049" spans="1:5" ht="30" customHeight="1">
      <c r="A1049" s="8">
        <v>1047</v>
      </c>
      <c r="B1049" s="8" t="str">
        <f>"23042020092216013432012"</f>
        <v>23042020092216013432012</v>
      </c>
      <c r="C1049" s="8" t="s">
        <v>26</v>
      </c>
      <c r="D1049" s="8" t="str">
        <f>"王呤"</f>
        <v>王呤</v>
      </c>
      <c r="E1049" s="8"/>
    </row>
    <row r="1050" spans="1:5" ht="30" customHeight="1">
      <c r="A1050" s="8">
        <v>1048</v>
      </c>
      <c r="B1050" s="8" t="str">
        <f>"23042020092217441132032"</f>
        <v>23042020092217441132032</v>
      </c>
      <c r="C1050" s="8" t="s">
        <v>26</v>
      </c>
      <c r="D1050" s="8" t="str">
        <f>"林秀禹"</f>
        <v>林秀禹</v>
      </c>
      <c r="E1050" s="8"/>
    </row>
    <row r="1051" spans="1:5" ht="30" customHeight="1">
      <c r="A1051" s="8">
        <v>1049</v>
      </c>
      <c r="B1051" s="8" t="str">
        <f>"23042020092220543032069"</f>
        <v>23042020092220543032069</v>
      </c>
      <c r="C1051" s="8" t="s">
        <v>26</v>
      </c>
      <c r="D1051" s="8" t="str">
        <f>"莫琼彬"</f>
        <v>莫琼彬</v>
      </c>
      <c r="E1051" s="8"/>
    </row>
    <row r="1052" spans="1:5" ht="30" customHeight="1">
      <c r="A1052" s="8">
        <v>1050</v>
      </c>
      <c r="B1052" s="8" t="str">
        <f>"23042020092221055332071"</f>
        <v>23042020092221055332071</v>
      </c>
      <c r="C1052" s="8" t="s">
        <v>26</v>
      </c>
      <c r="D1052" s="8" t="str">
        <f>"谢桂金"</f>
        <v>谢桂金</v>
      </c>
      <c r="E1052" s="8"/>
    </row>
    <row r="1053" spans="1:5" ht="30" customHeight="1">
      <c r="A1053" s="8">
        <v>1051</v>
      </c>
      <c r="B1053" s="8" t="str">
        <f>"23042020092221485432076"</f>
        <v>23042020092221485432076</v>
      </c>
      <c r="C1053" s="8" t="s">
        <v>26</v>
      </c>
      <c r="D1053" s="8" t="str">
        <f>"王恺琛"</f>
        <v>王恺琛</v>
      </c>
      <c r="E1053" s="8"/>
    </row>
    <row r="1054" spans="1:5" ht="30" customHeight="1">
      <c r="A1054" s="8">
        <v>1052</v>
      </c>
      <c r="B1054" s="8" t="str">
        <f>"23042020092222122232080"</f>
        <v>23042020092222122232080</v>
      </c>
      <c r="C1054" s="8" t="s">
        <v>26</v>
      </c>
      <c r="D1054" s="8" t="str">
        <f>"王香美"</f>
        <v>王香美</v>
      </c>
      <c r="E1054" s="8"/>
    </row>
    <row r="1055" spans="1:5" ht="30" customHeight="1">
      <c r="A1055" s="8">
        <v>1053</v>
      </c>
      <c r="B1055" s="8" t="str">
        <f>"23042020092310531932120"</f>
        <v>23042020092310531932120</v>
      </c>
      <c r="C1055" s="8" t="s">
        <v>26</v>
      </c>
      <c r="D1055" s="8" t="str">
        <f>"麦豪强"</f>
        <v>麦豪强</v>
      </c>
      <c r="E1055" s="8"/>
    </row>
    <row r="1056" spans="1:5" ht="30" customHeight="1">
      <c r="A1056" s="8">
        <v>1054</v>
      </c>
      <c r="B1056" s="8" t="str">
        <f>"23042020092315522932173"</f>
        <v>23042020092315522932173</v>
      </c>
      <c r="C1056" s="8" t="s">
        <v>26</v>
      </c>
      <c r="D1056" s="8" t="str">
        <f>"赵姬"</f>
        <v>赵姬</v>
      </c>
      <c r="E1056" s="8"/>
    </row>
    <row r="1057" spans="1:5" ht="30" customHeight="1">
      <c r="A1057" s="8">
        <v>1055</v>
      </c>
      <c r="B1057" s="8" t="str">
        <f>"23042020092321590732238"</f>
        <v>23042020092321590732238</v>
      </c>
      <c r="C1057" s="8" t="s">
        <v>26</v>
      </c>
      <c r="D1057" s="8" t="str">
        <f>"欧方才"</f>
        <v>欧方才</v>
      </c>
      <c r="E1057" s="8"/>
    </row>
    <row r="1058" spans="1:5" ht="30" customHeight="1">
      <c r="A1058" s="8">
        <v>1056</v>
      </c>
      <c r="B1058" s="8" t="str">
        <f>"23042020092322112332243"</f>
        <v>23042020092322112332243</v>
      </c>
      <c r="C1058" s="8" t="s">
        <v>26</v>
      </c>
      <c r="D1058" s="8" t="str">
        <f>"符丽丽"</f>
        <v>符丽丽</v>
      </c>
      <c r="E1058" s="8"/>
    </row>
    <row r="1059" spans="1:5" ht="30" customHeight="1">
      <c r="A1059" s="8">
        <v>1057</v>
      </c>
      <c r="B1059" s="8" t="str">
        <f>"23042020092409071332267"</f>
        <v>23042020092409071332267</v>
      </c>
      <c r="C1059" s="8" t="s">
        <v>26</v>
      </c>
      <c r="D1059" s="8" t="str">
        <f>"吴碧江"</f>
        <v>吴碧江</v>
      </c>
      <c r="E1059" s="8"/>
    </row>
    <row r="1060" spans="1:5" ht="30" customHeight="1">
      <c r="A1060" s="8">
        <v>1058</v>
      </c>
      <c r="B1060" s="8" t="str">
        <f>"23042020092409253132271"</f>
        <v>23042020092409253132271</v>
      </c>
      <c r="C1060" s="8" t="s">
        <v>26</v>
      </c>
      <c r="D1060" s="8" t="str">
        <f>"杨静雯"</f>
        <v>杨静雯</v>
      </c>
      <c r="E1060" s="8"/>
    </row>
    <row r="1061" spans="1:5" ht="30" customHeight="1">
      <c r="A1061" s="8">
        <v>1059</v>
      </c>
      <c r="B1061" s="8" t="str">
        <f>"23042020092409504232273"</f>
        <v>23042020092409504232273</v>
      </c>
      <c r="C1061" s="8" t="s">
        <v>26</v>
      </c>
      <c r="D1061" s="8" t="str">
        <f>"孙学新"</f>
        <v>孙学新</v>
      </c>
      <c r="E1061" s="8"/>
    </row>
    <row r="1062" spans="1:5" ht="30" customHeight="1">
      <c r="A1062" s="8">
        <v>1060</v>
      </c>
      <c r="B1062" s="8" t="str">
        <f>"23042020092411014132286"</f>
        <v>23042020092411014132286</v>
      </c>
      <c r="C1062" s="8" t="s">
        <v>26</v>
      </c>
      <c r="D1062" s="8" t="str">
        <f>"符景惠"</f>
        <v>符景惠</v>
      </c>
      <c r="E1062" s="8"/>
    </row>
    <row r="1063" spans="1:5" ht="30" customHeight="1">
      <c r="A1063" s="8">
        <v>1061</v>
      </c>
      <c r="B1063" s="8" t="str">
        <f>"23042020092411035032250"</f>
        <v>23042020092411035032250</v>
      </c>
      <c r="C1063" s="8" t="s">
        <v>26</v>
      </c>
      <c r="D1063" s="8" t="str">
        <f>"羊奕"</f>
        <v>羊奕</v>
      </c>
      <c r="E1063" s="8"/>
    </row>
    <row r="1064" spans="1:5" ht="30" customHeight="1">
      <c r="A1064" s="8">
        <v>1062</v>
      </c>
      <c r="B1064" s="8" t="str">
        <f>"23042020092411444332299"</f>
        <v>23042020092411444332299</v>
      </c>
      <c r="C1064" s="8" t="s">
        <v>26</v>
      </c>
      <c r="D1064" s="8" t="str">
        <f>"周冬瑜"</f>
        <v>周冬瑜</v>
      </c>
      <c r="E1064" s="8"/>
    </row>
    <row r="1065" spans="1:5" ht="30" customHeight="1">
      <c r="A1065" s="8">
        <v>1063</v>
      </c>
      <c r="B1065" s="8" t="str">
        <f>"23042020092411580132301"</f>
        <v>23042020092411580132301</v>
      </c>
      <c r="C1065" s="8" t="s">
        <v>26</v>
      </c>
      <c r="D1065" s="8" t="str">
        <f>"林丽珍"</f>
        <v>林丽珍</v>
      </c>
      <c r="E1065" s="8"/>
    </row>
    <row r="1066" spans="1:5" ht="30" customHeight="1">
      <c r="A1066" s="8">
        <v>1064</v>
      </c>
      <c r="B1066" s="8" t="str">
        <f>"23042020092412433431986"</f>
        <v>23042020092412433431986</v>
      </c>
      <c r="C1066" s="8" t="s">
        <v>26</v>
      </c>
      <c r="D1066" s="8" t="str">
        <f>"陈春草"</f>
        <v>陈春草</v>
      </c>
      <c r="E1066" s="8"/>
    </row>
    <row r="1067" spans="1:5" ht="30" customHeight="1">
      <c r="A1067" s="8">
        <v>1065</v>
      </c>
      <c r="B1067" s="8" t="str">
        <f>"23042020092413055532318"</f>
        <v>23042020092413055532318</v>
      </c>
      <c r="C1067" s="8" t="s">
        <v>26</v>
      </c>
      <c r="D1067" s="8" t="str">
        <f>"蔡於旺"</f>
        <v>蔡於旺</v>
      </c>
      <c r="E1067" s="8"/>
    </row>
    <row r="1068" spans="1:5" ht="30" customHeight="1">
      <c r="A1068" s="8">
        <v>1066</v>
      </c>
      <c r="B1068" s="8" t="str">
        <f>"23042020092416040632350"</f>
        <v>23042020092416040632350</v>
      </c>
      <c r="C1068" s="8" t="s">
        <v>26</v>
      </c>
      <c r="D1068" s="8" t="str">
        <f>"孙乾梅"</f>
        <v>孙乾梅</v>
      </c>
      <c r="E1068" s="8"/>
    </row>
    <row r="1069" spans="1:5" ht="30" customHeight="1">
      <c r="A1069" s="8">
        <v>1067</v>
      </c>
      <c r="B1069" s="8" t="str">
        <f>"23042020092416172831324"</f>
        <v>23042020092416172831324</v>
      </c>
      <c r="C1069" s="8" t="s">
        <v>26</v>
      </c>
      <c r="D1069" s="8" t="str">
        <f>"吉秋妍"</f>
        <v>吉秋妍</v>
      </c>
      <c r="E1069" s="8"/>
    </row>
    <row r="1070" spans="1:5" ht="30" customHeight="1">
      <c r="A1070" s="8">
        <v>1068</v>
      </c>
      <c r="B1070" s="8" t="str">
        <f>"23042020092500191832406"</f>
        <v>23042020092500191832406</v>
      </c>
      <c r="C1070" s="8" t="s">
        <v>26</v>
      </c>
      <c r="D1070" s="8" t="str">
        <f>"方婧"</f>
        <v>方婧</v>
      </c>
      <c r="E1070" s="8"/>
    </row>
    <row r="1071" spans="1:5" ht="30" customHeight="1">
      <c r="A1071" s="8">
        <v>1069</v>
      </c>
      <c r="B1071" s="8" t="str">
        <f>"23042020092509111032419"</f>
        <v>23042020092509111032419</v>
      </c>
      <c r="C1071" s="8" t="s">
        <v>26</v>
      </c>
      <c r="D1071" s="8" t="str">
        <f>"薛秋梅"</f>
        <v>薛秋梅</v>
      </c>
      <c r="E1071" s="8"/>
    </row>
    <row r="1072" spans="1:5" ht="30" customHeight="1">
      <c r="A1072" s="8">
        <v>1070</v>
      </c>
      <c r="B1072" s="8" t="str">
        <f>"23042020092509155132158"</f>
        <v>23042020092509155132158</v>
      </c>
      <c r="C1072" s="8" t="s">
        <v>26</v>
      </c>
      <c r="D1072" s="8" t="str">
        <f>"符碧娟"</f>
        <v>符碧娟</v>
      </c>
      <c r="E1072" s="8"/>
    </row>
    <row r="1073" spans="1:5" ht="30" customHeight="1">
      <c r="A1073" s="8">
        <v>1071</v>
      </c>
      <c r="B1073" s="8" t="str">
        <f>"23042020092510284732440"</f>
        <v>23042020092510284732440</v>
      </c>
      <c r="C1073" s="8" t="s">
        <v>26</v>
      </c>
      <c r="D1073" s="8" t="str">
        <f>"王造妹"</f>
        <v>王造妹</v>
      </c>
      <c r="E1073" s="8"/>
    </row>
    <row r="1074" spans="1:5" ht="30" customHeight="1">
      <c r="A1074" s="8">
        <v>1072</v>
      </c>
      <c r="B1074" s="8" t="str">
        <f>"23042020092511094032448"</f>
        <v>23042020092511094032448</v>
      </c>
      <c r="C1074" s="8" t="s">
        <v>26</v>
      </c>
      <c r="D1074" s="8" t="str">
        <f>"关艳"</f>
        <v>关艳</v>
      </c>
      <c r="E1074" s="8"/>
    </row>
    <row r="1075" spans="1:5" ht="30" customHeight="1">
      <c r="A1075" s="8">
        <v>1073</v>
      </c>
      <c r="B1075" s="8" t="str">
        <f>"23042020092511211232450"</f>
        <v>23042020092511211232450</v>
      </c>
      <c r="C1075" s="8" t="s">
        <v>26</v>
      </c>
      <c r="D1075" s="8" t="str">
        <f>"王芮"</f>
        <v>王芮</v>
      </c>
      <c r="E1075" s="8"/>
    </row>
    <row r="1076" spans="1:5" ht="30" customHeight="1">
      <c r="A1076" s="8">
        <v>1074</v>
      </c>
      <c r="B1076" s="8" t="str">
        <f>"23042020092514555632479"</f>
        <v>23042020092514555632479</v>
      </c>
      <c r="C1076" s="8" t="s">
        <v>26</v>
      </c>
      <c r="D1076" s="8" t="str">
        <f>"符喜莲"</f>
        <v>符喜莲</v>
      </c>
      <c r="E1076" s="8"/>
    </row>
    <row r="1077" spans="1:5" ht="30" customHeight="1">
      <c r="A1077" s="8">
        <v>1075</v>
      </c>
      <c r="B1077" s="8" t="str">
        <f>"23042020091909172431058"</f>
        <v>23042020091909172431058</v>
      </c>
      <c r="C1077" s="8" t="s">
        <v>27</v>
      </c>
      <c r="D1077" s="8" t="str">
        <f>"李美兰"</f>
        <v>李美兰</v>
      </c>
      <c r="E1077" s="8"/>
    </row>
    <row r="1078" spans="1:5" ht="30" customHeight="1">
      <c r="A1078" s="8">
        <v>1076</v>
      </c>
      <c r="B1078" s="8" t="str">
        <f>"23042020092008333131377"</f>
        <v>23042020092008333131377</v>
      </c>
      <c r="C1078" s="8" t="s">
        <v>27</v>
      </c>
      <c r="D1078" s="8" t="str">
        <f>"刘帅"</f>
        <v>刘帅</v>
      </c>
      <c r="E1078" s="8"/>
    </row>
    <row r="1079" spans="1:5" ht="30" customHeight="1">
      <c r="A1079" s="8">
        <v>1077</v>
      </c>
      <c r="B1079" s="8" t="str">
        <f>"23042020092010381931408"</f>
        <v>23042020092010381931408</v>
      </c>
      <c r="C1079" s="8" t="s">
        <v>27</v>
      </c>
      <c r="D1079" s="8" t="str">
        <f>"陈恒"</f>
        <v>陈恒</v>
      </c>
      <c r="E1079" s="8"/>
    </row>
    <row r="1080" spans="1:5" ht="30" customHeight="1">
      <c r="A1080" s="8">
        <v>1078</v>
      </c>
      <c r="B1080" s="8" t="str">
        <f>"23042020092023045831557"</f>
        <v>23042020092023045831557</v>
      </c>
      <c r="C1080" s="8" t="s">
        <v>27</v>
      </c>
      <c r="D1080" s="8" t="str">
        <f>"王磊"</f>
        <v>王磊</v>
      </c>
      <c r="E1080" s="8"/>
    </row>
    <row r="1081" spans="1:5" ht="30" customHeight="1">
      <c r="A1081" s="8">
        <v>1079</v>
      </c>
      <c r="B1081" s="8" t="str">
        <f>"23042020092108183831575"</f>
        <v>23042020092108183831575</v>
      </c>
      <c r="C1081" s="8" t="s">
        <v>27</v>
      </c>
      <c r="D1081" s="8" t="str">
        <f>"麦朗燕"</f>
        <v>麦朗燕</v>
      </c>
      <c r="E1081" s="8"/>
    </row>
    <row r="1082" spans="1:5" ht="30" customHeight="1">
      <c r="A1082" s="8">
        <v>1080</v>
      </c>
      <c r="B1082" s="8" t="str">
        <f>"23042020092108393831585"</f>
        <v>23042020092108393831585</v>
      </c>
      <c r="C1082" s="8" t="s">
        <v>27</v>
      </c>
      <c r="D1082" s="8" t="str">
        <f>"刘以敏"</f>
        <v>刘以敏</v>
      </c>
      <c r="E1082" s="8"/>
    </row>
    <row r="1083" spans="1:5" ht="30" customHeight="1">
      <c r="A1083" s="8">
        <v>1081</v>
      </c>
      <c r="B1083" s="8" t="str">
        <f>"23042020092109204231606"</f>
        <v>23042020092109204231606</v>
      </c>
      <c r="C1083" s="8" t="s">
        <v>27</v>
      </c>
      <c r="D1083" s="8" t="str">
        <f>"黄柄融"</f>
        <v>黄柄融</v>
      </c>
      <c r="E1083" s="8"/>
    </row>
    <row r="1084" spans="1:5" ht="30" customHeight="1">
      <c r="A1084" s="8">
        <v>1082</v>
      </c>
      <c r="B1084" s="8" t="str">
        <f>"23042020092109204831607"</f>
        <v>23042020092109204831607</v>
      </c>
      <c r="C1084" s="8" t="s">
        <v>27</v>
      </c>
      <c r="D1084" s="8" t="str">
        <f>"李绪光"</f>
        <v>李绪光</v>
      </c>
      <c r="E1084" s="8"/>
    </row>
    <row r="1085" spans="1:5" ht="30" customHeight="1">
      <c r="A1085" s="8">
        <v>1083</v>
      </c>
      <c r="B1085" s="8" t="str">
        <f>"23042020092111502531693"</f>
        <v>23042020092111502531693</v>
      </c>
      <c r="C1085" s="8" t="s">
        <v>27</v>
      </c>
      <c r="D1085" s="8" t="str">
        <f>"王冰冰"</f>
        <v>王冰冰</v>
      </c>
      <c r="E1085" s="8"/>
    </row>
    <row r="1086" spans="1:5" ht="30" customHeight="1">
      <c r="A1086" s="8">
        <v>1084</v>
      </c>
      <c r="B1086" s="8" t="str">
        <f>"23042020092113195931714"</f>
        <v>23042020092113195931714</v>
      </c>
      <c r="C1086" s="8" t="s">
        <v>27</v>
      </c>
      <c r="D1086" s="8" t="str">
        <f>"符小演"</f>
        <v>符小演</v>
      </c>
      <c r="E1086" s="8"/>
    </row>
    <row r="1087" spans="1:5" ht="30" customHeight="1">
      <c r="A1087" s="8">
        <v>1085</v>
      </c>
      <c r="B1087" s="8" t="str">
        <f>"23042020092114460531733"</f>
        <v>23042020092114460531733</v>
      </c>
      <c r="C1087" s="8" t="s">
        <v>27</v>
      </c>
      <c r="D1087" s="8" t="str">
        <f>"李学超"</f>
        <v>李学超</v>
      </c>
      <c r="E1087" s="8"/>
    </row>
    <row r="1088" spans="1:5" ht="30" customHeight="1">
      <c r="A1088" s="8">
        <v>1086</v>
      </c>
      <c r="B1088" s="8" t="str">
        <f>"23042020092115502931760"</f>
        <v>23042020092115502931760</v>
      </c>
      <c r="C1088" s="8" t="s">
        <v>27</v>
      </c>
      <c r="D1088" s="8" t="str">
        <f>"林爽"</f>
        <v>林爽</v>
      </c>
      <c r="E1088" s="8"/>
    </row>
    <row r="1089" spans="1:5" ht="30" customHeight="1">
      <c r="A1089" s="8">
        <v>1087</v>
      </c>
      <c r="B1089" s="8" t="str">
        <f>"23042020092209091431909"</f>
        <v>23042020092209091431909</v>
      </c>
      <c r="C1089" s="8" t="s">
        <v>27</v>
      </c>
      <c r="D1089" s="8" t="str">
        <f>"邢益昌"</f>
        <v>邢益昌</v>
      </c>
      <c r="E1089" s="8"/>
    </row>
    <row r="1090" spans="1:5" ht="30" customHeight="1">
      <c r="A1090" s="8">
        <v>1088</v>
      </c>
      <c r="B1090" s="8" t="str">
        <f>"23042020092219014132048"</f>
        <v>23042020092219014132048</v>
      </c>
      <c r="C1090" s="8" t="s">
        <v>27</v>
      </c>
      <c r="D1090" s="8" t="str">
        <f>"林猷施"</f>
        <v>林猷施</v>
      </c>
      <c r="E1090" s="8"/>
    </row>
    <row r="1091" spans="1:5" ht="30" customHeight="1">
      <c r="A1091" s="8">
        <v>1089</v>
      </c>
      <c r="B1091" s="8" t="str">
        <f>"23042020092219561232058"</f>
        <v>23042020092219561232058</v>
      </c>
      <c r="C1091" s="8" t="s">
        <v>27</v>
      </c>
      <c r="D1091" s="8" t="str">
        <f>"符冠丘"</f>
        <v>符冠丘</v>
      </c>
      <c r="E1091" s="8"/>
    </row>
    <row r="1092" spans="1:5" ht="30" customHeight="1">
      <c r="A1092" s="8">
        <v>1090</v>
      </c>
      <c r="B1092" s="8" t="str">
        <f>"23042020092222361732084"</f>
        <v>23042020092222361732084</v>
      </c>
      <c r="C1092" s="8" t="s">
        <v>27</v>
      </c>
      <c r="D1092" s="8" t="str">
        <f>"王剑滔"</f>
        <v>王剑滔</v>
      </c>
      <c r="E1092" s="8"/>
    </row>
    <row r="1093" spans="1:5" ht="30" customHeight="1">
      <c r="A1093" s="8">
        <v>1091</v>
      </c>
      <c r="B1093" s="8" t="str">
        <f>"23042020092410071432277"</f>
        <v>23042020092410071432277</v>
      </c>
      <c r="C1093" s="8" t="s">
        <v>27</v>
      </c>
      <c r="D1093" s="8" t="str">
        <f>"韦武丰"</f>
        <v>韦武丰</v>
      </c>
      <c r="E1093" s="8"/>
    </row>
    <row r="1094" spans="1:5" ht="30" customHeight="1">
      <c r="A1094" s="8">
        <v>1092</v>
      </c>
      <c r="B1094" s="8" t="str">
        <f>"23042020092411334331829"</f>
        <v>23042020092411334331829</v>
      </c>
      <c r="C1094" s="8" t="s">
        <v>27</v>
      </c>
      <c r="D1094" s="8" t="str">
        <f>"林昌俊"</f>
        <v>林昌俊</v>
      </c>
      <c r="E1094" s="8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dcterms:created xsi:type="dcterms:W3CDTF">2020-09-28T06:29:35Z</dcterms:created>
  <dcterms:modified xsi:type="dcterms:W3CDTF">2020-10-14T08:04:50Z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