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107_5d8adcca70307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<sst xmlns="http://schemas.openxmlformats.org/spreadsheetml/2006/main" count="6" uniqueCount="6">
  <si>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附件2</t>
  </si>
  <si>
    <t>海口市琼山区2020年度事业单位（综合类）公开招聘工作人员资格初审未通过人员名单</t>
  </si>
  <si>
    <t>序号</t>
  </si>
  <si>
    <t>报考号</t>
  </si>
  <si>
    <t>姓名</t>
  </si>
  <si>
    <t>性别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</si>
</sst>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662"/>
  <sheetViews>
    <sheetView tabSelected="1" workbookViewId="0" topLeftCell="A1">
      <selection activeCell="A1" sqref="A1"/>
    </sheetView>
  </sheetViews>
  <sheetFormatPr defaultColWidth="9.00390625" defaultRowHeight="18" customHeight="1"/>
  <cols>
    <col min="1" max="1" width="13.421875" style="2" customWidth="1"/>
    <col min="2" max="2" width="37.57421875" style="2" customWidth="1"/>
    <col min="3" max="3" width="20.28125" style="2" customWidth="1"/>
    <col min="4" max="4" width="16.421875" style="2" customWidth="1"/>
  </cols>
  <sheetData>
    <row r="1" ht="18" customHeight="1">
      <c r="A1" s="3" t="s">
        <v>0</v>
      </c>
    </row>
    <row r="2" spans="1:4" ht="33" customHeight="1">
      <c r="A2" s="4" t="s">
        <v>1</v>
      </c>
      <c r="B2" s="5"/>
      <c r="C2" s="5"/>
      <c r="D2" s="5"/>
    </row>
    <row r="3" spans="1:4" ht="18" customHeight="1">
      <c r="A3" s="6" t="s">
        <v>2</v>
      </c>
      <c r="B3" s="6" t="s">
        <v>3</v>
      </c>
      <c r="C3" s="6" t="s">
        <v>4</v>
      </c>
      <c r="D3" s="6" t="s">
        <v>5</v>
      </c>
    </row>
    <row r="4" spans="1:4" ht="18" customHeight="1">
      <c r="A4" s="7">
        <v>1</v>
      </c>
      <c r="B4" s="7" t="str">
        <f>"2617202009071159071"</f>
        <v>2617202009071159071</v>
      </c>
      <c r="C4" s="7" t="str">
        <f>"李娜 "</f>
        <v>李娜 </v>
      </c>
      <c r="D4" s="7" t="str">
        <f>"女"</f>
        <v>女</v>
      </c>
    </row>
    <row r="5" spans="1:4" ht="18" customHeight="1">
      <c r="A5" s="7">
        <v>2</v>
      </c>
      <c r="B5" s="7" t="str">
        <f>"2617202009140901058"</f>
        <v>2617202009140901058</v>
      </c>
      <c r="C5" s="7" t="str">
        <f>"符蝶"</f>
        <v>符蝶</v>
      </c>
      <c r="D5" s="7" t="str">
        <f>"女"</f>
        <v>女</v>
      </c>
    </row>
    <row r="6" spans="1:4" ht="18" customHeight="1">
      <c r="A6" s="7">
        <v>3</v>
      </c>
      <c r="B6" s="7" t="str">
        <f>"26172020091409020323"</f>
        <v>26172020091409020323</v>
      </c>
      <c r="C6" s="7" t="str">
        <f>"王大岛"</f>
        <v>王大岛</v>
      </c>
      <c r="D6" s="7" t="str">
        <f aca="true" t="shared" si="0" ref="D6:D9">"男"</f>
        <v>男</v>
      </c>
    </row>
    <row r="7" spans="1:4" ht="18" customHeight="1">
      <c r="A7" s="7">
        <v>4</v>
      </c>
      <c r="B7" s="7" t="str">
        <f>"26172020091409023836"</f>
        <v>26172020091409023836</v>
      </c>
      <c r="C7" s="7" t="str">
        <f>"王所亮"</f>
        <v>王所亮</v>
      </c>
      <c r="D7" s="7" t="str">
        <f t="shared" si="0"/>
        <v>男</v>
      </c>
    </row>
    <row r="8" spans="1:4" ht="18" customHeight="1">
      <c r="A8" s="7">
        <v>5</v>
      </c>
      <c r="B8" s="7" t="str">
        <f>"26172020091409025540"</f>
        <v>26172020091409025540</v>
      </c>
      <c r="C8" s="7" t="str">
        <f>"陈建秀"</f>
        <v>陈建秀</v>
      </c>
      <c r="D8" s="7" t="str">
        <f t="shared" si="0"/>
        <v>男</v>
      </c>
    </row>
    <row r="9" spans="1:4" ht="18" customHeight="1">
      <c r="A9" s="7">
        <v>6</v>
      </c>
      <c r="B9" s="7" t="str">
        <f>"26172020091409031145"</f>
        <v>26172020091409031145</v>
      </c>
      <c r="C9" s="7" t="str">
        <f>"卢运运"</f>
        <v>卢运运</v>
      </c>
      <c r="D9" s="7" t="str">
        <f t="shared" si="0"/>
        <v>男</v>
      </c>
    </row>
    <row r="10" spans="1:4" ht="18" customHeight="1">
      <c r="A10" s="7">
        <v>7</v>
      </c>
      <c r="B10" s="7" t="str">
        <f>"26172020091409045574"</f>
        <v>26172020091409045574</v>
      </c>
      <c r="C10" s="7" t="str">
        <f>"田月"</f>
        <v>田月</v>
      </c>
      <c r="D10" s="7" t="str">
        <f aca="true" t="shared" si="1" ref="D10:D12">"女"</f>
        <v>女</v>
      </c>
    </row>
    <row r="11" spans="1:4" ht="18" customHeight="1">
      <c r="A11" s="7">
        <v>8</v>
      </c>
      <c r="B11" s="7" t="str">
        <f>"26172020091409052580"</f>
        <v>26172020091409052580</v>
      </c>
      <c r="C11" s="7" t="str">
        <f>"郑俊妍"</f>
        <v>郑俊妍</v>
      </c>
      <c r="D11" s="7" t="str">
        <f t="shared" si="1"/>
        <v>女</v>
      </c>
    </row>
    <row r="12" spans="1:4" ht="18" customHeight="1">
      <c r="A12" s="7">
        <v>9</v>
      </c>
      <c r="B12" s="7" t="str">
        <f>"26172020091409060396"</f>
        <v>26172020091409060396</v>
      </c>
      <c r="C12" s="7" t="str">
        <f>"韩仪"</f>
        <v>韩仪</v>
      </c>
      <c r="D12" s="7" t="str">
        <f t="shared" si="1"/>
        <v>女</v>
      </c>
    </row>
    <row r="13" spans="1:4" ht="18" customHeight="1">
      <c r="A13" s="7">
        <v>10</v>
      </c>
      <c r="B13" s="7" t="str">
        <f>"26172020091409060597"</f>
        <v>26172020091409060597</v>
      </c>
      <c r="C13" s="7" t="str">
        <f>"朱振佐"</f>
        <v>朱振佐</v>
      </c>
      <c r="D13" s="7" t="str">
        <f aca="true" t="shared" si="2" ref="D13:D19">"男"</f>
        <v>男</v>
      </c>
    </row>
    <row r="14" spans="1:4" ht="18" customHeight="1">
      <c r="A14" s="7">
        <v>11</v>
      </c>
      <c r="B14" s="7" t="str">
        <f>"26172020091409060698"</f>
        <v>26172020091409060698</v>
      </c>
      <c r="C14" s="7" t="str">
        <f>"符琳雪"</f>
        <v>符琳雪</v>
      </c>
      <c r="D14" s="7" t="str">
        <f>"女"</f>
        <v>女</v>
      </c>
    </row>
    <row r="15" spans="1:4" ht="18" customHeight="1">
      <c r="A15" s="7">
        <v>12</v>
      </c>
      <c r="B15" s="7" t="str">
        <f>"261720200914090613100"</f>
        <v>261720200914090613100</v>
      </c>
      <c r="C15" s="7" t="str">
        <f>"李成金"</f>
        <v>李成金</v>
      </c>
      <c r="D15" s="7" t="str">
        <f t="shared" si="2"/>
        <v>男</v>
      </c>
    </row>
    <row r="16" spans="1:4" ht="18" customHeight="1">
      <c r="A16" s="7">
        <v>13</v>
      </c>
      <c r="B16" s="7" t="str">
        <f>"261720200914090932150"</f>
        <v>261720200914090932150</v>
      </c>
      <c r="C16" s="7" t="str">
        <f>"曾裕超"</f>
        <v>曾裕超</v>
      </c>
      <c r="D16" s="7" t="str">
        <f t="shared" si="2"/>
        <v>男</v>
      </c>
    </row>
    <row r="17" spans="1:4" ht="18" customHeight="1">
      <c r="A17" s="7">
        <v>14</v>
      </c>
      <c r="B17" s="7" t="str">
        <f>"261720200914090944153"</f>
        <v>261720200914090944153</v>
      </c>
      <c r="C17" s="7" t="str">
        <f>"邱日雄"</f>
        <v>邱日雄</v>
      </c>
      <c r="D17" s="7" t="str">
        <f t="shared" si="2"/>
        <v>男</v>
      </c>
    </row>
    <row r="18" spans="1:4" ht="18" customHeight="1">
      <c r="A18" s="7">
        <v>15</v>
      </c>
      <c r="B18" s="7" t="str">
        <f>"261720200914090958156"</f>
        <v>261720200914090958156</v>
      </c>
      <c r="C18" s="7" t="str">
        <f>"陈焕樟"</f>
        <v>陈焕樟</v>
      </c>
      <c r="D18" s="7" t="str">
        <f t="shared" si="2"/>
        <v>男</v>
      </c>
    </row>
    <row r="19" spans="1:4" ht="18" customHeight="1">
      <c r="A19" s="7">
        <v>16</v>
      </c>
      <c r="B19" s="7" t="str">
        <f>"261720200914091015160"</f>
        <v>261720200914091015160</v>
      </c>
      <c r="C19" s="7" t="str">
        <f>"谢庆东"</f>
        <v>谢庆东</v>
      </c>
      <c r="D19" s="7" t="str">
        <f t="shared" si="2"/>
        <v>男</v>
      </c>
    </row>
    <row r="20" spans="1:4" ht="18" customHeight="1">
      <c r="A20" s="7">
        <v>17</v>
      </c>
      <c r="B20" s="7" t="str">
        <f>"261720200914091243190"</f>
        <v>261720200914091243190</v>
      </c>
      <c r="C20" s="7" t="str">
        <f>"谭夏英"</f>
        <v>谭夏英</v>
      </c>
      <c r="D20" s="7" t="str">
        <f aca="true" t="shared" si="3" ref="D20:D23">"女"</f>
        <v>女</v>
      </c>
    </row>
    <row r="21" spans="1:4" ht="18" customHeight="1">
      <c r="A21" s="7">
        <v>18</v>
      </c>
      <c r="B21" s="7" t="str">
        <f>"261720200914091258193"</f>
        <v>261720200914091258193</v>
      </c>
      <c r="C21" s="7" t="str">
        <f>"王腾"</f>
        <v>王腾</v>
      </c>
      <c r="D21" s="7" t="str">
        <f aca="true" t="shared" si="4" ref="D21:D29">"男"</f>
        <v>男</v>
      </c>
    </row>
    <row r="22" spans="1:4" ht="18" customHeight="1">
      <c r="A22" s="7">
        <v>19</v>
      </c>
      <c r="B22" s="7" t="str">
        <f>"261720200914091325199"</f>
        <v>261720200914091325199</v>
      </c>
      <c r="C22" s="7" t="str">
        <f>"曾小蕾"</f>
        <v>曾小蕾</v>
      </c>
      <c r="D22" s="7" t="str">
        <f t="shared" si="3"/>
        <v>女</v>
      </c>
    </row>
    <row r="23" spans="1:4" ht="18" customHeight="1">
      <c r="A23" s="7">
        <v>20</v>
      </c>
      <c r="B23" s="7" t="str">
        <f>"261720200914091358213"</f>
        <v>261720200914091358213</v>
      </c>
      <c r="C23" s="7" t="str">
        <f>"郑和"</f>
        <v>郑和</v>
      </c>
      <c r="D23" s="7" t="str">
        <f t="shared" si="3"/>
        <v>女</v>
      </c>
    </row>
    <row r="24" spans="1:4" ht="18" customHeight="1">
      <c r="A24" s="7">
        <v>21</v>
      </c>
      <c r="B24" s="7" t="str">
        <f>"261720200914091856268"</f>
        <v>261720200914091856268</v>
      </c>
      <c r="C24" s="7" t="str">
        <f>"王康有"</f>
        <v>王康有</v>
      </c>
      <c r="D24" s="7" t="str">
        <f t="shared" si="4"/>
        <v>男</v>
      </c>
    </row>
    <row r="25" spans="1:4" ht="18" customHeight="1">
      <c r="A25" s="7">
        <v>22</v>
      </c>
      <c r="B25" s="7" t="str">
        <f>"261720200914091900272"</f>
        <v>261720200914091900272</v>
      </c>
      <c r="C25" s="7" t="str">
        <f>"陈多多"</f>
        <v>陈多多</v>
      </c>
      <c r="D25" s="7" t="str">
        <f>"女"</f>
        <v>女</v>
      </c>
    </row>
    <row r="26" spans="1:4" ht="18" customHeight="1">
      <c r="A26" s="7">
        <v>23</v>
      </c>
      <c r="B26" s="7" t="str">
        <f>"261720200914092052299"</f>
        <v>261720200914092052299</v>
      </c>
      <c r="C26" s="7" t="str">
        <f>"孙泰秋"</f>
        <v>孙泰秋</v>
      </c>
      <c r="D26" s="7" t="str">
        <f t="shared" si="4"/>
        <v>男</v>
      </c>
    </row>
    <row r="27" spans="1:4" ht="18" customHeight="1">
      <c r="A27" s="7">
        <v>24</v>
      </c>
      <c r="B27" s="7" t="str">
        <f>"261720200914092109304"</f>
        <v>261720200914092109304</v>
      </c>
      <c r="C27" s="7" t="str">
        <f>"吴涛志"</f>
        <v>吴涛志</v>
      </c>
      <c r="D27" s="7" t="str">
        <f t="shared" si="4"/>
        <v>男</v>
      </c>
    </row>
    <row r="28" spans="1:4" ht="18" customHeight="1">
      <c r="A28" s="7">
        <v>25</v>
      </c>
      <c r="B28" s="7" t="str">
        <f>"261720200914092156314"</f>
        <v>261720200914092156314</v>
      </c>
      <c r="C28" s="7" t="str">
        <f>"周业东"</f>
        <v>周业东</v>
      </c>
      <c r="D28" s="7" t="str">
        <f t="shared" si="4"/>
        <v>男</v>
      </c>
    </row>
    <row r="29" spans="1:4" ht="18" customHeight="1">
      <c r="A29" s="7">
        <v>26</v>
      </c>
      <c r="B29" s="7" t="str">
        <f>"261720200914092206316"</f>
        <v>261720200914092206316</v>
      </c>
      <c r="C29" s="7" t="str">
        <f>"陈永亮"</f>
        <v>陈永亮</v>
      </c>
      <c r="D29" s="7" t="str">
        <f t="shared" si="4"/>
        <v>男</v>
      </c>
    </row>
    <row r="30" spans="1:4" ht="18" customHeight="1">
      <c r="A30" s="7">
        <v>27</v>
      </c>
      <c r="B30" s="7" t="str">
        <f>"261720200914092226324"</f>
        <v>261720200914092226324</v>
      </c>
      <c r="C30" s="7" t="str">
        <f>"崔岑"</f>
        <v>崔岑</v>
      </c>
      <c r="D30" s="7" t="str">
        <f aca="true" t="shared" si="5" ref="D30:D33">"女"</f>
        <v>女</v>
      </c>
    </row>
    <row r="31" spans="1:4" ht="18" customHeight="1">
      <c r="A31" s="7">
        <v>28</v>
      </c>
      <c r="B31" s="7" t="str">
        <f>"261720200914092259335"</f>
        <v>261720200914092259335</v>
      </c>
      <c r="C31" s="7" t="str">
        <f>"朱景扬"</f>
        <v>朱景扬</v>
      </c>
      <c r="D31" s="7" t="str">
        <f aca="true" t="shared" si="6" ref="D31:D35">"男"</f>
        <v>男</v>
      </c>
    </row>
    <row r="32" spans="1:4" ht="18" customHeight="1">
      <c r="A32" s="7">
        <v>29</v>
      </c>
      <c r="B32" s="7" t="str">
        <f>"261720200914092320342"</f>
        <v>261720200914092320342</v>
      </c>
      <c r="C32" s="7" t="str">
        <f>"陈晓梦"</f>
        <v>陈晓梦</v>
      </c>
      <c r="D32" s="7" t="str">
        <f t="shared" si="5"/>
        <v>女</v>
      </c>
    </row>
    <row r="33" spans="1:4" ht="18" customHeight="1">
      <c r="A33" s="7">
        <v>30</v>
      </c>
      <c r="B33" s="7" t="str">
        <f>"261720200914092503369"</f>
        <v>261720200914092503369</v>
      </c>
      <c r="C33" s="7" t="str">
        <f>"张秋月"</f>
        <v>张秋月</v>
      </c>
      <c r="D33" s="7" t="str">
        <f t="shared" si="5"/>
        <v>女</v>
      </c>
    </row>
    <row r="34" spans="1:4" ht="18" customHeight="1">
      <c r="A34" s="7">
        <v>31</v>
      </c>
      <c r="B34" s="7" t="str">
        <f>"261720200914092518370"</f>
        <v>261720200914092518370</v>
      </c>
      <c r="C34" s="7" t="str">
        <f>"陈洁祥"</f>
        <v>陈洁祥</v>
      </c>
      <c r="D34" s="7" t="str">
        <f t="shared" si="6"/>
        <v>男</v>
      </c>
    </row>
    <row r="35" spans="1:4" ht="18" customHeight="1">
      <c r="A35" s="7">
        <v>32</v>
      </c>
      <c r="B35" s="7" t="str">
        <f>"261720200914093153443"</f>
        <v>261720200914093153443</v>
      </c>
      <c r="C35" s="7" t="str">
        <f>"祝英杰"</f>
        <v>祝英杰</v>
      </c>
      <c r="D35" s="7" t="str">
        <f t="shared" si="6"/>
        <v>男</v>
      </c>
    </row>
    <row r="36" spans="1:4" ht="18" customHeight="1">
      <c r="A36" s="7">
        <v>33</v>
      </c>
      <c r="B36" s="7" t="str">
        <f>"261720200914093329459"</f>
        <v>261720200914093329459</v>
      </c>
      <c r="C36" s="7" t="str">
        <f>"林小敏"</f>
        <v>林小敏</v>
      </c>
      <c r="D36" s="7" t="str">
        <f aca="true" t="shared" si="7" ref="D36:D41">"女"</f>
        <v>女</v>
      </c>
    </row>
    <row r="37" spans="1:4" ht="18" customHeight="1">
      <c r="A37" s="7">
        <v>34</v>
      </c>
      <c r="B37" s="7" t="str">
        <f>"261720200914093412464"</f>
        <v>261720200914093412464</v>
      </c>
      <c r="C37" s="7" t="str">
        <f>"冯庆喜"</f>
        <v>冯庆喜</v>
      </c>
      <c r="D37" s="7" t="str">
        <f aca="true" t="shared" si="8" ref="D37:D40">"男"</f>
        <v>男</v>
      </c>
    </row>
    <row r="38" spans="1:4" ht="18" customHeight="1">
      <c r="A38" s="7">
        <v>35</v>
      </c>
      <c r="B38" s="7" t="str">
        <f>"261720200914093446469"</f>
        <v>261720200914093446469</v>
      </c>
      <c r="C38" s="7" t="str">
        <f>"杨大宏"</f>
        <v>杨大宏</v>
      </c>
      <c r="D38" s="7" t="str">
        <f t="shared" si="8"/>
        <v>男</v>
      </c>
    </row>
    <row r="39" spans="1:4" ht="18" customHeight="1">
      <c r="A39" s="7">
        <v>36</v>
      </c>
      <c r="B39" s="7" t="str">
        <f>"261720200914093604483"</f>
        <v>261720200914093604483</v>
      </c>
      <c r="C39" s="7" t="str">
        <f>"王云兰"</f>
        <v>王云兰</v>
      </c>
      <c r="D39" s="7" t="str">
        <f t="shared" si="7"/>
        <v>女</v>
      </c>
    </row>
    <row r="40" spans="1:4" ht="18" customHeight="1">
      <c r="A40" s="7">
        <v>37</v>
      </c>
      <c r="B40" s="7" t="str">
        <f>"261720200914093740500"</f>
        <v>261720200914093740500</v>
      </c>
      <c r="C40" s="7" t="str">
        <f>"刘敏捷"</f>
        <v>刘敏捷</v>
      </c>
      <c r="D40" s="7" t="str">
        <f t="shared" si="8"/>
        <v>男</v>
      </c>
    </row>
    <row r="41" spans="1:4" ht="18" customHeight="1">
      <c r="A41" s="7">
        <v>38</v>
      </c>
      <c r="B41" s="7" t="str">
        <f>"261720200914093748501"</f>
        <v>261720200914093748501</v>
      </c>
      <c r="C41" s="7" t="str">
        <f>"蒋亚萍"</f>
        <v>蒋亚萍</v>
      </c>
      <c r="D41" s="7" t="str">
        <f t="shared" si="7"/>
        <v>女</v>
      </c>
    </row>
    <row r="42" spans="1:4" ht="18" customHeight="1">
      <c r="A42" s="7">
        <v>39</v>
      </c>
      <c r="B42" s="7" t="str">
        <f>"261720200914093844511"</f>
        <v>261720200914093844511</v>
      </c>
      <c r="C42" s="7" t="str">
        <f>"郭子雄"</f>
        <v>郭子雄</v>
      </c>
      <c r="D42" s="7" t="str">
        <f>"男"</f>
        <v>男</v>
      </c>
    </row>
    <row r="43" spans="1:4" ht="18" customHeight="1">
      <c r="A43" s="7">
        <v>40</v>
      </c>
      <c r="B43" s="7" t="str">
        <f>"261720200914093901513"</f>
        <v>261720200914093901513</v>
      </c>
      <c r="C43" s="7" t="str">
        <f>"陈春玮"</f>
        <v>陈春玮</v>
      </c>
      <c r="D43" s="7" t="str">
        <f aca="true" t="shared" si="9" ref="D43:D47">"女"</f>
        <v>女</v>
      </c>
    </row>
    <row r="44" spans="1:4" ht="18" customHeight="1">
      <c r="A44" s="7">
        <v>41</v>
      </c>
      <c r="B44" s="7" t="str">
        <f>"261720200914093911516"</f>
        <v>261720200914093911516</v>
      </c>
      <c r="C44" s="7" t="str">
        <f>"颜文仙"</f>
        <v>颜文仙</v>
      </c>
      <c r="D44" s="7" t="str">
        <f t="shared" si="9"/>
        <v>女</v>
      </c>
    </row>
    <row r="45" spans="1:4" ht="18" customHeight="1">
      <c r="A45" s="7">
        <v>42</v>
      </c>
      <c r="B45" s="7" t="str">
        <f>"261720200914094011527"</f>
        <v>261720200914094011527</v>
      </c>
      <c r="C45" s="7" t="str">
        <f>"李俊静"</f>
        <v>李俊静</v>
      </c>
      <c r="D45" s="7" t="str">
        <f t="shared" si="9"/>
        <v>女</v>
      </c>
    </row>
    <row r="46" spans="1:4" ht="18" customHeight="1">
      <c r="A46" s="7">
        <v>43</v>
      </c>
      <c r="B46" s="7" t="str">
        <f>"261720200914094139540"</f>
        <v>261720200914094139540</v>
      </c>
      <c r="C46" s="7" t="str">
        <f>"李孟花"</f>
        <v>李孟花</v>
      </c>
      <c r="D46" s="7" t="str">
        <f t="shared" si="9"/>
        <v>女</v>
      </c>
    </row>
    <row r="47" spans="1:4" ht="18" customHeight="1">
      <c r="A47" s="7">
        <v>44</v>
      </c>
      <c r="B47" s="7" t="str">
        <f>"261720200914094140541"</f>
        <v>261720200914094140541</v>
      </c>
      <c r="C47" s="7" t="str">
        <f>"苏二妹"</f>
        <v>苏二妹</v>
      </c>
      <c r="D47" s="7" t="str">
        <f t="shared" si="9"/>
        <v>女</v>
      </c>
    </row>
    <row r="48" spans="1:4" ht="18" customHeight="1">
      <c r="A48" s="7">
        <v>45</v>
      </c>
      <c r="B48" s="7" t="str">
        <f>"261720200914094143543"</f>
        <v>261720200914094143543</v>
      </c>
      <c r="C48" s="7" t="str">
        <f>"冯培裕"</f>
        <v>冯培裕</v>
      </c>
      <c r="D48" s="7" t="str">
        <f aca="true" t="shared" si="10" ref="D48:D53">"男"</f>
        <v>男</v>
      </c>
    </row>
    <row r="49" spans="1:4" ht="18" customHeight="1">
      <c r="A49" s="7">
        <v>46</v>
      </c>
      <c r="B49" s="7" t="str">
        <f>"261720200914094210546"</f>
        <v>261720200914094210546</v>
      </c>
      <c r="C49" s="7" t="str">
        <f>"邱颜"</f>
        <v>邱颜</v>
      </c>
      <c r="D49" s="7" t="str">
        <f aca="true" t="shared" si="11" ref="D49:D55">"女"</f>
        <v>女</v>
      </c>
    </row>
    <row r="50" spans="1:4" ht="18" customHeight="1">
      <c r="A50" s="7">
        <v>47</v>
      </c>
      <c r="B50" s="7" t="str">
        <f>"261720200914094211547"</f>
        <v>261720200914094211547</v>
      </c>
      <c r="C50" s="7" t="str">
        <f>"吴小莉"</f>
        <v>吴小莉</v>
      </c>
      <c r="D50" s="7" t="str">
        <f t="shared" si="11"/>
        <v>女</v>
      </c>
    </row>
    <row r="51" spans="1:4" ht="18" customHeight="1">
      <c r="A51" s="7">
        <v>48</v>
      </c>
      <c r="B51" s="7" t="str">
        <f>"261720200914094243554"</f>
        <v>261720200914094243554</v>
      </c>
      <c r="C51" s="7" t="str">
        <f>"唐良"</f>
        <v>唐良</v>
      </c>
      <c r="D51" s="7" t="str">
        <f t="shared" si="10"/>
        <v>男</v>
      </c>
    </row>
    <row r="52" spans="1:4" ht="18" customHeight="1">
      <c r="A52" s="7">
        <v>49</v>
      </c>
      <c r="B52" s="7" t="str">
        <f>"261720200914094311560"</f>
        <v>261720200914094311560</v>
      </c>
      <c r="C52" s="7" t="str">
        <f>"林书德"</f>
        <v>林书德</v>
      </c>
      <c r="D52" s="7" t="str">
        <f t="shared" si="10"/>
        <v>男</v>
      </c>
    </row>
    <row r="53" spans="1:4" ht="18" customHeight="1">
      <c r="A53" s="7">
        <v>50</v>
      </c>
      <c r="B53" s="7" t="str">
        <f>"261720200914094612589"</f>
        <v>261720200914094612589</v>
      </c>
      <c r="C53" s="7" t="str">
        <f>"李俊威"</f>
        <v>李俊威</v>
      </c>
      <c r="D53" s="7" t="str">
        <f t="shared" si="10"/>
        <v>男</v>
      </c>
    </row>
    <row r="54" spans="1:4" ht="18" customHeight="1">
      <c r="A54" s="7">
        <v>51</v>
      </c>
      <c r="B54" s="7" t="str">
        <f>"261720200914094714600"</f>
        <v>261720200914094714600</v>
      </c>
      <c r="C54" s="7" t="str">
        <f>"彭桦"</f>
        <v>彭桦</v>
      </c>
      <c r="D54" s="7" t="str">
        <f t="shared" si="11"/>
        <v>女</v>
      </c>
    </row>
    <row r="55" spans="1:4" ht="18" customHeight="1">
      <c r="A55" s="7">
        <v>52</v>
      </c>
      <c r="B55" s="7" t="str">
        <f>"261720200914094955623"</f>
        <v>261720200914094955623</v>
      </c>
      <c r="C55" s="7" t="str">
        <f>"谢瑞莲"</f>
        <v>谢瑞莲</v>
      </c>
      <c r="D55" s="7" t="str">
        <f t="shared" si="11"/>
        <v>女</v>
      </c>
    </row>
    <row r="56" spans="1:4" ht="18" customHeight="1">
      <c r="A56" s="7">
        <v>53</v>
      </c>
      <c r="B56" s="7" t="str">
        <f>"261720200914095309662"</f>
        <v>261720200914095309662</v>
      </c>
      <c r="C56" s="7" t="str">
        <f>"曾令逸"</f>
        <v>曾令逸</v>
      </c>
      <c r="D56" s="7" t="str">
        <f>"男"</f>
        <v>男</v>
      </c>
    </row>
    <row r="57" spans="1:4" ht="18" customHeight="1">
      <c r="A57" s="7">
        <v>54</v>
      </c>
      <c r="B57" s="7" t="str">
        <f>"261720200914095324666"</f>
        <v>261720200914095324666</v>
      </c>
      <c r="C57" s="7" t="str">
        <f>"王李慧"</f>
        <v>王李慧</v>
      </c>
      <c r="D57" s="7" t="str">
        <f aca="true" t="shared" si="12" ref="D57:D62">"女"</f>
        <v>女</v>
      </c>
    </row>
    <row r="58" spans="1:4" ht="18" customHeight="1">
      <c r="A58" s="7">
        <v>55</v>
      </c>
      <c r="B58" s="7" t="str">
        <f>"261720200914095330667"</f>
        <v>261720200914095330667</v>
      </c>
      <c r="C58" s="7" t="str">
        <f>"林友师"</f>
        <v>林友师</v>
      </c>
      <c r="D58" s="7" t="str">
        <f>"男"</f>
        <v>男</v>
      </c>
    </row>
    <row r="59" spans="1:4" ht="18" customHeight="1">
      <c r="A59" s="7">
        <v>56</v>
      </c>
      <c r="B59" s="7" t="str">
        <f>"261720200914095343671"</f>
        <v>261720200914095343671</v>
      </c>
      <c r="C59" s="7" t="str">
        <f>"梁春丽"</f>
        <v>梁春丽</v>
      </c>
      <c r="D59" s="7" t="str">
        <f t="shared" si="12"/>
        <v>女</v>
      </c>
    </row>
    <row r="60" spans="1:4" ht="18" customHeight="1">
      <c r="A60" s="7">
        <v>57</v>
      </c>
      <c r="B60" s="7" t="str">
        <f>"261720200914095616695"</f>
        <v>261720200914095616695</v>
      </c>
      <c r="C60" s="7" t="str">
        <f>"陈姿娜"</f>
        <v>陈姿娜</v>
      </c>
      <c r="D60" s="7" t="str">
        <f t="shared" si="12"/>
        <v>女</v>
      </c>
    </row>
    <row r="61" spans="1:4" ht="18" customHeight="1">
      <c r="A61" s="7">
        <v>58</v>
      </c>
      <c r="B61" s="7" t="str">
        <f>"261720200914095621697"</f>
        <v>261720200914095621697</v>
      </c>
      <c r="C61" s="7" t="str">
        <f>"刘惠平"</f>
        <v>刘惠平</v>
      </c>
      <c r="D61" s="7" t="str">
        <f t="shared" si="12"/>
        <v>女</v>
      </c>
    </row>
    <row r="62" spans="1:4" ht="18" customHeight="1">
      <c r="A62" s="7">
        <v>59</v>
      </c>
      <c r="B62" s="7" t="str">
        <f>"261720200914095723707"</f>
        <v>261720200914095723707</v>
      </c>
      <c r="C62" s="7" t="str">
        <f>"陈慧妮"</f>
        <v>陈慧妮</v>
      </c>
      <c r="D62" s="7" t="str">
        <f t="shared" si="12"/>
        <v>女</v>
      </c>
    </row>
    <row r="63" spans="1:4" ht="18" customHeight="1">
      <c r="A63" s="7">
        <v>60</v>
      </c>
      <c r="B63" s="7" t="str">
        <f>"261720200914095904723"</f>
        <v>261720200914095904723</v>
      </c>
      <c r="C63" s="7" t="str">
        <f>"周洪宇"</f>
        <v>周洪宇</v>
      </c>
      <c r="D63" s="7" t="str">
        <f>"男"</f>
        <v>男</v>
      </c>
    </row>
    <row r="64" spans="1:4" ht="18" customHeight="1">
      <c r="A64" s="7">
        <v>61</v>
      </c>
      <c r="B64" s="7" t="str">
        <f>"261720200914100129756"</f>
        <v>261720200914100129756</v>
      </c>
      <c r="C64" s="7" t="str">
        <f>"邢静"</f>
        <v>邢静</v>
      </c>
      <c r="D64" s="7" t="str">
        <f aca="true" t="shared" si="13" ref="D64:D73">"女"</f>
        <v>女</v>
      </c>
    </row>
    <row r="65" spans="1:4" ht="18" customHeight="1">
      <c r="A65" s="7">
        <v>62</v>
      </c>
      <c r="B65" s="7" t="str">
        <f>"261720200914100439784"</f>
        <v>261720200914100439784</v>
      </c>
      <c r="C65" s="7" t="str">
        <f>"周子桢"</f>
        <v>周子桢</v>
      </c>
      <c r="D65" s="7" t="str">
        <f t="shared" si="13"/>
        <v>女</v>
      </c>
    </row>
    <row r="66" spans="1:4" ht="18" customHeight="1">
      <c r="A66" s="7">
        <v>63</v>
      </c>
      <c r="B66" s="7" t="str">
        <f>"261720200914100549799"</f>
        <v>261720200914100549799</v>
      </c>
      <c r="C66" s="7" t="str">
        <f>"罗思纯"</f>
        <v>罗思纯</v>
      </c>
      <c r="D66" s="7" t="str">
        <f t="shared" si="13"/>
        <v>女</v>
      </c>
    </row>
    <row r="67" spans="1:4" ht="18" customHeight="1">
      <c r="A67" s="7">
        <v>64</v>
      </c>
      <c r="B67" s="7" t="str">
        <f>"261720200914100648807"</f>
        <v>261720200914100648807</v>
      </c>
      <c r="C67" s="7" t="str">
        <f>"王丹"</f>
        <v>王丹</v>
      </c>
      <c r="D67" s="7" t="str">
        <f t="shared" si="13"/>
        <v>女</v>
      </c>
    </row>
    <row r="68" spans="1:4" ht="18" customHeight="1">
      <c r="A68" s="7">
        <v>65</v>
      </c>
      <c r="B68" s="7" t="str">
        <f>"261720200914100755818"</f>
        <v>261720200914100755818</v>
      </c>
      <c r="C68" s="7" t="str">
        <f>"庞茹"</f>
        <v>庞茹</v>
      </c>
      <c r="D68" s="7" t="str">
        <f t="shared" si="13"/>
        <v>女</v>
      </c>
    </row>
    <row r="69" spans="1:4" ht="18" customHeight="1">
      <c r="A69" s="7">
        <v>66</v>
      </c>
      <c r="B69" s="7" t="str">
        <f>"261720200914101041849"</f>
        <v>261720200914101041849</v>
      </c>
      <c r="C69" s="7" t="str">
        <f>"林琳"</f>
        <v>林琳</v>
      </c>
      <c r="D69" s="7" t="str">
        <f t="shared" si="13"/>
        <v>女</v>
      </c>
    </row>
    <row r="70" spans="1:4" ht="18" customHeight="1">
      <c r="A70" s="7">
        <v>67</v>
      </c>
      <c r="B70" s="7" t="str">
        <f>"261720200914101341875"</f>
        <v>261720200914101341875</v>
      </c>
      <c r="C70" s="7" t="str">
        <f>"李姗姗"</f>
        <v>李姗姗</v>
      </c>
      <c r="D70" s="7" t="str">
        <f t="shared" si="13"/>
        <v>女</v>
      </c>
    </row>
    <row r="71" spans="1:4" ht="18" customHeight="1">
      <c r="A71" s="7">
        <v>68</v>
      </c>
      <c r="B71" s="7" t="str">
        <f>"261720200914101542898"</f>
        <v>261720200914101542898</v>
      </c>
      <c r="C71" s="7" t="str">
        <f>"王秋君"</f>
        <v>王秋君</v>
      </c>
      <c r="D71" s="7" t="str">
        <f t="shared" si="13"/>
        <v>女</v>
      </c>
    </row>
    <row r="72" spans="1:4" ht="18" customHeight="1">
      <c r="A72" s="7">
        <v>69</v>
      </c>
      <c r="B72" s="7" t="str">
        <f>"261720200914101619906"</f>
        <v>261720200914101619906</v>
      </c>
      <c r="C72" s="7" t="str">
        <f>"李娜"</f>
        <v>李娜</v>
      </c>
      <c r="D72" s="7" t="str">
        <f t="shared" si="13"/>
        <v>女</v>
      </c>
    </row>
    <row r="73" spans="1:4" ht="18" customHeight="1">
      <c r="A73" s="7">
        <v>70</v>
      </c>
      <c r="B73" s="7" t="str">
        <f>"261720200914101636911"</f>
        <v>261720200914101636911</v>
      </c>
      <c r="C73" s="7" t="str">
        <f>"韦钰琦"</f>
        <v>韦钰琦</v>
      </c>
      <c r="D73" s="7" t="str">
        <f t="shared" si="13"/>
        <v>女</v>
      </c>
    </row>
    <row r="74" spans="1:4" ht="18" customHeight="1">
      <c r="A74" s="7">
        <v>71</v>
      </c>
      <c r="B74" s="7" t="str">
        <f>"261720200914101703914"</f>
        <v>261720200914101703914</v>
      </c>
      <c r="C74" s="7" t="str">
        <f>"许振师"</f>
        <v>许振师</v>
      </c>
      <c r="D74" s="7" t="str">
        <f>"男"</f>
        <v>男</v>
      </c>
    </row>
    <row r="75" spans="1:4" ht="18" customHeight="1">
      <c r="A75" s="7">
        <v>72</v>
      </c>
      <c r="B75" s="7" t="str">
        <f>"261720200914101709916"</f>
        <v>261720200914101709916</v>
      </c>
      <c r="C75" s="7" t="str">
        <f>"杨洁"</f>
        <v>杨洁</v>
      </c>
      <c r="D75" s="7" t="str">
        <f aca="true" t="shared" si="14" ref="D75:D79">"女"</f>
        <v>女</v>
      </c>
    </row>
    <row r="76" spans="1:4" ht="18" customHeight="1">
      <c r="A76" s="7">
        <v>73</v>
      </c>
      <c r="B76" s="7" t="str">
        <f>"261720200914101856934"</f>
        <v>261720200914101856934</v>
      </c>
      <c r="C76" s="7" t="str">
        <f>"高雅燕"</f>
        <v>高雅燕</v>
      </c>
      <c r="D76" s="7" t="str">
        <f t="shared" si="14"/>
        <v>女</v>
      </c>
    </row>
    <row r="77" spans="1:4" ht="18" customHeight="1">
      <c r="A77" s="7">
        <v>74</v>
      </c>
      <c r="B77" s="7" t="str">
        <f>"261720200914101945943"</f>
        <v>261720200914101945943</v>
      </c>
      <c r="C77" s="7" t="str">
        <f>"李娜"</f>
        <v>李娜</v>
      </c>
      <c r="D77" s="7" t="str">
        <f t="shared" si="14"/>
        <v>女</v>
      </c>
    </row>
    <row r="78" spans="1:4" ht="18" customHeight="1">
      <c r="A78" s="7">
        <v>75</v>
      </c>
      <c r="B78" s="7" t="str">
        <f>"261720200914101952944"</f>
        <v>261720200914101952944</v>
      </c>
      <c r="C78" s="7" t="str">
        <f>"王晓萧"</f>
        <v>王晓萧</v>
      </c>
      <c r="D78" s="7" t="str">
        <f t="shared" si="14"/>
        <v>女</v>
      </c>
    </row>
    <row r="79" spans="1:4" ht="18" customHeight="1">
      <c r="A79" s="7">
        <v>76</v>
      </c>
      <c r="B79" s="7" t="str">
        <f>"261720200914102113954"</f>
        <v>261720200914102113954</v>
      </c>
      <c r="C79" s="7" t="str">
        <f>"刘静宇"</f>
        <v>刘静宇</v>
      </c>
      <c r="D79" s="7" t="str">
        <f t="shared" si="14"/>
        <v>女</v>
      </c>
    </row>
    <row r="80" spans="1:4" ht="18" customHeight="1">
      <c r="A80" s="7">
        <v>77</v>
      </c>
      <c r="B80" s="7" t="str">
        <f>"261720200914102358985"</f>
        <v>261720200914102358985</v>
      </c>
      <c r="C80" s="7" t="str">
        <f>"陈磊"</f>
        <v>陈磊</v>
      </c>
      <c r="D80" s="7" t="str">
        <f>"男"</f>
        <v>男</v>
      </c>
    </row>
    <row r="81" spans="1:4" ht="18" customHeight="1">
      <c r="A81" s="7">
        <v>78</v>
      </c>
      <c r="B81" s="7" t="str">
        <f>"2617202009141025311003"</f>
        <v>2617202009141025311003</v>
      </c>
      <c r="C81" s="7" t="str">
        <f>"郑茹丹"</f>
        <v>郑茹丹</v>
      </c>
      <c r="D81" s="7" t="str">
        <f aca="true" t="shared" si="15" ref="D81:D85">"女"</f>
        <v>女</v>
      </c>
    </row>
    <row r="82" spans="1:4" ht="18" customHeight="1">
      <c r="A82" s="7">
        <v>79</v>
      </c>
      <c r="B82" s="7" t="str">
        <f>"2617202009141026021008"</f>
        <v>2617202009141026021008</v>
      </c>
      <c r="C82" s="7" t="str">
        <f>"陈春蕾"</f>
        <v>陈春蕾</v>
      </c>
      <c r="D82" s="7" t="str">
        <f t="shared" si="15"/>
        <v>女</v>
      </c>
    </row>
    <row r="83" spans="1:4" ht="18" customHeight="1">
      <c r="A83" s="7">
        <v>80</v>
      </c>
      <c r="B83" s="7" t="str">
        <f>"2617202009141026491017"</f>
        <v>2617202009141026491017</v>
      </c>
      <c r="C83" s="7" t="str">
        <f>"于蕾"</f>
        <v>于蕾</v>
      </c>
      <c r="D83" s="7" t="str">
        <f t="shared" si="15"/>
        <v>女</v>
      </c>
    </row>
    <row r="84" spans="1:4" ht="18" customHeight="1">
      <c r="A84" s="7">
        <v>81</v>
      </c>
      <c r="B84" s="7" t="str">
        <f>"2617202009141028151033"</f>
        <v>2617202009141028151033</v>
      </c>
      <c r="C84" s="7" t="str">
        <f>"陈谊"</f>
        <v>陈谊</v>
      </c>
      <c r="D84" s="7" t="str">
        <f t="shared" si="15"/>
        <v>女</v>
      </c>
    </row>
    <row r="85" spans="1:4" ht="18" customHeight="1">
      <c r="A85" s="7">
        <v>82</v>
      </c>
      <c r="B85" s="7" t="str">
        <f>"2617202009141029311046"</f>
        <v>2617202009141029311046</v>
      </c>
      <c r="C85" s="7" t="str">
        <f>"曹晶"</f>
        <v>曹晶</v>
      </c>
      <c r="D85" s="7" t="str">
        <f t="shared" si="15"/>
        <v>女</v>
      </c>
    </row>
    <row r="86" spans="1:4" ht="18" customHeight="1">
      <c r="A86" s="7">
        <v>83</v>
      </c>
      <c r="B86" s="7" t="str">
        <f>"2617202009141030041055"</f>
        <v>2617202009141030041055</v>
      </c>
      <c r="C86" s="7" t="str">
        <f>"戴耿笛"</f>
        <v>戴耿笛</v>
      </c>
      <c r="D86" s="7" t="str">
        <f aca="true" t="shared" si="16" ref="D86:D91">"男"</f>
        <v>男</v>
      </c>
    </row>
    <row r="87" spans="1:4" ht="18" customHeight="1">
      <c r="A87" s="7">
        <v>84</v>
      </c>
      <c r="B87" s="7" t="str">
        <f>"2617202009141030171057"</f>
        <v>2617202009141030171057</v>
      </c>
      <c r="C87" s="7" t="str">
        <f>"曹麦"</f>
        <v>曹麦</v>
      </c>
      <c r="D87" s="7" t="str">
        <f aca="true" t="shared" si="17" ref="D87:D92">"女"</f>
        <v>女</v>
      </c>
    </row>
    <row r="88" spans="1:4" ht="18" customHeight="1">
      <c r="A88" s="7">
        <v>85</v>
      </c>
      <c r="B88" s="7" t="str">
        <f>"2617202009141030291059"</f>
        <v>2617202009141030291059</v>
      </c>
      <c r="C88" s="7" t="str">
        <f>"冼川杰"</f>
        <v>冼川杰</v>
      </c>
      <c r="D88" s="7" t="str">
        <f t="shared" si="16"/>
        <v>男</v>
      </c>
    </row>
    <row r="89" spans="1:4" ht="18" customHeight="1">
      <c r="A89" s="7">
        <v>86</v>
      </c>
      <c r="B89" s="7" t="str">
        <f>"2617202009141031591076"</f>
        <v>2617202009141031591076</v>
      </c>
      <c r="C89" s="7" t="str">
        <f>"杨册"</f>
        <v>杨册</v>
      </c>
      <c r="D89" s="7" t="str">
        <f t="shared" si="17"/>
        <v>女</v>
      </c>
    </row>
    <row r="90" spans="1:4" ht="18" customHeight="1">
      <c r="A90" s="7">
        <v>87</v>
      </c>
      <c r="B90" s="7" t="str">
        <f>"2617202009141032541082"</f>
        <v>2617202009141032541082</v>
      </c>
      <c r="C90" s="7" t="str">
        <f>"许开桂"</f>
        <v>许开桂</v>
      </c>
      <c r="D90" s="7" t="str">
        <f t="shared" si="16"/>
        <v>男</v>
      </c>
    </row>
    <row r="91" spans="1:4" ht="18" customHeight="1">
      <c r="A91" s="7">
        <v>88</v>
      </c>
      <c r="B91" s="7" t="str">
        <f>"2617202009141033131087"</f>
        <v>2617202009141033131087</v>
      </c>
      <c r="C91" s="7" t="str">
        <f>"崔耘铭"</f>
        <v>崔耘铭</v>
      </c>
      <c r="D91" s="7" t="str">
        <f t="shared" si="16"/>
        <v>男</v>
      </c>
    </row>
    <row r="92" spans="1:4" ht="18" customHeight="1">
      <c r="A92" s="7">
        <v>89</v>
      </c>
      <c r="B92" s="7" t="str">
        <f>"2617202009141033211089"</f>
        <v>2617202009141033211089</v>
      </c>
      <c r="C92" s="7" t="str">
        <f>"何小菲"</f>
        <v>何小菲</v>
      </c>
      <c r="D92" s="7" t="str">
        <f t="shared" si="17"/>
        <v>女</v>
      </c>
    </row>
    <row r="93" spans="1:4" ht="18" customHeight="1">
      <c r="A93" s="7">
        <v>90</v>
      </c>
      <c r="B93" s="7" t="str">
        <f>"2617202009141034171095"</f>
        <v>2617202009141034171095</v>
      </c>
      <c r="C93" s="7" t="str">
        <f>"陈国庆"</f>
        <v>陈国庆</v>
      </c>
      <c r="D93" s="7" t="str">
        <f aca="true" t="shared" si="18" ref="D93:D96">"男"</f>
        <v>男</v>
      </c>
    </row>
    <row r="94" spans="1:4" ht="18" customHeight="1">
      <c r="A94" s="7">
        <v>91</v>
      </c>
      <c r="B94" s="7" t="str">
        <f>"2617202009141034191096"</f>
        <v>2617202009141034191096</v>
      </c>
      <c r="C94" s="7" t="str">
        <f>"胡紫冠"</f>
        <v>胡紫冠</v>
      </c>
      <c r="D94" s="7" t="str">
        <f aca="true" t="shared" si="19" ref="D94:D103">"女"</f>
        <v>女</v>
      </c>
    </row>
    <row r="95" spans="1:4" ht="18" customHeight="1">
      <c r="A95" s="7">
        <v>92</v>
      </c>
      <c r="B95" s="7" t="str">
        <f>"2617202009141034421099"</f>
        <v>2617202009141034421099</v>
      </c>
      <c r="C95" s="7" t="str">
        <f>"欧哲伟"</f>
        <v>欧哲伟</v>
      </c>
      <c r="D95" s="7" t="str">
        <f t="shared" si="18"/>
        <v>男</v>
      </c>
    </row>
    <row r="96" spans="1:4" ht="18" customHeight="1">
      <c r="A96" s="7">
        <v>93</v>
      </c>
      <c r="B96" s="7" t="str">
        <f>"2617202009141039581139"</f>
        <v>2617202009141039581139</v>
      </c>
      <c r="C96" s="7" t="str">
        <f>"李超然"</f>
        <v>李超然</v>
      </c>
      <c r="D96" s="7" t="str">
        <f t="shared" si="18"/>
        <v>男</v>
      </c>
    </row>
    <row r="97" spans="1:4" ht="18" customHeight="1">
      <c r="A97" s="7">
        <v>94</v>
      </c>
      <c r="B97" s="7" t="str">
        <f>"2617202009141040251144"</f>
        <v>2617202009141040251144</v>
      </c>
      <c r="C97" s="7" t="str">
        <f>"云静茹"</f>
        <v>云静茹</v>
      </c>
      <c r="D97" s="7" t="str">
        <f t="shared" si="19"/>
        <v>女</v>
      </c>
    </row>
    <row r="98" spans="1:4" ht="18" customHeight="1">
      <c r="A98" s="7">
        <v>95</v>
      </c>
      <c r="B98" s="7" t="str">
        <f>"2617202009141042511163"</f>
        <v>2617202009141042511163</v>
      </c>
      <c r="C98" s="7" t="str">
        <f>"颜星"</f>
        <v>颜星</v>
      </c>
      <c r="D98" s="7" t="str">
        <f t="shared" si="19"/>
        <v>女</v>
      </c>
    </row>
    <row r="99" spans="1:4" ht="18" customHeight="1">
      <c r="A99" s="7">
        <v>96</v>
      </c>
      <c r="B99" s="7" t="str">
        <f>"2617202009141043001168"</f>
        <v>2617202009141043001168</v>
      </c>
      <c r="C99" s="7" t="str">
        <f>"吴芳梅"</f>
        <v>吴芳梅</v>
      </c>
      <c r="D99" s="7" t="str">
        <f t="shared" si="19"/>
        <v>女</v>
      </c>
    </row>
    <row r="100" spans="1:4" ht="18" customHeight="1">
      <c r="A100" s="7">
        <v>97</v>
      </c>
      <c r="B100" s="7" t="str">
        <f>"2617202009141043081169"</f>
        <v>2617202009141043081169</v>
      </c>
      <c r="C100" s="7" t="str">
        <f>"谢姗姗"</f>
        <v>谢姗姗</v>
      </c>
      <c r="D100" s="7" t="str">
        <f t="shared" si="19"/>
        <v>女</v>
      </c>
    </row>
    <row r="101" spans="1:4" ht="18" customHeight="1">
      <c r="A101" s="7">
        <v>98</v>
      </c>
      <c r="B101" s="7" t="str">
        <f>"2617202009141043341172"</f>
        <v>2617202009141043341172</v>
      </c>
      <c r="C101" s="7" t="str">
        <f>"文晓翠"</f>
        <v>文晓翠</v>
      </c>
      <c r="D101" s="7" t="str">
        <f t="shared" si="19"/>
        <v>女</v>
      </c>
    </row>
    <row r="102" spans="1:4" ht="18" customHeight="1">
      <c r="A102" s="7">
        <v>99</v>
      </c>
      <c r="B102" s="7" t="str">
        <f>"2617202009141047301201"</f>
        <v>2617202009141047301201</v>
      </c>
      <c r="C102" s="7" t="str">
        <f>"钟伶妹"</f>
        <v>钟伶妹</v>
      </c>
      <c r="D102" s="7" t="str">
        <f t="shared" si="19"/>
        <v>女</v>
      </c>
    </row>
    <row r="103" spans="1:4" ht="18" customHeight="1">
      <c r="A103" s="7">
        <v>100</v>
      </c>
      <c r="B103" s="7" t="str">
        <f>"2617202009141050491233"</f>
        <v>2617202009141050491233</v>
      </c>
      <c r="C103" s="7" t="str">
        <f>"李晓秋"</f>
        <v>李晓秋</v>
      </c>
      <c r="D103" s="7" t="str">
        <f t="shared" si="19"/>
        <v>女</v>
      </c>
    </row>
    <row r="104" spans="1:4" ht="18" customHeight="1">
      <c r="A104" s="7">
        <v>101</v>
      </c>
      <c r="B104" s="7" t="str">
        <f>"2617202009141051271238"</f>
        <v>2617202009141051271238</v>
      </c>
      <c r="C104" s="7" t="str">
        <f>"吴勤敏"</f>
        <v>吴勤敏</v>
      </c>
      <c r="D104" s="7" t="str">
        <f aca="true" t="shared" si="20" ref="D104:D107">"男"</f>
        <v>男</v>
      </c>
    </row>
    <row r="105" spans="1:4" ht="18" customHeight="1">
      <c r="A105" s="7">
        <v>102</v>
      </c>
      <c r="B105" s="7" t="str">
        <f>"2617202009141051361239"</f>
        <v>2617202009141051361239</v>
      </c>
      <c r="C105" s="7" t="str">
        <f>"石介闻"</f>
        <v>石介闻</v>
      </c>
      <c r="D105" s="7" t="str">
        <f t="shared" si="20"/>
        <v>男</v>
      </c>
    </row>
    <row r="106" spans="1:4" ht="18" customHeight="1">
      <c r="A106" s="7">
        <v>103</v>
      </c>
      <c r="B106" s="7" t="str">
        <f>"2617202009141052301247"</f>
        <v>2617202009141052301247</v>
      </c>
      <c r="C106" s="7" t="str">
        <f>"李晶晶"</f>
        <v>李晶晶</v>
      </c>
      <c r="D106" s="7" t="str">
        <f aca="true" t="shared" si="21" ref="D106:D109">"女"</f>
        <v>女</v>
      </c>
    </row>
    <row r="107" spans="1:4" ht="18" customHeight="1">
      <c r="A107" s="7">
        <v>104</v>
      </c>
      <c r="B107" s="7" t="str">
        <f>"2617202009141053111253"</f>
        <v>2617202009141053111253</v>
      </c>
      <c r="C107" s="7" t="str">
        <f>"高芳盛"</f>
        <v>高芳盛</v>
      </c>
      <c r="D107" s="7" t="str">
        <f t="shared" si="20"/>
        <v>男</v>
      </c>
    </row>
    <row r="108" spans="1:4" ht="18" customHeight="1">
      <c r="A108" s="7">
        <v>105</v>
      </c>
      <c r="B108" s="7" t="str">
        <f>"2617202009141053191254"</f>
        <v>2617202009141053191254</v>
      </c>
      <c r="C108" s="7" t="str">
        <f>"陈秋晨"</f>
        <v>陈秋晨</v>
      </c>
      <c r="D108" s="7" t="str">
        <f t="shared" si="21"/>
        <v>女</v>
      </c>
    </row>
    <row r="109" spans="1:4" ht="18" customHeight="1">
      <c r="A109" s="7">
        <v>106</v>
      </c>
      <c r="B109" s="7" t="str">
        <f>"2617202009141054281264"</f>
        <v>2617202009141054281264</v>
      </c>
      <c r="C109" s="7" t="str">
        <f>"李雨娴"</f>
        <v>李雨娴</v>
      </c>
      <c r="D109" s="7" t="str">
        <f t="shared" si="21"/>
        <v>女</v>
      </c>
    </row>
    <row r="110" spans="1:4" ht="18" customHeight="1">
      <c r="A110" s="7">
        <v>107</v>
      </c>
      <c r="B110" s="7" t="str">
        <f>"2617202009141102431328"</f>
        <v>2617202009141102431328</v>
      </c>
      <c r="C110" s="7" t="str">
        <f>"傅啟立"</f>
        <v>傅啟立</v>
      </c>
      <c r="D110" s="7" t="str">
        <f>"男"</f>
        <v>男</v>
      </c>
    </row>
    <row r="111" spans="1:4" ht="18" customHeight="1">
      <c r="A111" s="7">
        <v>108</v>
      </c>
      <c r="B111" s="7" t="str">
        <f>"2617202009141103431337"</f>
        <v>2617202009141103431337</v>
      </c>
      <c r="C111" s="7" t="str">
        <f>"符京菁"</f>
        <v>符京菁</v>
      </c>
      <c r="D111" s="7" t="str">
        <f>"男"</f>
        <v>男</v>
      </c>
    </row>
    <row r="112" spans="1:4" ht="18" customHeight="1">
      <c r="A112" s="7">
        <v>109</v>
      </c>
      <c r="B112" s="7" t="str">
        <f>"2617202009141107571368"</f>
        <v>2617202009141107571368</v>
      </c>
      <c r="C112" s="7" t="str">
        <f>"王丽芳"</f>
        <v>王丽芳</v>
      </c>
      <c r="D112" s="7" t="str">
        <f aca="true" t="shared" si="22" ref="D112:D118">"女"</f>
        <v>女</v>
      </c>
    </row>
    <row r="113" spans="1:4" ht="18" customHeight="1">
      <c r="A113" s="7">
        <v>110</v>
      </c>
      <c r="B113" s="7" t="str">
        <f>"2617202009141112061396"</f>
        <v>2617202009141112061396</v>
      </c>
      <c r="C113" s="7" t="str">
        <f>"吴娟"</f>
        <v>吴娟</v>
      </c>
      <c r="D113" s="7" t="str">
        <f t="shared" si="22"/>
        <v>女</v>
      </c>
    </row>
    <row r="114" spans="1:4" ht="18" customHeight="1">
      <c r="A114" s="7">
        <v>111</v>
      </c>
      <c r="B114" s="7" t="str">
        <f>"2617202009141112471401"</f>
        <v>2617202009141112471401</v>
      </c>
      <c r="C114" s="7" t="str">
        <f>"黄彩凤"</f>
        <v>黄彩凤</v>
      </c>
      <c r="D114" s="7" t="str">
        <f t="shared" si="22"/>
        <v>女</v>
      </c>
    </row>
    <row r="115" spans="1:4" ht="18" customHeight="1">
      <c r="A115" s="7">
        <v>112</v>
      </c>
      <c r="B115" s="7" t="str">
        <f>"2617202009141114291411"</f>
        <v>2617202009141114291411</v>
      </c>
      <c r="C115" s="7" t="str">
        <f>"龙笛笛"</f>
        <v>龙笛笛</v>
      </c>
      <c r="D115" s="7" t="str">
        <f t="shared" si="22"/>
        <v>女</v>
      </c>
    </row>
    <row r="116" spans="1:4" ht="18" customHeight="1">
      <c r="A116" s="7">
        <v>113</v>
      </c>
      <c r="B116" s="7" t="str">
        <f>"2617202009141115371423"</f>
        <v>2617202009141115371423</v>
      </c>
      <c r="C116" s="7" t="str">
        <f>"罗丽珠"</f>
        <v>罗丽珠</v>
      </c>
      <c r="D116" s="7" t="str">
        <f t="shared" si="22"/>
        <v>女</v>
      </c>
    </row>
    <row r="117" spans="1:4" ht="18" customHeight="1">
      <c r="A117" s="7">
        <v>114</v>
      </c>
      <c r="B117" s="7" t="str">
        <f>"2617202009141119251452"</f>
        <v>2617202009141119251452</v>
      </c>
      <c r="C117" s="7" t="str">
        <f>"李娇玉"</f>
        <v>李娇玉</v>
      </c>
      <c r="D117" s="7" t="str">
        <f t="shared" si="22"/>
        <v>女</v>
      </c>
    </row>
    <row r="118" spans="1:4" ht="18" customHeight="1">
      <c r="A118" s="7">
        <v>115</v>
      </c>
      <c r="B118" s="7" t="str">
        <f>"2617202009141124571483"</f>
        <v>2617202009141124571483</v>
      </c>
      <c r="C118" s="7" t="str">
        <f>"王裕婷"</f>
        <v>王裕婷</v>
      </c>
      <c r="D118" s="7" t="str">
        <f t="shared" si="22"/>
        <v>女</v>
      </c>
    </row>
    <row r="119" spans="1:4" ht="18" customHeight="1">
      <c r="A119" s="7">
        <v>116</v>
      </c>
      <c r="B119" s="7" t="str">
        <f>"2617202009141126411495"</f>
        <v>2617202009141126411495</v>
      </c>
      <c r="C119" s="7" t="str">
        <f>"谢伟"</f>
        <v>谢伟</v>
      </c>
      <c r="D119" s="7" t="str">
        <f aca="true" t="shared" si="23" ref="D119:D122">"男"</f>
        <v>男</v>
      </c>
    </row>
    <row r="120" spans="1:4" ht="18" customHeight="1">
      <c r="A120" s="7">
        <v>117</v>
      </c>
      <c r="B120" s="7" t="str">
        <f>"2617202009141127181501"</f>
        <v>2617202009141127181501</v>
      </c>
      <c r="C120" s="7" t="str">
        <f>"韦永蕾"</f>
        <v>韦永蕾</v>
      </c>
      <c r="D120" s="7" t="str">
        <f aca="true" t="shared" si="24" ref="D120:D125">"女"</f>
        <v>女</v>
      </c>
    </row>
    <row r="121" spans="1:4" ht="18" customHeight="1">
      <c r="A121" s="7">
        <v>118</v>
      </c>
      <c r="B121" s="7" t="str">
        <f>"2617202009141127501503"</f>
        <v>2617202009141127501503</v>
      </c>
      <c r="C121" s="7" t="str">
        <f>"胡鹏"</f>
        <v>胡鹏</v>
      </c>
      <c r="D121" s="7" t="str">
        <f t="shared" si="23"/>
        <v>男</v>
      </c>
    </row>
    <row r="122" spans="1:4" ht="18" customHeight="1">
      <c r="A122" s="7">
        <v>119</v>
      </c>
      <c r="B122" s="7" t="str">
        <f>"2617202009141128091504"</f>
        <v>2617202009141128091504</v>
      </c>
      <c r="C122" s="7" t="str">
        <f>"庄荣昱"</f>
        <v>庄荣昱</v>
      </c>
      <c r="D122" s="7" t="str">
        <f t="shared" si="23"/>
        <v>男</v>
      </c>
    </row>
    <row r="123" spans="1:4" ht="18" customHeight="1">
      <c r="A123" s="7">
        <v>120</v>
      </c>
      <c r="B123" s="7" t="str">
        <f>"2617202009141128221508"</f>
        <v>2617202009141128221508</v>
      </c>
      <c r="C123" s="7" t="str">
        <f>"徐婷"</f>
        <v>徐婷</v>
      </c>
      <c r="D123" s="7" t="str">
        <f t="shared" si="24"/>
        <v>女</v>
      </c>
    </row>
    <row r="124" spans="1:4" ht="18" customHeight="1">
      <c r="A124" s="7">
        <v>121</v>
      </c>
      <c r="B124" s="7" t="str">
        <f>"2617202009141132361537"</f>
        <v>2617202009141132361537</v>
      </c>
      <c r="C124" s="7" t="str">
        <f>"万芳园"</f>
        <v>万芳园</v>
      </c>
      <c r="D124" s="7" t="str">
        <f t="shared" si="24"/>
        <v>女</v>
      </c>
    </row>
    <row r="125" spans="1:4" ht="18" customHeight="1">
      <c r="A125" s="7">
        <v>122</v>
      </c>
      <c r="B125" s="7" t="str">
        <f>"2617202009141137051565"</f>
        <v>2617202009141137051565</v>
      </c>
      <c r="C125" s="7" t="str">
        <f>"符海赢"</f>
        <v>符海赢</v>
      </c>
      <c r="D125" s="7" t="str">
        <f t="shared" si="24"/>
        <v>女</v>
      </c>
    </row>
    <row r="126" spans="1:4" ht="18" customHeight="1">
      <c r="A126" s="7">
        <v>123</v>
      </c>
      <c r="B126" s="7" t="str">
        <f>"2617202009141141551598"</f>
        <v>2617202009141141551598</v>
      </c>
      <c r="C126" s="7" t="str">
        <f>"李昌赳"</f>
        <v>李昌赳</v>
      </c>
      <c r="D126" s="7" t="str">
        <f aca="true" t="shared" si="25" ref="D126:D131">"男"</f>
        <v>男</v>
      </c>
    </row>
    <row r="127" spans="1:4" ht="18" customHeight="1">
      <c r="A127" s="7">
        <v>124</v>
      </c>
      <c r="B127" s="7" t="str">
        <f>"2617202009141142311602"</f>
        <v>2617202009141142311602</v>
      </c>
      <c r="C127" s="7" t="str">
        <f>"王柔"</f>
        <v>王柔</v>
      </c>
      <c r="D127" s="7" t="str">
        <f aca="true" t="shared" si="26" ref="D127:D133">"女"</f>
        <v>女</v>
      </c>
    </row>
    <row r="128" spans="1:4" ht="18" customHeight="1">
      <c r="A128" s="7">
        <v>125</v>
      </c>
      <c r="B128" s="7" t="str">
        <f>"2617202009141144441618"</f>
        <v>2617202009141144441618</v>
      </c>
      <c r="C128" s="7" t="str">
        <f>"吴丽姣"</f>
        <v>吴丽姣</v>
      </c>
      <c r="D128" s="7" t="str">
        <f t="shared" si="26"/>
        <v>女</v>
      </c>
    </row>
    <row r="129" spans="1:4" ht="18" customHeight="1">
      <c r="A129" s="7">
        <v>126</v>
      </c>
      <c r="B129" s="7" t="str">
        <f>"2617202009141144471619"</f>
        <v>2617202009141144471619</v>
      </c>
      <c r="C129" s="7" t="str">
        <f>"黄青盛"</f>
        <v>黄青盛</v>
      </c>
      <c r="D129" s="7" t="str">
        <f t="shared" si="25"/>
        <v>男</v>
      </c>
    </row>
    <row r="130" spans="1:4" ht="18" customHeight="1">
      <c r="A130" s="7">
        <v>127</v>
      </c>
      <c r="B130" s="7" t="str">
        <f>"2617202009141144511620"</f>
        <v>2617202009141144511620</v>
      </c>
      <c r="C130" s="7" t="str">
        <f>"孙旭辉"</f>
        <v>孙旭辉</v>
      </c>
      <c r="D130" s="7" t="str">
        <f t="shared" si="25"/>
        <v>男</v>
      </c>
    </row>
    <row r="131" spans="1:4" ht="18" customHeight="1">
      <c r="A131" s="7">
        <v>128</v>
      </c>
      <c r="B131" s="7" t="str">
        <f>"2617202009141145141622"</f>
        <v>2617202009141145141622</v>
      </c>
      <c r="C131" s="7" t="str">
        <f>"陈邦正"</f>
        <v>陈邦正</v>
      </c>
      <c r="D131" s="7" t="str">
        <f t="shared" si="25"/>
        <v>男</v>
      </c>
    </row>
    <row r="132" spans="1:4" ht="18" customHeight="1">
      <c r="A132" s="7">
        <v>129</v>
      </c>
      <c r="B132" s="7" t="str">
        <f>"2617202009141146531634"</f>
        <v>2617202009141146531634</v>
      </c>
      <c r="C132" s="7" t="str">
        <f>"张彤"</f>
        <v>张彤</v>
      </c>
      <c r="D132" s="7" t="str">
        <f t="shared" si="26"/>
        <v>女</v>
      </c>
    </row>
    <row r="133" spans="1:4" ht="18" customHeight="1">
      <c r="A133" s="7">
        <v>130</v>
      </c>
      <c r="B133" s="7" t="str">
        <f>"2617202009141200061696"</f>
        <v>2617202009141200061696</v>
      </c>
      <c r="C133" s="7" t="str">
        <f>"陈春材"</f>
        <v>陈春材</v>
      </c>
      <c r="D133" s="7" t="str">
        <f t="shared" si="26"/>
        <v>女</v>
      </c>
    </row>
    <row r="134" spans="1:4" ht="18" customHeight="1">
      <c r="A134" s="7">
        <v>131</v>
      </c>
      <c r="B134" s="7" t="str">
        <f>"2617202009141202111705"</f>
        <v>2617202009141202111705</v>
      </c>
      <c r="C134" s="7" t="str">
        <f>"赖佳兴"</f>
        <v>赖佳兴</v>
      </c>
      <c r="D134" s="7" t="str">
        <f aca="true" t="shared" si="27" ref="D134:D138">"男"</f>
        <v>男</v>
      </c>
    </row>
    <row r="135" spans="1:4" ht="18" customHeight="1">
      <c r="A135" s="7">
        <v>132</v>
      </c>
      <c r="B135" s="7" t="str">
        <f>"2617202009141202321707"</f>
        <v>2617202009141202321707</v>
      </c>
      <c r="C135" s="7" t="str">
        <f>"林怡"</f>
        <v>林怡</v>
      </c>
      <c r="D135" s="7" t="str">
        <f aca="true" t="shared" si="28" ref="D135:D139">"女"</f>
        <v>女</v>
      </c>
    </row>
    <row r="136" spans="1:4" ht="18" customHeight="1">
      <c r="A136" s="7">
        <v>133</v>
      </c>
      <c r="B136" s="7" t="str">
        <f>"2617202009141204261716"</f>
        <v>2617202009141204261716</v>
      </c>
      <c r="C136" s="7" t="str">
        <f>"王靓"</f>
        <v>王靓</v>
      </c>
      <c r="D136" s="7" t="str">
        <f t="shared" si="28"/>
        <v>女</v>
      </c>
    </row>
    <row r="137" spans="1:4" ht="18" customHeight="1">
      <c r="A137" s="7">
        <v>134</v>
      </c>
      <c r="B137" s="7" t="str">
        <f>"2617202009141205451720"</f>
        <v>2617202009141205451720</v>
      </c>
      <c r="C137" s="7" t="str">
        <f>"魏承诚"</f>
        <v>魏承诚</v>
      </c>
      <c r="D137" s="7" t="str">
        <f t="shared" si="27"/>
        <v>男</v>
      </c>
    </row>
    <row r="138" spans="1:4" ht="18" customHeight="1">
      <c r="A138" s="7">
        <v>135</v>
      </c>
      <c r="B138" s="7" t="str">
        <f>"2617202009141205461721"</f>
        <v>2617202009141205461721</v>
      </c>
      <c r="C138" s="7" t="str">
        <f>"朱奕煌"</f>
        <v>朱奕煌</v>
      </c>
      <c r="D138" s="7" t="str">
        <f t="shared" si="27"/>
        <v>男</v>
      </c>
    </row>
    <row r="139" spans="1:4" ht="18" customHeight="1">
      <c r="A139" s="7">
        <v>136</v>
      </c>
      <c r="B139" s="7" t="str">
        <f>"2617202009141207321732"</f>
        <v>2617202009141207321732</v>
      </c>
      <c r="C139" s="7" t="str">
        <f>"韩瑜"</f>
        <v>韩瑜</v>
      </c>
      <c r="D139" s="7" t="str">
        <f t="shared" si="28"/>
        <v>女</v>
      </c>
    </row>
    <row r="140" spans="1:4" ht="18" customHeight="1">
      <c r="A140" s="7">
        <v>137</v>
      </c>
      <c r="B140" s="7" t="str">
        <f>"2617202009141207381733"</f>
        <v>2617202009141207381733</v>
      </c>
      <c r="C140" s="7" t="str">
        <f>"苏天龙"</f>
        <v>苏天龙</v>
      </c>
      <c r="D140" s="7" t="str">
        <f aca="true" t="shared" si="29" ref="D140:D144">"男"</f>
        <v>男</v>
      </c>
    </row>
    <row r="141" spans="1:4" ht="18" customHeight="1">
      <c r="A141" s="7">
        <v>138</v>
      </c>
      <c r="B141" s="7" t="str">
        <f>"2617202009141212091751"</f>
        <v>2617202009141212091751</v>
      </c>
      <c r="C141" s="7" t="str">
        <f>"吴多旭"</f>
        <v>吴多旭</v>
      </c>
      <c r="D141" s="7" t="str">
        <f t="shared" si="29"/>
        <v>男</v>
      </c>
    </row>
    <row r="142" spans="1:4" ht="18" customHeight="1">
      <c r="A142" s="7">
        <v>139</v>
      </c>
      <c r="B142" s="7" t="str">
        <f>"2617202009141220461787"</f>
        <v>2617202009141220461787</v>
      </c>
      <c r="C142" s="7" t="str">
        <f>"梁正怡"</f>
        <v>梁正怡</v>
      </c>
      <c r="D142" s="7" t="str">
        <f aca="true" t="shared" si="30" ref="D142:D145">"女"</f>
        <v>女</v>
      </c>
    </row>
    <row r="143" spans="1:4" ht="18" customHeight="1">
      <c r="A143" s="7">
        <v>140</v>
      </c>
      <c r="B143" s="7" t="str">
        <f>"2617202009141228251822"</f>
        <v>2617202009141228251822</v>
      </c>
      <c r="C143" s="7" t="str">
        <f>"羊秀丽"</f>
        <v>羊秀丽</v>
      </c>
      <c r="D143" s="7" t="str">
        <f t="shared" si="30"/>
        <v>女</v>
      </c>
    </row>
    <row r="144" spans="1:4" ht="18" customHeight="1">
      <c r="A144" s="7">
        <v>141</v>
      </c>
      <c r="B144" s="7" t="str">
        <f>"2617202009141229361828"</f>
        <v>2617202009141229361828</v>
      </c>
      <c r="C144" s="7" t="str">
        <f>"杨树存"</f>
        <v>杨树存</v>
      </c>
      <c r="D144" s="7" t="str">
        <f t="shared" si="29"/>
        <v>男</v>
      </c>
    </row>
    <row r="145" spans="1:4" ht="18" customHeight="1">
      <c r="A145" s="7">
        <v>142</v>
      </c>
      <c r="B145" s="7" t="str">
        <f>"2617202009141234291845"</f>
        <v>2617202009141234291845</v>
      </c>
      <c r="C145" s="7" t="str">
        <f>"王琳"</f>
        <v>王琳</v>
      </c>
      <c r="D145" s="7" t="str">
        <f t="shared" si="30"/>
        <v>女</v>
      </c>
    </row>
    <row r="146" spans="1:4" ht="18" customHeight="1">
      <c r="A146" s="7">
        <v>143</v>
      </c>
      <c r="B146" s="7" t="str">
        <f>"2617202009141234341846"</f>
        <v>2617202009141234341846</v>
      </c>
      <c r="C146" s="7" t="str">
        <f>"陈立才"</f>
        <v>陈立才</v>
      </c>
      <c r="D146" s="7" t="str">
        <f aca="true" t="shared" si="31" ref="D146:D150">"男"</f>
        <v>男</v>
      </c>
    </row>
    <row r="147" spans="1:4" ht="18" customHeight="1">
      <c r="A147" s="7">
        <v>144</v>
      </c>
      <c r="B147" s="7" t="str">
        <f>"2617202009141237271860"</f>
        <v>2617202009141237271860</v>
      </c>
      <c r="C147" s="7" t="str">
        <f>"王涛"</f>
        <v>王涛</v>
      </c>
      <c r="D147" s="7" t="str">
        <f t="shared" si="31"/>
        <v>男</v>
      </c>
    </row>
    <row r="148" spans="1:4" ht="18" customHeight="1">
      <c r="A148" s="7">
        <v>145</v>
      </c>
      <c r="B148" s="7" t="str">
        <f>"2617202009141242571883"</f>
        <v>2617202009141242571883</v>
      </c>
      <c r="C148" s="7" t="str">
        <f>"王青果"</f>
        <v>王青果</v>
      </c>
      <c r="D148" s="7" t="str">
        <f>"女"</f>
        <v>女</v>
      </c>
    </row>
    <row r="149" spans="1:4" ht="18" customHeight="1">
      <c r="A149" s="7">
        <v>146</v>
      </c>
      <c r="B149" s="7" t="str">
        <f>"2617202009141243201886"</f>
        <v>2617202009141243201886</v>
      </c>
      <c r="C149" s="7" t="str">
        <f>"陈少良"</f>
        <v>陈少良</v>
      </c>
      <c r="D149" s="7" t="str">
        <f t="shared" si="31"/>
        <v>男</v>
      </c>
    </row>
    <row r="150" spans="1:4" ht="18" customHeight="1">
      <c r="A150" s="7">
        <v>147</v>
      </c>
      <c r="B150" s="7" t="str">
        <f>"2617202009141243591889"</f>
        <v>2617202009141243591889</v>
      </c>
      <c r="C150" s="7" t="str">
        <f>"陈志晖"</f>
        <v>陈志晖</v>
      </c>
      <c r="D150" s="7" t="str">
        <f t="shared" si="31"/>
        <v>男</v>
      </c>
    </row>
    <row r="151" spans="1:4" ht="18" customHeight="1">
      <c r="A151" s="7">
        <v>148</v>
      </c>
      <c r="B151" s="7" t="str">
        <f>"2617202009141251071922"</f>
        <v>2617202009141251071922</v>
      </c>
      <c r="C151" s="7" t="str">
        <f>"段宝英"</f>
        <v>段宝英</v>
      </c>
      <c r="D151" s="7" t="str">
        <f>"女"</f>
        <v>女</v>
      </c>
    </row>
    <row r="152" spans="1:4" ht="18" customHeight="1">
      <c r="A152" s="7">
        <v>149</v>
      </c>
      <c r="B152" s="7" t="str">
        <f>"2617202009141254161931"</f>
        <v>2617202009141254161931</v>
      </c>
      <c r="C152" s="7" t="str">
        <f>"陈小龙"</f>
        <v>陈小龙</v>
      </c>
      <c r="D152" s="7" t="str">
        <f aca="true" t="shared" si="32" ref="D152:D154">"男"</f>
        <v>男</v>
      </c>
    </row>
    <row r="153" spans="1:4" ht="18" customHeight="1">
      <c r="A153" s="7">
        <v>150</v>
      </c>
      <c r="B153" s="7" t="str">
        <f>"2617202009141256271937"</f>
        <v>2617202009141256271937</v>
      </c>
      <c r="C153" s="7" t="str">
        <f>"黄彦彰"</f>
        <v>黄彦彰</v>
      </c>
      <c r="D153" s="7" t="str">
        <f t="shared" si="32"/>
        <v>男</v>
      </c>
    </row>
    <row r="154" spans="1:4" ht="18" customHeight="1">
      <c r="A154" s="7">
        <v>151</v>
      </c>
      <c r="B154" s="7" t="str">
        <f>"2617202009141258111944"</f>
        <v>2617202009141258111944</v>
      </c>
      <c r="C154" s="7" t="str">
        <f>"翁敦柱"</f>
        <v>翁敦柱</v>
      </c>
      <c r="D154" s="7" t="str">
        <f t="shared" si="32"/>
        <v>男</v>
      </c>
    </row>
    <row r="155" spans="1:4" ht="18" customHeight="1">
      <c r="A155" s="7">
        <v>152</v>
      </c>
      <c r="B155" s="7" t="str">
        <f>"2617202009141259211952"</f>
        <v>2617202009141259211952</v>
      </c>
      <c r="C155" s="7" t="str">
        <f>"卓筱君"</f>
        <v>卓筱君</v>
      </c>
      <c r="D155" s="7" t="str">
        <f>"女"</f>
        <v>女</v>
      </c>
    </row>
    <row r="156" spans="1:4" ht="18" customHeight="1">
      <c r="A156" s="7">
        <v>153</v>
      </c>
      <c r="B156" s="7" t="str">
        <f>"2617202009141301101964"</f>
        <v>2617202009141301101964</v>
      </c>
      <c r="C156" s="7" t="str">
        <f>"冯标进"</f>
        <v>冯标进</v>
      </c>
      <c r="D156" s="7" t="str">
        <f aca="true" t="shared" si="33" ref="D156:D158">"男"</f>
        <v>男</v>
      </c>
    </row>
    <row r="157" spans="1:4" ht="18" customHeight="1">
      <c r="A157" s="7">
        <v>154</v>
      </c>
      <c r="B157" s="7" t="str">
        <f>"2617202009141305121979"</f>
        <v>2617202009141305121979</v>
      </c>
      <c r="C157" s="7" t="str">
        <f>"王子华"</f>
        <v>王子华</v>
      </c>
      <c r="D157" s="7" t="str">
        <f t="shared" si="33"/>
        <v>男</v>
      </c>
    </row>
    <row r="158" spans="1:4" ht="18" customHeight="1">
      <c r="A158" s="7">
        <v>155</v>
      </c>
      <c r="B158" s="7" t="str">
        <f>"2617202009141305131980"</f>
        <v>2617202009141305131980</v>
      </c>
      <c r="C158" s="7" t="str">
        <f>"陈敏"</f>
        <v>陈敏</v>
      </c>
      <c r="D158" s="7" t="str">
        <f t="shared" si="33"/>
        <v>男</v>
      </c>
    </row>
    <row r="159" spans="1:4" ht="18" customHeight="1">
      <c r="A159" s="7">
        <v>156</v>
      </c>
      <c r="B159" s="7" t="str">
        <f>"2617202009141305351982"</f>
        <v>2617202009141305351982</v>
      </c>
      <c r="C159" s="7" t="str">
        <f>"张莹"</f>
        <v>张莹</v>
      </c>
      <c r="D159" s="7" t="str">
        <f aca="true" t="shared" si="34" ref="D159:D168">"女"</f>
        <v>女</v>
      </c>
    </row>
    <row r="160" spans="1:4" ht="18" customHeight="1">
      <c r="A160" s="7">
        <v>157</v>
      </c>
      <c r="B160" s="7" t="str">
        <f>"2617202009141305481983"</f>
        <v>2617202009141305481983</v>
      </c>
      <c r="C160" s="7" t="str">
        <f>"陈井鹏"</f>
        <v>陈井鹏</v>
      </c>
      <c r="D160" s="7" t="str">
        <f>"男"</f>
        <v>男</v>
      </c>
    </row>
    <row r="161" spans="1:4" ht="18" customHeight="1">
      <c r="A161" s="7">
        <v>158</v>
      </c>
      <c r="B161" s="7" t="str">
        <f>"2617202009141311442003"</f>
        <v>2617202009141311442003</v>
      </c>
      <c r="C161" s="7" t="str">
        <f>"马时卉"</f>
        <v>马时卉</v>
      </c>
      <c r="D161" s="7" t="str">
        <f t="shared" si="34"/>
        <v>女</v>
      </c>
    </row>
    <row r="162" spans="1:4" ht="18" customHeight="1">
      <c r="A162" s="7">
        <v>159</v>
      </c>
      <c r="B162" s="7" t="str">
        <f>"2617202009141319352035"</f>
        <v>2617202009141319352035</v>
      </c>
      <c r="C162" s="7" t="str">
        <f>"陈章龙"</f>
        <v>陈章龙</v>
      </c>
      <c r="D162" s="7" t="str">
        <f>"男"</f>
        <v>男</v>
      </c>
    </row>
    <row r="163" spans="1:4" ht="18" customHeight="1">
      <c r="A163" s="7">
        <v>160</v>
      </c>
      <c r="B163" s="7" t="str">
        <f>"2617202009141321512045"</f>
        <v>2617202009141321512045</v>
      </c>
      <c r="C163" s="7" t="str">
        <f>"吴冠雯"</f>
        <v>吴冠雯</v>
      </c>
      <c r="D163" s="7" t="str">
        <f t="shared" si="34"/>
        <v>女</v>
      </c>
    </row>
    <row r="164" spans="1:4" ht="18" customHeight="1">
      <c r="A164" s="7">
        <v>161</v>
      </c>
      <c r="B164" s="7" t="str">
        <f>"2617202009141328572066"</f>
        <v>2617202009141328572066</v>
      </c>
      <c r="C164" s="7" t="str">
        <f>"王小妹"</f>
        <v>王小妹</v>
      </c>
      <c r="D164" s="7" t="str">
        <f t="shared" si="34"/>
        <v>女</v>
      </c>
    </row>
    <row r="165" spans="1:4" ht="18" customHeight="1">
      <c r="A165" s="7">
        <v>162</v>
      </c>
      <c r="B165" s="7" t="str">
        <f>"2617202009141332452075"</f>
        <v>2617202009141332452075</v>
      </c>
      <c r="C165" s="7" t="str">
        <f>"韦曼曼"</f>
        <v>韦曼曼</v>
      </c>
      <c r="D165" s="7" t="str">
        <f t="shared" si="34"/>
        <v>女</v>
      </c>
    </row>
    <row r="166" spans="1:4" ht="18" customHeight="1">
      <c r="A166" s="7">
        <v>163</v>
      </c>
      <c r="B166" s="7" t="str">
        <f>"2617202009141337582093"</f>
        <v>2617202009141337582093</v>
      </c>
      <c r="C166" s="7" t="str">
        <f>"孔羽墨"</f>
        <v>孔羽墨</v>
      </c>
      <c r="D166" s="7" t="str">
        <f t="shared" si="34"/>
        <v>女</v>
      </c>
    </row>
    <row r="167" spans="1:4" ht="18" customHeight="1">
      <c r="A167" s="7">
        <v>164</v>
      </c>
      <c r="B167" s="7" t="str">
        <f>"2617202009141339542097"</f>
        <v>2617202009141339542097</v>
      </c>
      <c r="C167" s="7" t="str">
        <f>"陈莉晶"</f>
        <v>陈莉晶</v>
      </c>
      <c r="D167" s="7" t="str">
        <f t="shared" si="34"/>
        <v>女</v>
      </c>
    </row>
    <row r="168" spans="1:4" ht="18" customHeight="1">
      <c r="A168" s="7">
        <v>165</v>
      </c>
      <c r="B168" s="7" t="str">
        <f>"2617202009141343142103"</f>
        <v>2617202009141343142103</v>
      </c>
      <c r="C168" s="7" t="str">
        <f>"苏先玉"</f>
        <v>苏先玉</v>
      </c>
      <c r="D168" s="7" t="str">
        <f t="shared" si="34"/>
        <v>女</v>
      </c>
    </row>
    <row r="169" spans="1:4" ht="18" customHeight="1">
      <c r="A169" s="7">
        <v>166</v>
      </c>
      <c r="B169" s="7" t="str">
        <f>"2617202009141345412109"</f>
        <v>2617202009141345412109</v>
      </c>
      <c r="C169" s="7" t="str">
        <f>"庄冠彻"</f>
        <v>庄冠彻</v>
      </c>
      <c r="D169" s="7" t="str">
        <f aca="true" t="shared" si="35" ref="D169:D171">"男"</f>
        <v>男</v>
      </c>
    </row>
    <row r="170" spans="1:4" ht="18" customHeight="1">
      <c r="A170" s="7">
        <v>167</v>
      </c>
      <c r="B170" s="7" t="str">
        <f>"2617202009141350462125"</f>
        <v>2617202009141350462125</v>
      </c>
      <c r="C170" s="7" t="str">
        <f>"洪健"</f>
        <v>洪健</v>
      </c>
      <c r="D170" s="7" t="str">
        <f t="shared" si="35"/>
        <v>男</v>
      </c>
    </row>
    <row r="171" spans="1:4" ht="18" customHeight="1">
      <c r="A171" s="7">
        <v>168</v>
      </c>
      <c r="B171" s="7" t="str">
        <f>"2617202009141355412139"</f>
        <v>2617202009141355412139</v>
      </c>
      <c r="C171" s="7" t="str">
        <f>"陈祥典"</f>
        <v>陈祥典</v>
      </c>
      <c r="D171" s="7" t="str">
        <f t="shared" si="35"/>
        <v>男</v>
      </c>
    </row>
    <row r="172" spans="1:4" ht="18" customHeight="1">
      <c r="A172" s="7">
        <v>169</v>
      </c>
      <c r="B172" s="7" t="str">
        <f>"2617202009141359562152"</f>
        <v>2617202009141359562152</v>
      </c>
      <c r="C172" s="7" t="str">
        <f>"林江转"</f>
        <v>林江转</v>
      </c>
      <c r="D172" s="7" t="str">
        <f aca="true" t="shared" si="36" ref="D172:D174">"女"</f>
        <v>女</v>
      </c>
    </row>
    <row r="173" spans="1:4" ht="18" customHeight="1">
      <c r="A173" s="7">
        <v>170</v>
      </c>
      <c r="B173" s="7" t="str">
        <f>"2617202009141401002154"</f>
        <v>2617202009141401002154</v>
      </c>
      <c r="C173" s="7" t="str">
        <f>"郑晓薇"</f>
        <v>郑晓薇</v>
      </c>
      <c r="D173" s="7" t="str">
        <f t="shared" si="36"/>
        <v>女</v>
      </c>
    </row>
    <row r="174" spans="1:4" ht="18" customHeight="1">
      <c r="A174" s="7">
        <v>171</v>
      </c>
      <c r="B174" s="7" t="str">
        <f>"2617202009141404362164"</f>
        <v>2617202009141404362164</v>
      </c>
      <c r="C174" s="7" t="str">
        <f>"陈兰芳"</f>
        <v>陈兰芳</v>
      </c>
      <c r="D174" s="7" t="str">
        <f t="shared" si="36"/>
        <v>女</v>
      </c>
    </row>
    <row r="175" spans="1:4" ht="18" customHeight="1">
      <c r="A175" s="7">
        <v>172</v>
      </c>
      <c r="B175" s="7" t="str">
        <f>"2617202009141412482194"</f>
        <v>2617202009141412482194</v>
      </c>
      <c r="C175" s="7" t="str">
        <f>"李志伟"</f>
        <v>李志伟</v>
      </c>
      <c r="D175" s="7" t="str">
        <f aca="true" t="shared" si="37" ref="D175:D178">"男"</f>
        <v>男</v>
      </c>
    </row>
    <row r="176" spans="1:4" ht="18" customHeight="1">
      <c r="A176" s="7">
        <v>173</v>
      </c>
      <c r="B176" s="7" t="str">
        <f>"2617202009141423112224"</f>
        <v>2617202009141423112224</v>
      </c>
      <c r="C176" s="7" t="str">
        <f>"李廷波"</f>
        <v>李廷波</v>
      </c>
      <c r="D176" s="7" t="str">
        <f t="shared" si="37"/>
        <v>男</v>
      </c>
    </row>
    <row r="177" spans="1:4" ht="18" customHeight="1">
      <c r="A177" s="7">
        <v>174</v>
      </c>
      <c r="B177" s="7" t="str">
        <f>"2617202009141425582234"</f>
        <v>2617202009141425582234</v>
      </c>
      <c r="C177" s="7" t="str">
        <f>"吴丹蕊"</f>
        <v>吴丹蕊</v>
      </c>
      <c r="D177" s="7" t="str">
        <f>"女"</f>
        <v>女</v>
      </c>
    </row>
    <row r="178" spans="1:4" ht="18" customHeight="1">
      <c r="A178" s="7">
        <v>175</v>
      </c>
      <c r="B178" s="7" t="str">
        <f>"2617202009141430332248"</f>
        <v>2617202009141430332248</v>
      </c>
      <c r="C178" s="7" t="str">
        <f>"王宇翔"</f>
        <v>王宇翔</v>
      </c>
      <c r="D178" s="7" t="str">
        <f t="shared" si="37"/>
        <v>男</v>
      </c>
    </row>
    <row r="179" spans="1:4" ht="18" customHeight="1">
      <c r="A179" s="7">
        <v>176</v>
      </c>
      <c r="B179" s="7" t="str">
        <f>"2617202009141440042279"</f>
        <v>2617202009141440042279</v>
      </c>
      <c r="C179" s="7" t="str">
        <f>"蓝绎惠"</f>
        <v>蓝绎惠</v>
      </c>
      <c r="D179" s="7" t="str">
        <f aca="true" t="shared" si="38" ref="D179:D184">"女"</f>
        <v>女</v>
      </c>
    </row>
    <row r="180" spans="1:4" ht="18" customHeight="1">
      <c r="A180" s="7">
        <v>177</v>
      </c>
      <c r="B180" s="7" t="str">
        <f>"2617202009141440062280"</f>
        <v>2617202009141440062280</v>
      </c>
      <c r="C180" s="7" t="str">
        <f>"邢福海"</f>
        <v>邢福海</v>
      </c>
      <c r="D180" s="7" t="str">
        <f aca="true" t="shared" si="39" ref="D180:D182">"男"</f>
        <v>男</v>
      </c>
    </row>
    <row r="181" spans="1:4" ht="18" customHeight="1">
      <c r="A181" s="7">
        <v>178</v>
      </c>
      <c r="B181" s="7" t="str">
        <f>"2617202009141441212284"</f>
        <v>2617202009141441212284</v>
      </c>
      <c r="C181" s="7" t="str">
        <f>"许治荣"</f>
        <v>许治荣</v>
      </c>
      <c r="D181" s="7" t="str">
        <f t="shared" si="39"/>
        <v>男</v>
      </c>
    </row>
    <row r="182" spans="1:4" ht="18" customHeight="1">
      <c r="A182" s="7">
        <v>179</v>
      </c>
      <c r="B182" s="7" t="str">
        <f>"2617202009141443382295"</f>
        <v>2617202009141443382295</v>
      </c>
      <c r="C182" s="7" t="str">
        <f>"王定文"</f>
        <v>王定文</v>
      </c>
      <c r="D182" s="7" t="str">
        <f t="shared" si="39"/>
        <v>男</v>
      </c>
    </row>
    <row r="183" spans="1:4" ht="18" customHeight="1">
      <c r="A183" s="7">
        <v>180</v>
      </c>
      <c r="B183" s="7" t="str">
        <f>"2617202009141448572323"</f>
        <v>2617202009141448572323</v>
      </c>
      <c r="C183" s="7" t="str">
        <f>"林妹"</f>
        <v>林妹</v>
      </c>
      <c r="D183" s="7" t="str">
        <f t="shared" si="38"/>
        <v>女</v>
      </c>
    </row>
    <row r="184" spans="1:4" ht="18" customHeight="1">
      <c r="A184" s="7">
        <v>181</v>
      </c>
      <c r="B184" s="7" t="str">
        <f>"2617202009141449432326"</f>
        <v>2617202009141449432326</v>
      </c>
      <c r="C184" s="7" t="str">
        <f>"黄菲"</f>
        <v>黄菲</v>
      </c>
      <c r="D184" s="7" t="str">
        <f t="shared" si="38"/>
        <v>女</v>
      </c>
    </row>
    <row r="185" spans="1:4" ht="18" customHeight="1">
      <c r="A185" s="7">
        <v>182</v>
      </c>
      <c r="B185" s="7" t="str">
        <f>"2617202009141456292356"</f>
        <v>2617202009141456292356</v>
      </c>
      <c r="C185" s="7" t="str">
        <f>"李秉森"</f>
        <v>李秉森</v>
      </c>
      <c r="D185" s="7" t="str">
        <f aca="true" t="shared" si="40" ref="D185:D187">"男"</f>
        <v>男</v>
      </c>
    </row>
    <row r="186" spans="1:4" ht="18" customHeight="1">
      <c r="A186" s="7">
        <v>183</v>
      </c>
      <c r="B186" s="7" t="str">
        <f>"2617202009141457222363"</f>
        <v>2617202009141457222363</v>
      </c>
      <c r="C186" s="7" t="str">
        <f>"杨欣"</f>
        <v>杨欣</v>
      </c>
      <c r="D186" s="7" t="str">
        <f t="shared" si="40"/>
        <v>男</v>
      </c>
    </row>
    <row r="187" spans="1:4" ht="18" customHeight="1">
      <c r="A187" s="7">
        <v>184</v>
      </c>
      <c r="B187" s="7" t="str">
        <f>"2617202009141502582394"</f>
        <v>2617202009141502582394</v>
      </c>
      <c r="C187" s="7" t="str">
        <f>"苏小树"</f>
        <v>苏小树</v>
      </c>
      <c r="D187" s="7" t="str">
        <f t="shared" si="40"/>
        <v>男</v>
      </c>
    </row>
    <row r="188" spans="1:4" ht="18" customHeight="1">
      <c r="A188" s="7">
        <v>185</v>
      </c>
      <c r="B188" s="7" t="str">
        <f>"2617202009141503012396"</f>
        <v>2617202009141503012396</v>
      </c>
      <c r="C188" s="7" t="str">
        <f>"钟颜徽"</f>
        <v>钟颜徽</v>
      </c>
      <c r="D188" s="7" t="str">
        <f aca="true" t="shared" si="41" ref="D188:D192">"女"</f>
        <v>女</v>
      </c>
    </row>
    <row r="189" spans="1:4" ht="18" customHeight="1">
      <c r="A189" s="7">
        <v>186</v>
      </c>
      <c r="B189" s="7" t="str">
        <f>"2617202009141504522402"</f>
        <v>2617202009141504522402</v>
      </c>
      <c r="C189" s="7" t="str">
        <f>"严慧珍"</f>
        <v>严慧珍</v>
      </c>
      <c r="D189" s="7" t="str">
        <f t="shared" si="41"/>
        <v>女</v>
      </c>
    </row>
    <row r="190" spans="1:4" ht="18" customHeight="1">
      <c r="A190" s="7">
        <v>187</v>
      </c>
      <c r="B190" s="7" t="str">
        <f>"2617202009141509112420"</f>
        <v>2617202009141509112420</v>
      </c>
      <c r="C190" s="7" t="str">
        <f>"梁旭"</f>
        <v>梁旭</v>
      </c>
      <c r="D190" s="7" t="str">
        <f aca="true" t="shared" si="42" ref="D190:D193">"男"</f>
        <v>男</v>
      </c>
    </row>
    <row r="191" spans="1:4" ht="18" customHeight="1">
      <c r="A191" s="7">
        <v>188</v>
      </c>
      <c r="B191" s="7" t="str">
        <f>"2617202009141518312469"</f>
        <v>2617202009141518312469</v>
      </c>
      <c r="C191" s="7" t="str">
        <f>"谢迪"</f>
        <v>谢迪</v>
      </c>
      <c r="D191" s="7" t="str">
        <f t="shared" si="42"/>
        <v>男</v>
      </c>
    </row>
    <row r="192" spans="1:4" ht="18" customHeight="1">
      <c r="A192" s="7">
        <v>189</v>
      </c>
      <c r="B192" s="7" t="str">
        <f>"2617202009141524522498"</f>
        <v>2617202009141524522498</v>
      </c>
      <c r="C192" s="7" t="str">
        <f>"陈友亲"</f>
        <v>陈友亲</v>
      </c>
      <c r="D192" s="7" t="str">
        <f t="shared" si="41"/>
        <v>女</v>
      </c>
    </row>
    <row r="193" spans="1:4" ht="18" customHeight="1">
      <c r="A193" s="7">
        <v>190</v>
      </c>
      <c r="B193" s="7" t="str">
        <f>"2617202009141525052499"</f>
        <v>2617202009141525052499</v>
      </c>
      <c r="C193" s="7" t="str">
        <f>"黎丁铭"</f>
        <v>黎丁铭</v>
      </c>
      <c r="D193" s="7" t="str">
        <f t="shared" si="42"/>
        <v>男</v>
      </c>
    </row>
    <row r="194" spans="1:4" ht="18" customHeight="1">
      <c r="A194" s="7">
        <v>191</v>
      </c>
      <c r="B194" s="7" t="str">
        <f>"2617202009141527082503"</f>
        <v>2617202009141527082503</v>
      </c>
      <c r="C194" s="7" t="str">
        <f>"陈蕊"</f>
        <v>陈蕊</v>
      </c>
      <c r="D194" s="7" t="str">
        <f aca="true" t="shared" si="43" ref="D194:D199">"女"</f>
        <v>女</v>
      </c>
    </row>
    <row r="195" spans="1:4" ht="18" customHeight="1">
      <c r="A195" s="7">
        <v>192</v>
      </c>
      <c r="B195" s="7" t="str">
        <f>"2617202009141531432525"</f>
        <v>2617202009141531432525</v>
      </c>
      <c r="C195" s="7" t="str">
        <f>"陈秋月"</f>
        <v>陈秋月</v>
      </c>
      <c r="D195" s="7" t="str">
        <f t="shared" si="43"/>
        <v>女</v>
      </c>
    </row>
    <row r="196" spans="1:4" ht="18" customHeight="1">
      <c r="A196" s="7">
        <v>193</v>
      </c>
      <c r="B196" s="7" t="str">
        <f>"2617202009141531522526"</f>
        <v>2617202009141531522526</v>
      </c>
      <c r="C196" s="7" t="str">
        <f>"龙禹"</f>
        <v>龙禹</v>
      </c>
      <c r="D196" s="7" t="str">
        <f t="shared" si="43"/>
        <v>女</v>
      </c>
    </row>
    <row r="197" spans="1:4" ht="18" customHeight="1">
      <c r="A197" s="7">
        <v>194</v>
      </c>
      <c r="B197" s="7" t="str">
        <f>"2617202009141533442531"</f>
        <v>2617202009141533442531</v>
      </c>
      <c r="C197" s="7" t="str">
        <f>"杜小芳"</f>
        <v>杜小芳</v>
      </c>
      <c r="D197" s="7" t="str">
        <f t="shared" si="43"/>
        <v>女</v>
      </c>
    </row>
    <row r="198" spans="1:4" ht="18" customHeight="1">
      <c r="A198" s="7">
        <v>195</v>
      </c>
      <c r="B198" s="7" t="str">
        <f>"2617202009141538122556"</f>
        <v>2617202009141538122556</v>
      </c>
      <c r="C198" s="7" t="str">
        <f>"林倩仪"</f>
        <v>林倩仪</v>
      </c>
      <c r="D198" s="7" t="str">
        <f t="shared" si="43"/>
        <v>女</v>
      </c>
    </row>
    <row r="199" spans="1:4" ht="18" customHeight="1">
      <c r="A199" s="7">
        <v>196</v>
      </c>
      <c r="B199" s="7" t="str">
        <f>"2617202009141540582575"</f>
        <v>2617202009141540582575</v>
      </c>
      <c r="C199" s="7" t="str">
        <f>"罗楚楚"</f>
        <v>罗楚楚</v>
      </c>
      <c r="D199" s="7" t="str">
        <f t="shared" si="43"/>
        <v>女</v>
      </c>
    </row>
    <row r="200" spans="1:4" ht="18" customHeight="1">
      <c r="A200" s="7">
        <v>197</v>
      </c>
      <c r="B200" s="7" t="str">
        <f>"2617202009141542002580"</f>
        <v>2617202009141542002580</v>
      </c>
      <c r="C200" s="7" t="str">
        <f>"陈盛区"</f>
        <v>陈盛区</v>
      </c>
      <c r="D200" s="7" t="str">
        <f>"男"</f>
        <v>男</v>
      </c>
    </row>
    <row r="201" spans="1:4" ht="18" customHeight="1">
      <c r="A201" s="7">
        <v>198</v>
      </c>
      <c r="B201" s="7" t="str">
        <f>"2617202009141542292586"</f>
        <v>2617202009141542292586</v>
      </c>
      <c r="C201" s="7" t="str">
        <f>"冯滟晶"</f>
        <v>冯滟晶</v>
      </c>
      <c r="D201" s="7" t="str">
        <f aca="true" t="shared" si="44" ref="D201:D204">"女"</f>
        <v>女</v>
      </c>
    </row>
    <row r="202" spans="1:4" ht="18" customHeight="1">
      <c r="A202" s="7">
        <v>199</v>
      </c>
      <c r="B202" s="7" t="str">
        <f>"2617202009141543272590"</f>
        <v>2617202009141543272590</v>
      </c>
      <c r="C202" s="7" t="str">
        <f>"杜月玲"</f>
        <v>杜月玲</v>
      </c>
      <c r="D202" s="7" t="str">
        <f t="shared" si="44"/>
        <v>女</v>
      </c>
    </row>
    <row r="203" spans="1:4" ht="18" customHeight="1">
      <c r="A203" s="7">
        <v>200</v>
      </c>
      <c r="B203" s="7" t="str">
        <f>"2617202009141545072600"</f>
        <v>2617202009141545072600</v>
      </c>
      <c r="C203" s="7" t="str">
        <f>"苏娟"</f>
        <v>苏娟</v>
      </c>
      <c r="D203" s="7" t="str">
        <f t="shared" si="44"/>
        <v>女</v>
      </c>
    </row>
    <row r="204" spans="1:4" ht="18" customHeight="1">
      <c r="A204" s="7">
        <v>201</v>
      </c>
      <c r="B204" s="7" t="str">
        <f>"2617202009141546432613"</f>
        <v>2617202009141546432613</v>
      </c>
      <c r="C204" s="7" t="str">
        <f>"秦瑞邈"</f>
        <v>秦瑞邈</v>
      </c>
      <c r="D204" s="7" t="str">
        <f t="shared" si="44"/>
        <v>女</v>
      </c>
    </row>
    <row r="205" spans="1:4" ht="18" customHeight="1">
      <c r="A205" s="7">
        <v>202</v>
      </c>
      <c r="B205" s="7" t="str">
        <f>"2617202009141548022617"</f>
        <v>2617202009141548022617</v>
      </c>
      <c r="C205" s="7" t="str">
        <f>"陈鄧徽"</f>
        <v>陈鄧徽</v>
      </c>
      <c r="D205" s="7" t="str">
        <f aca="true" t="shared" si="45" ref="D205:D208">"男"</f>
        <v>男</v>
      </c>
    </row>
    <row r="206" spans="1:4" ht="18" customHeight="1">
      <c r="A206" s="7">
        <v>203</v>
      </c>
      <c r="B206" s="7" t="str">
        <f>"2617202009141548112618"</f>
        <v>2617202009141548112618</v>
      </c>
      <c r="C206" s="7" t="str">
        <f>"吴淑超"</f>
        <v>吴淑超</v>
      </c>
      <c r="D206" s="7" t="str">
        <f t="shared" si="45"/>
        <v>男</v>
      </c>
    </row>
    <row r="207" spans="1:4" ht="18" customHeight="1">
      <c r="A207" s="7">
        <v>204</v>
      </c>
      <c r="B207" s="7" t="str">
        <f>"2617202009141550222633"</f>
        <v>2617202009141550222633</v>
      </c>
      <c r="C207" s="7" t="str">
        <f>"周春玉"</f>
        <v>周春玉</v>
      </c>
      <c r="D207" s="7" t="str">
        <f aca="true" t="shared" si="46" ref="D207:D212">"女"</f>
        <v>女</v>
      </c>
    </row>
    <row r="208" spans="1:4" ht="18" customHeight="1">
      <c r="A208" s="7">
        <v>205</v>
      </c>
      <c r="B208" s="7" t="str">
        <f>"2617202009141550422637"</f>
        <v>2617202009141550422637</v>
      </c>
      <c r="C208" s="7" t="str">
        <f>"陈祥龙"</f>
        <v>陈祥龙</v>
      </c>
      <c r="D208" s="7" t="str">
        <f t="shared" si="45"/>
        <v>男</v>
      </c>
    </row>
    <row r="209" spans="1:4" ht="18" customHeight="1">
      <c r="A209" s="7">
        <v>206</v>
      </c>
      <c r="B209" s="7" t="str">
        <f>"2617202009141552092647"</f>
        <v>2617202009141552092647</v>
      </c>
      <c r="C209" s="7" t="str">
        <f>"王秋惠"</f>
        <v>王秋惠</v>
      </c>
      <c r="D209" s="7" t="str">
        <f t="shared" si="46"/>
        <v>女</v>
      </c>
    </row>
    <row r="210" spans="1:4" ht="18" customHeight="1">
      <c r="A210" s="7">
        <v>207</v>
      </c>
      <c r="B210" s="7" t="str">
        <f>"2617202009141552262649"</f>
        <v>2617202009141552262649</v>
      </c>
      <c r="C210" s="7" t="str">
        <f>"王媛"</f>
        <v>王媛</v>
      </c>
      <c r="D210" s="7" t="str">
        <f t="shared" si="46"/>
        <v>女</v>
      </c>
    </row>
    <row r="211" spans="1:4" ht="18" customHeight="1">
      <c r="A211" s="7">
        <v>208</v>
      </c>
      <c r="B211" s="7" t="str">
        <f>"2617202009141552562652"</f>
        <v>2617202009141552562652</v>
      </c>
      <c r="C211" s="7" t="str">
        <f>"梁家彤"</f>
        <v>梁家彤</v>
      </c>
      <c r="D211" s="7" t="str">
        <f t="shared" si="46"/>
        <v>女</v>
      </c>
    </row>
    <row r="212" spans="1:4" ht="18" customHeight="1">
      <c r="A212" s="7">
        <v>209</v>
      </c>
      <c r="B212" s="7" t="str">
        <f>"2617202009141554252659"</f>
        <v>2617202009141554252659</v>
      </c>
      <c r="C212" s="7" t="str">
        <f>"吴碧艳"</f>
        <v>吴碧艳</v>
      </c>
      <c r="D212" s="7" t="str">
        <f t="shared" si="46"/>
        <v>女</v>
      </c>
    </row>
    <row r="213" spans="1:4" ht="18" customHeight="1">
      <c r="A213" s="7">
        <v>210</v>
      </c>
      <c r="B213" s="7" t="str">
        <f>"2617202009141555132664"</f>
        <v>2617202009141555132664</v>
      </c>
      <c r="C213" s="7" t="str">
        <f>"吴清峻"</f>
        <v>吴清峻</v>
      </c>
      <c r="D213" s="7" t="str">
        <f>"男"</f>
        <v>男</v>
      </c>
    </row>
    <row r="214" spans="1:4" ht="18" customHeight="1">
      <c r="A214" s="7">
        <v>211</v>
      </c>
      <c r="B214" s="7" t="str">
        <f>"2617202009141555162665"</f>
        <v>2617202009141555162665</v>
      </c>
      <c r="C214" s="7" t="str">
        <f>"陈月伦"</f>
        <v>陈月伦</v>
      </c>
      <c r="D214" s="7" t="str">
        <f aca="true" t="shared" si="47" ref="D214:D216">"女"</f>
        <v>女</v>
      </c>
    </row>
    <row r="215" spans="1:4" ht="18" customHeight="1">
      <c r="A215" s="7">
        <v>212</v>
      </c>
      <c r="B215" s="7" t="str">
        <f>"2617202009141558352692"</f>
        <v>2617202009141558352692</v>
      </c>
      <c r="C215" s="7" t="str">
        <f>"官惠洁"</f>
        <v>官惠洁</v>
      </c>
      <c r="D215" s="7" t="str">
        <f t="shared" si="47"/>
        <v>女</v>
      </c>
    </row>
    <row r="216" spans="1:4" ht="18" customHeight="1">
      <c r="A216" s="7">
        <v>213</v>
      </c>
      <c r="B216" s="7" t="str">
        <f>"2617202009141600582699"</f>
        <v>2617202009141600582699</v>
      </c>
      <c r="C216" s="7" t="str">
        <f>"吴美婷"</f>
        <v>吴美婷</v>
      </c>
      <c r="D216" s="7" t="str">
        <f t="shared" si="47"/>
        <v>女</v>
      </c>
    </row>
    <row r="217" spans="1:4" ht="18" customHeight="1">
      <c r="A217" s="7">
        <v>214</v>
      </c>
      <c r="B217" s="7" t="str">
        <f>"2617202009141601502701"</f>
        <v>2617202009141601502701</v>
      </c>
      <c r="C217" s="7" t="str">
        <f>"唐剑宝"</f>
        <v>唐剑宝</v>
      </c>
      <c r="D217" s="7" t="str">
        <f aca="true" t="shared" si="48" ref="D217:D222">"男"</f>
        <v>男</v>
      </c>
    </row>
    <row r="218" spans="1:4" ht="18" customHeight="1">
      <c r="A218" s="7">
        <v>215</v>
      </c>
      <c r="B218" s="7" t="str">
        <f>"2617202009141601552702"</f>
        <v>2617202009141601552702</v>
      </c>
      <c r="C218" s="7" t="str">
        <f>"王绥靖"</f>
        <v>王绥靖</v>
      </c>
      <c r="D218" s="7" t="str">
        <f aca="true" t="shared" si="49" ref="D218:D224">"女"</f>
        <v>女</v>
      </c>
    </row>
    <row r="219" spans="1:4" ht="18" customHeight="1">
      <c r="A219" s="7">
        <v>216</v>
      </c>
      <c r="B219" s="7" t="str">
        <f>"2617202009141603302712"</f>
        <v>2617202009141603302712</v>
      </c>
      <c r="C219" s="7" t="str">
        <f>"王海莲"</f>
        <v>王海莲</v>
      </c>
      <c r="D219" s="7" t="str">
        <f t="shared" si="49"/>
        <v>女</v>
      </c>
    </row>
    <row r="220" spans="1:4" ht="18" customHeight="1">
      <c r="A220" s="7">
        <v>217</v>
      </c>
      <c r="B220" s="7" t="str">
        <f>"2617202009141604302720"</f>
        <v>2617202009141604302720</v>
      </c>
      <c r="C220" s="7" t="str">
        <f>"温昌香"</f>
        <v>温昌香</v>
      </c>
      <c r="D220" s="7" t="str">
        <f t="shared" si="48"/>
        <v>男</v>
      </c>
    </row>
    <row r="221" spans="1:4" ht="18" customHeight="1">
      <c r="A221" s="7">
        <v>218</v>
      </c>
      <c r="B221" s="7" t="str">
        <f>"2617202009141604412722"</f>
        <v>2617202009141604412722</v>
      </c>
      <c r="C221" s="7" t="str">
        <f>"许淦"</f>
        <v>许淦</v>
      </c>
      <c r="D221" s="7" t="str">
        <f t="shared" si="48"/>
        <v>男</v>
      </c>
    </row>
    <row r="222" spans="1:4" ht="18" customHeight="1">
      <c r="A222" s="7">
        <v>219</v>
      </c>
      <c r="B222" s="7" t="str">
        <f>"2617202009141606292727"</f>
        <v>2617202009141606292727</v>
      </c>
      <c r="C222" s="7" t="str">
        <f>"王起"</f>
        <v>王起</v>
      </c>
      <c r="D222" s="7" t="str">
        <f t="shared" si="48"/>
        <v>男</v>
      </c>
    </row>
    <row r="223" spans="1:4" ht="18" customHeight="1">
      <c r="A223" s="7">
        <v>220</v>
      </c>
      <c r="B223" s="7" t="str">
        <f>"2617202009141609522743"</f>
        <v>2617202009141609522743</v>
      </c>
      <c r="C223" s="7" t="str">
        <f>"林雄透"</f>
        <v>林雄透</v>
      </c>
      <c r="D223" s="7" t="str">
        <f t="shared" si="49"/>
        <v>女</v>
      </c>
    </row>
    <row r="224" spans="1:4" ht="18" customHeight="1">
      <c r="A224" s="7">
        <v>221</v>
      </c>
      <c r="B224" s="7" t="str">
        <f>"2617202009141610402746"</f>
        <v>2617202009141610402746</v>
      </c>
      <c r="C224" s="7" t="str">
        <f>"黄雅玲"</f>
        <v>黄雅玲</v>
      </c>
      <c r="D224" s="7" t="str">
        <f t="shared" si="49"/>
        <v>女</v>
      </c>
    </row>
    <row r="225" spans="1:4" ht="18" customHeight="1">
      <c r="A225" s="7">
        <v>222</v>
      </c>
      <c r="B225" s="7" t="str">
        <f>"2617202009141612512754"</f>
        <v>2617202009141612512754</v>
      </c>
      <c r="C225" s="7" t="str">
        <f>"符萍"</f>
        <v>符萍</v>
      </c>
      <c r="D225" s="7" t="str">
        <f aca="true" t="shared" si="50" ref="D225:D228">"男"</f>
        <v>男</v>
      </c>
    </row>
    <row r="226" spans="1:4" ht="18" customHeight="1">
      <c r="A226" s="7">
        <v>223</v>
      </c>
      <c r="B226" s="7" t="str">
        <f>"2617202009141613142756"</f>
        <v>2617202009141613142756</v>
      </c>
      <c r="C226" s="7" t="str">
        <f>"董芬芬"</f>
        <v>董芬芬</v>
      </c>
      <c r="D226" s="7" t="str">
        <f aca="true" t="shared" si="51" ref="D226:D233">"女"</f>
        <v>女</v>
      </c>
    </row>
    <row r="227" spans="1:4" ht="18" customHeight="1">
      <c r="A227" s="7">
        <v>224</v>
      </c>
      <c r="B227" s="7" t="str">
        <f>"2617202009141614252764"</f>
        <v>2617202009141614252764</v>
      </c>
      <c r="C227" s="7" t="str">
        <f>"秦雄杰"</f>
        <v>秦雄杰</v>
      </c>
      <c r="D227" s="7" t="str">
        <f t="shared" si="50"/>
        <v>男</v>
      </c>
    </row>
    <row r="228" spans="1:4" ht="18" customHeight="1">
      <c r="A228" s="7">
        <v>225</v>
      </c>
      <c r="B228" s="7" t="str">
        <f>"2617202009141616312774"</f>
        <v>2617202009141616312774</v>
      </c>
      <c r="C228" s="7" t="str">
        <f>"卓庭昌"</f>
        <v>卓庭昌</v>
      </c>
      <c r="D228" s="7" t="str">
        <f t="shared" si="50"/>
        <v>男</v>
      </c>
    </row>
    <row r="229" spans="1:4" ht="18" customHeight="1">
      <c r="A229" s="7">
        <v>226</v>
      </c>
      <c r="B229" s="7" t="str">
        <f>"2617202009141617572786"</f>
        <v>2617202009141617572786</v>
      </c>
      <c r="C229" s="7" t="str">
        <f>"陈小燕"</f>
        <v>陈小燕</v>
      </c>
      <c r="D229" s="7" t="str">
        <f t="shared" si="51"/>
        <v>女</v>
      </c>
    </row>
    <row r="230" spans="1:4" ht="18" customHeight="1">
      <c r="A230" s="7">
        <v>227</v>
      </c>
      <c r="B230" s="7" t="str">
        <f>"2617202009141619162792"</f>
        <v>2617202009141619162792</v>
      </c>
      <c r="C230" s="7" t="str">
        <f>"吴江娜"</f>
        <v>吴江娜</v>
      </c>
      <c r="D230" s="7" t="str">
        <f t="shared" si="51"/>
        <v>女</v>
      </c>
    </row>
    <row r="231" spans="1:4" ht="18" customHeight="1">
      <c r="A231" s="7">
        <v>228</v>
      </c>
      <c r="B231" s="7" t="str">
        <f>"2617202009141620552796"</f>
        <v>2617202009141620552796</v>
      </c>
      <c r="C231" s="7" t="str">
        <f>"冯茹婷"</f>
        <v>冯茹婷</v>
      </c>
      <c r="D231" s="7" t="str">
        <f t="shared" si="51"/>
        <v>女</v>
      </c>
    </row>
    <row r="232" spans="1:4" ht="18" customHeight="1">
      <c r="A232" s="7">
        <v>229</v>
      </c>
      <c r="B232" s="7" t="str">
        <f>"2617202009141621482801"</f>
        <v>2617202009141621482801</v>
      </c>
      <c r="C232" s="7" t="str">
        <f>"蓝莉"</f>
        <v>蓝莉</v>
      </c>
      <c r="D232" s="7" t="str">
        <f t="shared" si="51"/>
        <v>女</v>
      </c>
    </row>
    <row r="233" spans="1:4" ht="18" customHeight="1">
      <c r="A233" s="7">
        <v>230</v>
      </c>
      <c r="B233" s="7" t="str">
        <f>"2617202009141621542803"</f>
        <v>2617202009141621542803</v>
      </c>
      <c r="C233" s="7" t="str">
        <f>"蒙清华"</f>
        <v>蒙清华</v>
      </c>
      <c r="D233" s="7" t="str">
        <f t="shared" si="51"/>
        <v>女</v>
      </c>
    </row>
    <row r="234" spans="1:4" ht="18" customHeight="1">
      <c r="A234" s="7">
        <v>231</v>
      </c>
      <c r="B234" s="7" t="str">
        <f>"2617202009141624192820"</f>
        <v>2617202009141624192820</v>
      </c>
      <c r="C234" s="7" t="str">
        <f>"符永国"</f>
        <v>符永国</v>
      </c>
      <c r="D234" s="7" t="str">
        <f>"男"</f>
        <v>男</v>
      </c>
    </row>
    <row r="235" spans="1:4" ht="18" customHeight="1">
      <c r="A235" s="7">
        <v>232</v>
      </c>
      <c r="B235" s="7" t="str">
        <f>"2617202009141624242822"</f>
        <v>2617202009141624242822</v>
      </c>
      <c r="C235" s="7" t="str">
        <f>"李丽萍"</f>
        <v>李丽萍</v>
      </c>
      <c r="D235" s="7" t="str">
        <f aca="true" t="shared" si="52" ref="D235:D242">"女"</f>
        <v>女</v>
      </c>
    </row>
    <row r="236" spans="1:4" ht="18" customHeight="1">
      <c r="A236" s="7">
        <v>233</v>
      </c>
      <c r="B236" s="7" t="str">
        <f>"2617202009141624252823"</f>
        <v>2617202009141624252823</v>
      </c>
      <c r="C236" s="7" t="str">
        <f>"王丽红"</f>
        <v>王丽红</v>
      </c>
      <c r="D236" s="7" t="str">
        <f t="shared" si="52"/>
        <v>女</v>
      </c>
    </row>
    <row r="237" spans="1:4" ht="18" customHeight="1">
      <c r="A237" s="7">
        <v>234</v>
      </c>
      <c r="B237" s="7" t="str">
        <f>"2617202009141628332843"</f>
        <v>2617202009141628332843</v>
      </c>
      <c r="C237" s="7" t="str">
        <f>"李伟"</f>
        <v>李伟</v>
      </c>
      <c r="D237" s="7" t="str">
        <f>"男"</f>
        <v>男</v>
      </c>
    </row>
    <row r="238" spans="1:4" ht="18" customHeight="1">
      <c r="A238" s="7">
        <v>235</v>
      </c>
      <c r="B238" s="7" t="str">
        <f>"2617202009141632132870"</f>
        <v>2617202009141632132870</v>
      </c>
      <c r="C238" s="7" t="str">
        <f>"李雪莉"</f>
        <v>李雪莉</v>
      </c>
      <c r="D238" s="7" t="str">
        <f t="shared" si="52"/>
        <v>女</v>
      </c>
    </row>
    <row r="239" spans="1:4" ht="18" customHeight="1">
      <c r="A239" s="7">
        <v>236</v>
      </c>
      <c r="B239" s="7" t="str">
        <f>"2617202009141632372872"</f>
        <v>2617202009141632372872</v>
      </c>
      <c r="C239" s="7" t="str">
        <f>"王敏"</f>
        <v>王敏</v>
      </c>
      <c r="D239" s="7" t="str">
        <f t="shared" si="52"/>
        <v>女</v>
      </c>
    </row>
    <row r="240" spans="1:4" ht="18" customHeight="1">
      <c r="A240" s="7">
        <v>237</v>
      </c>
      <c r="B240" s="7" t="str">
        <f>"2617202009141634392880"</f>
        <v>2617202009141634392880</v>
      </c>
      <c r="C240" s="7" t="str">
        <f>"周海冰"</f>
        <v>周海冰</v>
      </c>
      <c r="D240" s="7" t="str">
        <f t="shared" si="52"/>
        <v>女</v>
      </c>
    </row>
    <row r="241" spans="1:4" ht="18" customHeight="1">
      <c r="A241" s="7">
        <v>238</v>
      </c>
      <c r="B241" s="7" t="str">
        <f>"2617202009141635502884"</f>
        <v>2617202009141635502884</v>
      </c>
      <c r="C241" s="7" t="str">
        <f>"徐婷婷"</f>
        <v>徐婷婷</v>
      </c>
      <c r="D241" s="7" t="str">
        <f t="shared" si="52"/>
        <v>女</v>
      </c>
    </row>
    <row r="242" spans="1:4" ht="18" customHeight="1">
      <c r="A242" s="7">
        <v>239</v>
      </c>
      <c r="B242" s="7" t="str">
        <f>"2617202009141638312901"</f>
        <v>2617202009141638312901</v>
      </c>
      <c r="C242" s="7" t="str">
        <f>"蔡天伦"</f>
        <v>蔡天伦</v>
      </c>
      <c r="D242" s="7" t="str">
        <f t="shared" si="52"/>
        <v>女</v>
      </c>
    </row>
    <row r="243" spans="1:4" ht="18" customHeight="1">
      <c r="A243" s="7">
        <v>240</v>
      </c>
      <c r="B243" s="7" t="str">
        <f>"2617202009141643002916"</f>
        <v>2617202009141643002916</v>
      </c>
      <c r="C243" s="7" t="str">
        <f>"王辉富"</f>
        <v>王辉富</v>
      </c>
      <c r="D243" s="7" t="str">
        <f>"男"</f>
        <v>男</v>
      </c>
    </row>
    <row r="244" spans="1:4" ht="18" customHeight="1">
      <c r="A244" s="7">
        <v>241</v>
      </c>
      <c r="B244" s="7" t="str">
        <f>"2617202009141649092937"</f>
        <v>2617202009141649092937</v>
      </c>
      <c r="C244" s="7" t="str">
        <f>"陈国庆"</f>
        <v>陈国庆</v>
      </c>
      <c r="D244" s="7" t="str">
        <f aca="true" t="shared" si="53" ref="D244:D247">"女"</f>
        <v>女</v>
      </c>
    </row>
    <row r="245" spans="1:4" ht="18" customHeight="1">
      <c r="A245" s="7">
        <v>242</v>
      </c>
      <c r="B245" s="7" t="str">
        <f>"2617202009141653272954"</f>
        <v>2617202009141653272954</v>
      </c>
      <c r="C245" s="7" t="str">
        <f>"梁嘉瑞"</f>
        <v>梁嘉瑞</v>
      </c>
      <c r="D245" s="7" t="str">
        <f t="shared" si="53"/>
        <v>女</v>
      </c>
    </row>
    <row r="246" spans="1:4" ht="18" customHeight="1">
      <c r="A246" s="7">
        <v>243</v>
      </c>
      <c r="B246" s="7" t="str">
        <f>"2617202009141657212970"</f>
        <v>2617202009141657212970</v>
      </c>
      <c r="C246" s="7" t="str">
        <f>"张露瑶"</f>
        <v>张露瑶</v>
      </c>
      <c r="D246" s="7" t="str">
        <f t="shared" si="53"/>
        <v>女</v>
      </c>
    </row>
    <row r="247" spans="1:4" ht="18" customHeight="1">
      <c r="A247" s="7">
        <v>244</v>
      </c>
      <c r="B247" s="7" t="str">
        <f>"2617202009141701122986"</f>
        <v>2617202009141701122986</v>
      </c>
      <c r="C247" s="7" t="str">
        <f>"许海蕾"</f>
        <v>许海蕾</v>
      </c>
      <c r="D247" s="7" t="str">
        <f t="shared" si="53"/>
        <v>女</v>
      </c>
    </row>
    <row r="248" spans="1:4" ht="18" customHeight="1">
      <c r="A248" s="7">
        <v>245</v>
      </c>
      <c r="B248" s="7" t="str">
        <f>"2617202009141701562988"</f>
        <v>2617202009141701562988</v>
      </c>
      <c r="C248" s="7" t="str">
        <f>"文传协"</f>
        <v>文传协</v>
      </c>
      <c r="D248" s="7" t="str">
        <f aca="true" t="shared" si="54" ref="D248:D253">"男"</f>
        <v>男</v>
      </c>
    </row>
    <row r="249" spans="1:4" ht="18" customHeight="1">
      <c r="A249" s="7">
        <v>246</v>
      </c>
      <c r="B249" s="7" t="str">
        <f>"2617202009141705013005"</f>
        <v>2617202009141705013005</v>
      </c>
      <c r="C249" s="7" t="str">
        <f>"何丽薪"</f>
        <v>何丽薪</v>
      </c>
      <c r="D249" s="7" t="str">
        <f aca="true" t="shared" si="55" ref="D249:D258">"女"</f>
        <v>女</v>
      </c>
    </row>
    <row r="250" spans="1:4" ht="18" customHeight="1">
      <c r="A250" s="7">
        <v>247</v>
      </c>
      <c r="B250" s="7" t="str">
        <f>"2617202009141706053011"</f>
        <v>2617202009141706053011</v>
      </c>
      <c r="C250" s="7" t="str">
        <f>"马宗仁"</f>
        <v>马宗仁</v>
      </c>
      <c r="D250" s="7" t="str">
        <f t="shared" si="54"/>
        <v>男</v>
      </c>
    </row>
    <row r="251" spans="1:4" ht="18" customHeight="1">
      <c r="A251" s="7">
        <v>248</v>
      </c>
      <c r="B251" s="7" t="str">
        <f>"2617202009141706203012"</f>
        <v>2617202009141706203012</v>
      </c>
      <c r="C251" s="7" t="str">
        <f>"王琼妹"</f>
        <v>王琼妹</v>
      </c>
      <c r="D251" s="7" t="str">
        <f t="shared" si="55"/>
        <v>女</v>
      </c>
    </row>
    <row r="252" spans="1:4" ht="18" customHeight="1">
      <c r="A252" s="7">
        <v>249</v>
      </c>
      <c r="B252" s="7" t="str">
        <f>"2617202009141706553015"</f>
        <v>2617202009141706553015</v>
      </c>
      <c r="C252" s="7" t="str">
        <f>"张志恒"</f>
        <v>张志恒</v>
      </c>
      <c r="D252" s="7" t="str">
        <f t="shared" si="54"/>
        <v>男</v>
      </c>
    </row>
    <row r="253" spans="1:4" ht="18" customHeight="1">
      <c r="A253" s="7">
        <v>250</v>
      </c>
      <c r="B253" s="7" t="str">
        <f>"2617202009141711323031"</f>
        <v>2617202009141711323031</v>
      </c>
      <c r="C253" s="7" t="str">
        <f>"袁维道"</f>
        <v>袁维道</v>
      </c>
      <c r="D253" s="7" t="str">
        <f t="shared" si="54"/>
        <v>男</v>
      </c>
    </row>
    <row r="254" spans="1:4" ht="18" customHeight="1">
      <c r="A254" s="7">
        <v>251</v>
      </c>
      <c r="B254" s="7" t="str">
        <f>"2617202009141712513036"</f>
        <v>2617202009141712513036</v>
      </c>
      <c r="C254" s="7" t="str">
        <f>"林晶晶"</f>
        <v>林晶晶</v>
      </c>
      <c r="D254" s="7" t="str">
        <f t="shared" si="55"/>
        <v>女</v>
      </c>
    </row>
    <row r="255" spans="1:4" ht="18" customHeight="1">
      <c r="A255" s="7">
        <v>252</v>
      </c>
      <c r="B255" s="7" t="str">
        <f>"2617202009141714493046"</f>
        <v>2617202009141714493046</v>
      </c>
      <c r="C255" s="7" t="str">
        <f>"王旎"</f>
        <v>王旎</v>
      </c>
      <c r="D255" s="7" t="str">
        <f t="shared" si="55"/>
        <v>女</v>
      </c>
    </row>
    <row r="256" spans="1:4" ht="18" customHeight="1">
      <c r="A256" s="7">
        <v>253</v>
      </c>
      <c r="B256" s="7" t="str">
        <f>"2617202009141720133065"</f>
        <v>2617202009141720133065</v>
      </c>
      <c r="C256" s="7" t="str">
        <f>"孙鸿萍"</f>
        <v>孙鸿萍</v>
      </c>
      <c r="D256" s="7" t="str">
        <f t="shared" si="55"/>
        <v>女</v>
      </c>
    </row>
    <row r="257" spans="1:4" ht="18" customHeight="1">
      <c r="A257" s="7">
        <v>254</v>
      </c>
      <c r="B257" s="7" t="str">
        <f>"2617202009141721063069"</f>
        <v>2617202009141721063069</v>
      </c>
      <c r="C257" s="7" t="str">
        <f>"刘春萍"</f>
        <v>刘春萍</v>
      </c>
      <c r="D257" s="7" t="str">
        <f t="shared" si="55"/>
        <v>女</v>
      </c>
    </row>
    <row r="258" spans="1:4" ht="18" customHeight="1">
      <c r="A258" s="7">
        <v>255</v>
      </c>
      <c r="B258" s="7" t="str">
        <f>"2617202009141722143072"</f>
        <v>2617202009141722143072</v>
      </c>
      <c r="C258" s="7" t="str">
        <f>"羊仁彩"</f>
        <v>羊仁彩</v>
      </c>
      <c r="D258" s="7" t="str">
        <f t="shared" si="55"/>
        <v>女</v>
      </c>
    </row>
    <row r="259" spans="1:4" ht="18" customHeight="1">
      <c r="A259" s="7">
        <v>256</v>
      </c>
      <c r="B259" s="7" t="str">
        <f>"2617202009141724293079"</f>
        <v>2617202009141724293079</v>
      </c>
      <c r="C259" s="7" t="str">
        <f>"梁昌肇"</f>
        <v>梁昌肇</v>
      </c>
      <c r="D259" s="7" t="str">
        <f>"男"</f>
        <v>男</v>
      </c>
    </row>
    <row r="260" spans="1:4" ht="18" customHeight="1">
      <c r="A260" s="7">
        <v>257</v>
      </c>
      <c r="B260" s="7" t="str">
        <f>"2617202009141725183083"</f>
        <v>2617202009141725183083</v>
      </c>
      <c r="C260" s="7" t="str">
        <f>"林哲屹"</f>
        <v>林哲屹</v>
      </c>
      <c r="D260" s="7" t="str">
        <f aca="true" t="shared" si="56" ref="D260:D266">"女"</f>
        <v>女</v>
      </c>
    </row>
    <row r="261" spans="1:4" ht="18" customHeight="1">
      <c r="A261" s="7">
        <v>258</v>
      </c>
      <c r="B261" s="7" t="str">
        <f>"2617202009141726583090"</f>
        <v>2617202009141726583090</v>
      </c>
      <c r="C261" s="7" t="str">
        <f>"符致鹏"</f>
        <v>符致鹏</v>
      </c>
      <c r="D261" s="7" t="str">
        <f>"男"</f>
        <v>男</v>
      </c>
    </row>
    <row r="262" spans="1:4" ht="18" customHeight="1">
      <c r="A262" s="7">
        <v>259</v>
      </c>
      <c r="B262" s="7" t="str">
        <f>"2617202009141729343096"</f>
        <v>2617202009141729343096</v>
      </c>
      <c r="C262" s="7" t="str">
        <f>"王艺霞"</f>
        <v>王艺霞</v>
      </c>
      <c r="D262" s="7" t="str">
        <f t="shared" si="56"/>
        <v>女</v>
      </c>
    </row>
    <row r="263" spans="1:4" ht="18" customHeight="1">
      <c r="A263" s="7">
        <v>260</v>
      </c>
      <c r="B263" s="7" t="str">
        <f>"2617202009141730523099"</f>
        <v>2617202009141730523099</v>
      </c>
      <c r="C263" s="7" t="str">
        <f>"林蓉敏"</f>
        <v>林蓉敏</v>
      </c>
      <c r="D263" s="7" t="str">
        <f t="shared" si="56"/>
        <v>女</v>
      </c>
    </row>
    <row r="264" spans="1:4" ht="18" customHeight="1">
      <c r="A264" s="7">
        <v>261</v>
      </c>
      <c r="B264" s="7" t="str">
        <f>"2617202009141731153101"</f>
        <v>2617202009141731153101</v>
      </c>
      <c r="C264" s="7" t="str">
        <f>"梁颖"</f>
        <v>梁颖</v>
      </c>
      <c r="D264" s="7" t="str">
        <f t="shared" si="56"/>
        <v>女</v>
      </c>
    </row>
    <row r="265" spans="1:4" ht="18" customHeight="1">
      <c r="A265" s="7">
        <v>262</v>
      </c>
      <c r="B265" s="7" t="str">
        <f>"2617202009141734503107"</f>
        <v>2617202009141734503107</v>
      </c>
      <c r="C265" s="7" t="str">
        <f>"吴维娇"</f>
        <v>吴维娇</v>
      </c>
      <c r="D265" s="7" t="str">
        <f t="shared" si="56"/>
        <v>女</v>
      </c>
    </row>
    <row r="266" spans="1:4" ht="18" customHeight="1">
      <c r="A266" s="7">
        <v>263</v>
      </c>
      <c r="B266" s="7" t="str">
        <f>"2617202009141740413127"</f>
        <v>2617202009141740413127</v>
      </c>
      <c r="C266" s="7" t="str">
        <f>"毛奕雯"</f>
        <v>毛奕雯</v>
      </c>
      <c r="D266" s="7" t="str">
        <f t="shared" si="56"/>
        <v>女</v>
      </c>
    </row>
    <row r="267" spans="1:4" ht="18" customHeight="1">
      <c r="A267" s="7">
        <v>264</v>
      </c>
      <c r="B267" s="7" t="str">
        <f>"2617202009141745053143"</f>
        <v>2617202009141745053143</v>
      </c>
      <c r="C267" s="7" t="str">
        <f>"李南生"</f>
        <v>李南生</v>
      </c>
      <c r="D267" s="7" t="str">
        <f>"男"</f>
        <v>男</v>
      </c>
    </row>
    <row r="268" spans="1:4" ht="18" customHeight="1">
      <c r="A268" s="7">
        <v>265</v>
      </c>
      <c r="B268" s="7" t="str">
        <f>"2617202009141750073156"</f>
        <v>2617202009141750073156</v>
      </c>
      <c r="C268" s="7" t="str">
        <f>"李少敏"</f>
        <v>李少敏</v>
      </c>
      <c r="D268" s="7" t="str">
        <f aca="true" t="shared" si="57" ref="D268:D270">"女"</f>
        <v>女</v>
      </c>
    </row>
    <row r="269" spans="1:4" ht="18" customHeight="1">
      <c r="A269" s="7">
        <v>266</v>
      </c>
      <c r="B269" s="7" t="str">
        <f>"2617202009141751513160"</f>
        <v>2617202009141751513160</v>
      </c>
      <c r="C269" s="7" t="str">
        <f>"邱彩虹"</f>
        <v>邱彩虹</v>
      </c>
      <c r="D269" s="7" t="str">
        <f t="shared" si="57"/>
        <v>女</v>
      </c>
    </row>
    <row r="270" spans="1:4" ht="18" customHeight="1">
      <c r="A270" s="7">
        <v>267</v>
      </c>
      <c r="B270" s="7" t="str">
        <f>"2617202009141753193167"</f>
        <v>2617202009141753193167</v>
      </c>
      <c r="C270" s="7" t="str">
        <f>"李婕"</f>
        <v>李婕</v>
      </c>
      <c r="D270" s="7" t="str">
        <f t="shared" si="57"/>
        <v>女</v>
      </c>
    </row>
    <row r="271" spans="1:4" ht="18" customHeight="1">
      <c r="A271" s="7">
        <v>268</v>
      </c>
      <c r="B271" s="7" t="str">
        <f>"2617202009141754153169"</f>
        <v>2617202009141754153169</v>
      </c>
      <c r="C271" s="7" t="str">
        <f>"邓力豪"</f>
        <v>邓力豪</v>
      </c>
      <c r="D271" s="7" t="str">
        <f>"男"</f>
        <v>男</v>
      </c>
    </row>
    <row r="272" spans="1:4" ht="18" customHeight="1">
      <c r="A272" s="7">
        <v>269</v>
      </c>
      <c r="B272" s="7" t="str">
        <f>"2617202009141755123171"</f>
        <v>2617202009141755123171</v>
      </c>
      <c r="C272" s="7" t="str">
        <f>"李晓丹"</f>
        <v>李晓丹</v>
      </c>
      <c r="D272" s="7" t="str">
        <f aca="true" t="shared" si="58" ref="D272:D275">"女"</f>
        <v>女</v>
      </c>
    </row>
    <row r="273" spans="1:4" ht="18" customHeight="1">
      <c r="A273" s="7">
        <v>270</v>
      </c>
      <c r="B273" s="7" t="str">
        <f>"2617202009141808303203"</f>
        <v>2617202009141808303203</v>
      </c>
      <c r="C273" s="7" t="str">
        <f>"张笑冰"</f>
        <v>张笑冰</v>
      </c>
      <c r="D273" s="7" t="str">
        <f t="shared" si="58"/>
        <v>女</v>
      </c>
    </row>
    <row r="274" spans="1:4" ht="18" customHeight="1">
      <c r="A274" s="7">
        <v>271</v>
      </c>
      <c r="B274" s="7" t="str">
        <f>"2617202009141815163219"</f>
        <v>2617202009141815163219</v>
      </c>
      <c r="C274" s="7" t="str">
        <f>"何有应"</f>
        <v>何有应</v>
      </c>
      <c r="D274" s="7" t="str">
        <f t="shared" si="58"/>
        <v>女</v>
      </c>
    </row>
    <row r="275" spans="1:4" ht="18" customHeight="1">
      <c r="A275" s="7">
        <v>272</v>
      </c>
      <c r="B275" s="7" t="str">
        <f>"2617202009141815243220"</f>
        <v>2617202009141815243220</v>
      </c>
      <c r="C275" s="7" t="str">
        <f>"洪果"</f>
        <v>洪果</v>
      </c>
      <c r="D275" s="7" t="str">
        <f t="shared" si="58"/>
        <v>女</v>
      </c>
    </row>
    <row r="276" spans="1:4" ht="18" customHeight="1">
      <c r="A276" s="7">
        <v>273</v>
      </c>
      <c r="B276" s="7" t="str">
        <f>"2617202009141819233231"</f>
        <v>2617202009141819233231</v>
      </c>
      <c r="C276" s="7" t="str">
        <f>"郑永贤"</f>
        <v>郑永贤</v>
      </c>
      <c r="D276" s="7" t="str">
        <f aca="true" t="shared" si="59" ref="D276:D282">"男"</f>
        <v>男</v>
      </c>
    </row>
    <row r="277" spans="1:4" ht="18" customHeight="1">
      <c r="A277" s="7">
        <v>274</v>
      </c>
      <c r="B277" s="7" t="str">
        <f>"2617202009141822193240"</f>
        <v>2617202009141822193240</v>
      </c>
      <c r="C277" s="7" t="str">
        <f>"符峥莹"</f>
        <v>符峥莹</v>
      </c>
      <c r="D277" s="7" t="str">
        <f>"女"</f>
        <v>女</v>
      </c>
    </row>
    <row r="278" spans="1:4" ht="18" customHeight="1">
      <c r="A278" s="7">
        <v>275</v>
      </c>
      <c r="B278" s="7" t="str">
        <f>"2617202009141824283243"</f>
        <v>2617202009141824283243</v>
      </c>
      <c r="C278" s="7" t="str">
        <f>"卓逢涌"</f>
        <v>卓逢涌</v>
      </c>
      <c r="D278" s="7" t="str">
        <f t="shared" si="59"/>
        <v>男</v>
      </c>
    </row>
    <row r="279" spans="1:4" ht="18" customHeight="1">
      <c r="A279" s="7">
        <v>276</v>
      </c>
      <c r="B279" s="7" t="str">
        <f>"2617202009141829193260"</f>
        <v>2617202009141829193260</v>
      </c>
      <c r="C279" s="7" t="str">
        <f>"钟云逸"</f>
        <v>钟云逸</v>
      </c>
      <c r="D279" s="7" t="str">
        <f t="shared" si="59"/>
        <v>男</v>
      </c>
    </row>
    <row r="280" spans="1:4" ht="18" customHeight="1">
      <c r="A280" s="7">
        <v>277</v>
      </c>
      <c r="B280" s="7" t="str">
        <f>"2617202009141833443271"</f>
        <v>2617202009141833443271</v>
      </c>
      <c r="C280" s="7" t="str">
        <f>"王泽泉"</f>
        <v>王泽泉</v>
      </c>
      <c r="D280" s="7" t="str">
        <f t="shared" si="59"/>
        <v>男</v>
      </c>
    </row>
    <row r="281" spans="1:4" ht="18" customHeight="1">
      <c r="A281" s="7">
        <v>278</v>
      </c>
      <c r="B281" s="7" t="str">
        <f>"2617202009141840163291"</f>
        <v>2617202009141840163291</v>
      </c>
      <c r="C281" s="7" t="str">
        <f>"徐明望"</f>
        <v>徐明望</v>
      </c>
      <c r="D281" s="7" t="str">
        <f t="shared" si="59"/>
        <v>男</v>
      </c>
    </row>
    <row r="282" spans="1:4" ht="18" customHeight="1">
      <c r="A282" s="7">
        <v>279</v>
      </c>
      <c r="B282" s="7" t="str">
        <f>"2617202009141844163302"</f>
        <v>2617202009141844163302</v>
      </c>
      <c r="C282" s="7" t="str">
        <f>"高元斌"</f>
        <v>高元斌</v>
      </c>
      <c r="D282" s="7" t="str">
        <f t="shared" si="59"/>
        <v>男</v>
      </c>
    </row>
    <row r="283" spans="1:4" ht="18" customHeight="1">
      <c r="A283" s="7">
        <v>280</v>
      </c>
      <c r="B283" s="7" t="str">
        <f>"2617202009141844293305"</f>
        <v>2617202009141844293305</v>
      </c>
      <c r="C283" s="7" t="str">
        <f>"黎焕丽"</f>
        <v>黎焕丽</v>
      </c>
      <c r="D283" s="7" t="str">
        <f aca="true" t="shared" si="60" ref="D283:D289">"女"</f>
        <v>女</v>
      </c>
    </row>
    <row r="284" spans="1:4" ht="18" customHeight="1">
      <c r="A284" s="7">
        <v>281</v>
      </c>
      <c r="B284" s="7" t="str">
        <f>"2617202009141844373307"</f>
        <v>2617202009141844373307</v>
      </c>
      <c r="C284" s="7" t="str">
        <f>"钟灵鹏"</f>
        <v>钟灵鹏</v>
      </c>
      <c r="D284" s="7" t="str">
        <f>"男"</f>
        <v>男</v>
      </c>
    </row>
    <row r="285" spans="1:4" ht="18" customHeight="1">
      <c r="A285" s="7">
        <v>282</v>
      </c>
      <c r="B285" s="7" t="str">
        <f>"2617202009141846083317"</f>
        <v>2617202009141846083317</v>
      </c>
      <c r="C285" s="7" t="str">
        <f>"钟孟莹"</f>
        <v>钟孟莹</v>
      </c>
      <c r="D285" s="7" t="str">
        <f t="shared" si="60"/>
        <v>女</v>
      </c>
    </row>
    <row r="286" spans="1:4" ht="18" customHeight="1">
      <c r="A286" s="7">
        <v>283</v>
      </c>
      <c r="B286" s="7" t="str">
        <f>"2617202009141850383327"</f>
        <v>2617202009141850383327</v>
      </c>
      <c r="C286" s="7" t="str">
        <f>"吴崇概"</f>
        <v>吴崇概</v>
      </c>
      <c r="D286" s="7" t="str">
        <f aca="true" t="shared" si="61" ref="D286:D291">"男"</f>
        <v>男</v>
      </c>
    </row>
    <row r="287" spans="1:4" ht="18" customHeight="1">
      <c r="A287" s="7">
        <v>284</v>
      </c>
      <c r="B287" s="7" t="str">
        <f>"2617202009141851553328"</f>
        <v>2617202009141851553328</v>
      </c>
      <c r="C287" s="7" t="str">
        <f>"张天弛"</f>
        <v>张天弛</v>
      </c>
      <c r="D287" s="7" t="str">
        <f t="shared" si="60"/>
        <v>女</v>
      </c>
    </row>
    <row r="288" spans="1:4" ht="18" customHeight="1">
      <c r="A288" s="7">
        <v>285</v>
      </c>
      <c r="B288" s="7" t="str">
        <f>"2617202009141859563342"</f>
        <v>2617202009141859563342</v>
      </c>
      <c r="C288" s="7" t="str">
        <f>"王维容"</f>
        <v>王维容</v>
      </c>
      <c r="D288" s="7" t="str">
        <f t="shared" si="60"/>
        <v>女</v>
      </c>
    </row>
    <row r="289" spans="1:4" ht="18" customHeight="1">
      <c r="A289" s="7">
        <v>286</v>
      </c>
      <c r="B289" s="7" t="str">
        <f>"2617202009141906493359"</f>
        <v>2617202009141906493359</v>
      </c>
      <c r="C289" s="7" t="str">
        <f>"曾子芯"</f>
        <v>曾子芯</v>
      </c>
      <c r="D289" s="7" t="str">
        <f t="shared" si="60"/>
        <v>女</v>
      </c>
    </row>
    <row r="290" spans="1:4" ht="18" customHeight="1">
      <c r="A290" s="7">
        <v>287</v>
      </c>
      <c r="B290" s="7" t="str">
        <f>"2617202009141915073387"</f>
        <v>2617202009141915073387</v>
      </c>
      <c r="C290" s="7" t="str">
        <f>"全垂鸣"</f>
        <v>全垂鸣</v>
      </c>
      <c r="D290" s="7" t="str">
        <f t="shared" si="61"/>
        <v>男</v>
      </c>
    </row>
    <row r="291" spans="1:4" ht="18" customHeight="1">
      <c r="A291" s="7">
        <v>288</v>
      </c>
      <c r="B291" s="7" t="str">
        <f>"2617202009141916283388"</f>
        <v>2617202009141916283388</v>
      </c>
      <c r="C291" s="7" t="str">
        <f>"田泽宏"</f>
        <v>田泽宏</v>
      </c>
      <c r="D291" s="7" t="str">
        <f t="shared" si="61"/>
        <v>男</v>
      </c>
    </row>
    <row r="292" spans="1:4" ht="18" customHeight="1">
      <c r="A292" s="7">
        <v>289</v>
      </c>
      <c r="B292" s="7" t="str">
        <f>"2617202009141920173396"</f>
        <v>2617202009141920173396</v>
      </c>
      <c r="C292" s="7" t="str">
        <f>"张玮芸"</f>
        <v>张玮芸</v>
      </c>
      <c r="D292" s="7" t="str">
        <f aca="true" t="shared" si="62" ref="D292:D296">"女"</f>
        <v>女</v>
      </c>
    </row>
    <row r="293" spans="1:4" ht="18" customHeight="1">
      <c r="A293" s="7">
        <v>290</v>
      </c>
      <c r="B293" s="7" t="str">
        <f>"2617202009141921453398"</f>
        <v>2617202009141921453398</v>
      </c>
      <c r="C293" s="7" t="str">
        <f>"洪典安"</f>
        <v>洪典安</v>
      </c>
      <c r="D293" s="7" t="str">
        <f aca="true" t="shared" si="63" ref="D293:D297">"男"</f>
        <v>男</v>
      </c>
    </row>
    <row r="294" spans="1:4" ht="18" customHeight="1">
      <c r="A294" s="7">
        <v>291</v>
      </c>
      <c r="B294" s="7" t="str">
        <f>"2617202009141925143412"</f>
        <v>2617202009141925143412</v>
      </c>
      <c r="C294" s="7" t="str">
        <f>"郑丽娟"</f>
        <v>郑丽娟</v>
      </c>
      <c r="D294" s="7" t="str">
        <f t="shared" si="62"/>
        <v>女</v>
      </c>
    </row>
    <row r="295" spans="1:4" ht="18" customHeight="1">
      <c r="A295" s="7">
        <v>292</v>
      </c>
      <c r="B295" s="7" t="str">
        <f>"2617202009141930173426"</f>
        <v>2617202009141930173426</v>
      </c>
      <c r="C295" s="7" t="str">
        <f>"黎吉卿"</f>
        <v>黎吉卿</v>
      </c>
      <c r="D295" s="7" t="str">
        <f t="shared" si="63"/>
        <v>男</v>
      </c>
    </row>
    <row r="296" spans="1:4" ht="18" customHeight="1">
      <c r="A296" s="7">
        <v>293</v>
      </c>
      <c r="B296" s="7" t="str">
        <f>"2617202009141931553432"</f>
        <v>2617202009141931553432</v>
      </c>
      <c r="C296" s="7" t="str">
        <f>"钟小婷"</f>
        <v>钟小婷</v>
      </c>
      <c r="D296" s="7" t="str">
        <f t="shared" si="62"/>
        <v>女</v>
      </c>
    </row>
    <row r="297" spans="1:4" ht="18" customHeight="1">
      <c r="A297" s="7">
        <v>294</v>
      </c>
      <c r="B297" s="7" t="str">
        <f>"2617202009141932333435"</f>
        <v>2617202009141932333435</v>
      </c>
      <c r="C297" s="7" t="str">
        <f>"吴毓程"</f>
        <v>吴毓程</v>
      </c>
      <c r="D297" s="7" t="str">
        <f t="shared" si="63"/>
        <v>男</v>
      </c>
    </row>
    <row r="298" spans="1:4" ht="18" customHeight="1">
      <c r="A298" s="7">
        <v>295</v>
      </c>
      <c r="B298" s="7" t="str">
        <f>"2617202009141935043443"</f>
        <v>2617202009141935043443</v>
      </c>
      <c r="C298" s="7" t="str">
        <f>"陈琼菲"</f>
        <v>陈琼菲</v>
      </c>
      <c r="D298" s="7" t="str">
        <f>"女"</f>
        <v>女</v>
      </c>
    </row>
    <row r="299" spans="1:4" ht="18" customHeight="1">
      <c r="A299" s="7">
        <v>296</v>
      </c>
      <c r="B299" s="7" t="str">
        <f>"2617202009141938083452"</f>
        <v>2617202009141938083452</v>
      </c>
      <c r="C299" s="7" t="str">
        <f>"陈花香"</f>
        <v>陈花香</v>
      </c>
      <c r="D299" s="7" t="str">
        <f>"女"</f>
        <v>女</v>
      </c>
    </row>
    <row r="300" spans="1:4" ht="18" customHeight="1">
      <c r="A300" s="7">
        <v>297</v>
      </c>
      <c r="B300" s="7" t="str">
        <f>"2617202009141940493461"</f>
        <v>2617202009141940493461</v>
      </c>
      <c r="C300" s="7" t="str">
        <f>"谢拜平"</f>
        <v>谢拜平</v>
      </c>
      <c r="D300" s="7" t="str">
        <f aca="true" t="shared" si="64" ref="D300:D304">"男"</f>
        <v>男</v>
      </c>
    </row>
    <row r="301" spans="1:4" ht="18" customHeight="1">
      <c r="A301" s="7">
        <v>298</v>
      </c>
      <c r="B301" s="7" t="str">
        <f>"2617202009141941263462"</f>
        <v>2617202009141941263462</v>
      </c>
      <c r="C301" s="7" t="str">
        <f>"朱振亮"</f>
        <v>朱振亮</v>
      </c>
      <c r="D301" s="7" t="str">
        <f t="shared" si="64"/>
        <v>男</v>
      </c>
    </row>
    <row r="302" spans="1:4" ht="18" customHeight="1">
      <c r="A302" s="7">
        <v>299</v>
      </c>
      <c r="B302" s="7" t="str">
        <f>"2617202009141941593463"</f>
        <v>2617202009141941593463</v>
      </c>
      <c r="C302" s="7" t="str">
        <f>"杜正琪"</f>
        <v>杜正琪</v>
      </c>
      <c r="D302" s="7" t="str">
        <f t="shared" si="64"/>
        <v>男</v>
      </c>
    </row>
    <row r="303" spans="1:4" ht="18" customHeight="1">
      <c r="A303" s="7">
        <v>300</v>
      </c>
      <c r="B303" s="7" t="str">
        <f>"2617202009141943043467"</f>
        <v>2617202009141943043467</v>
      </c>
      <c r="C303" s="7" t="str">
        <f>"苏柳阳"</f>
        <v>苏柳阳</v>
      </c>
      <c r="D303" s="7" t="str">
        <f t="shared" si="64"/>
        <v>男</v>
      </c>
    </row>
    <row r="304" spans="1:4" ht="18" customHeight="1">
      <c r="A304" s="7">
        <v>301</v>
      </c>
      <c r="B304" s="7" t="str">
        <f>"2617202009141946173474"</f>
        <v>2617202009141946173474</v>
      </c>
      <c r="C304" s="7" t="str">
        <f>"滕校毅"</f>
        <v>滕校毅</v>
      </c>
      <c r="D304" s="7" t="str">
        <f t="shared" si="64"/>
        <v>男</v>
      </c>
    </row>
    <row r="305" spans="1:4" ht="18" customHeight="1">
      <c r="A305" s="7">
        <v>302</v>
      </c>
      <c r="B305" s="7" t="str">
        <f>"2617202009141948523483"</f>
        <v>2617202009141948523483</v>
      </c>
      <c r="C305" s="7" t="str">
        <f>"张雅婷"</f>
        <v>张雅婷</v>
      </c>
      <c r="D305" s="7" t="str">
        <f aca="true" t="shared" si="65" ref="D305:D309">"女"</f>
        <v>女</v>
      </c>
    </row>
    <row r="306" spans="1:4" ht="18" customHeight="1">
      <c r="A306" s="7">
        <v>303</v>
      </c>
      <c r="B306" s="7" t="str">
        <f>"2617202009142000353517"</f>
        <v>2617202009142000353517</v>
      </c>
      <c r="C306" s="7" t="str">
        <f>"王奎植"</f>
        <v>王奎植</v>
      </c>
      <c r="D306" s="7" t="str">
        <f>"男"</f>
        <v>男</v>
      </c>
    </row>
    <row r="307" spans="1:4" ht="18" customHeight="1">
      <c r="A307" s="7">
        <v>304</v>
      </c>
      <c r="B307" s="7" t="str">
        <f>"2617202009142001153521"</f>
        <v>2617202009142001153521</v>
      </c>
      <c r="C307" s="7" t="str">
        <f>"曾慧"</f>
        <v>曾慧</v>
      </c>
      <c r="D307" s="7" t="str">
        <f t="shared" si="65"/>
        <v>女</v>
      </c>
    </row>
    <row r="308" spans="1:4" ht="18" customHeight="1">
      <c r="A308" s="7">
        <v>305</v>
      </c>
      <c r="B308" s="7" t="str">
        <f>"2617202009142001353523"</f>
        <v>2617202009142001353523</v>
      </c>
      <c r="C308" s="7" t="str">
        <f>"黄咪咪"</f>
        <v>黄咪咪</v>
      </c>
      <c r="D308" s="7" t="str">
        <f t="shared" si="65"/>
        <v>女</v>
      </c>
    </row>
    <row r="309" spans="1:4" ht="18" customHeight="1">
      <c r="A309" s="7">
        <v>306</v>
      </c>
      <c r="B309" s="7" t="str">
        <f>"2617202009142004313531"</f>
        <v>2617202009142004313531</v>
      </c>
      <c r="C309" s="7" t="str">
        <f>"万发苑"</f>
        <v>万发苑</v>
      </c>
      <c r="D309" s="7" t="str">
        <f t="shared" si="65"/>
        <v>女</v>
      </c>
    </row>
    <row r="310" spans="1:4" ht="18" customHeight="1">
      <c r="A310" s="7">
        <v>307</v>
      </c>
      <c r="B310" s="7" t="str">
        <f>"2617202009142005113533"</f>
        <v>2617202009142005113533</v>
      </c>
      <c r="C310" s="7" t="str">
        <f>"梁昌进"</f>
        <v>梁昌进</v>
      </c>
      <c r="D310" s="7" t="str">
        <f aca="true" t="shared" si="66" ref="D310:D316">"男"</f>
        <v>男</v>
      </c>
    </row>
    <row r="311" spans="1:4" ht="18" customHeight="1">
      <c r="A311" s="7">
        <v>308</v>
      </c>
      <c r="B311" s="7" t="str">
        <f>"2617202009142005483538"</f>
        <v>2617202009142005483538</v>
      </c>
      <c r="C311" s="7" t="str">
        <f>"卢梦妃"</f>
        <v>卢梦妃</v>
      </c>
      <c r="D311" s="7" t="str">
        <f aca="true" t="shared" si="67" ref="D311:D314">"女"</f>
        <v>女</v>
      </c>
    </row>
    <row r="312" spans="1:4" ht="18" customHeight="1">
      <c r="A312" s="7">
        <v>309</v>
      </c>
      <c r="B312" s="7" t="str">
        <f>"2617202009142005583539"</f>
        <v>2617202009142005583539</v>
      </c>
      <c r="C312" s="7" t="str">
        <f>"吴佳玲"</f>
        <v>吴佳玲</v>
      </c>
      <c r="D312" s="7" t="str">
        <f t="shared" si="67"/>
        <v>女</v>
      </c>
    </row>
    <row r="313" spans="1:4" ht="18" customHeight="1">
      <c r="A313" s="7">
        <v>310</v>
      </c>
      <c r="B313" s="7" t="str">
        <f>"2617202009142006353544"</f>
        <v>2617202009142006353544</v>
      </c>
      <c r="C313" s="7" t="str">
        <f>"潘怀"</f>
        <v>潘怀</v>
      </c>
      <c r="D313" s="7" t="str">
        <f t="shared" si="66"/>
        <v>男</v>
      </c>
    </row>
    <row r="314" spans="1:4" ht="18" customHeight="1">
      <c r="A314" s="7">
        <v>311</v>
      </c>
      <c r="B314" s="7" t="str">
        <f>"2617202009142007333548"</f>
        <v>2617202009142007333548</v>
      </c>
      <c r="C314" s="7" t="str">
        <f>"王庄羽"</f>
        <v>王庄羽</v>
      </c>
      <c r="D314" s="7" t="str">
        <f t="shared" si="67"/>
        <v>女</v>
      </c>
    </row>
    <row r="315" spans="1:4" ht="18" customHeight="1">
      <c r="A315" s="7">
        <v>312</v>
      </c>
      <c r="B315" s="7" t="str">
        <f>"2617202009142008303552"</f>
        <v>2617202009142008303552</v>
      </c>
      <c r="C315" s="7" t="str">
        <f>"陈日锦"</f>
        <v>陈日锦</v>
      </c>
      <c r="D315" s="7" t="str">
        <f t="shared" si="66"/>
        <v>男</v>
      </c>
    </row>
    <row r="316" spans="1:4" ht="18" customHeight="1">
      <c r="A316" s="7">
        <v>313</v>
      </c>
      <c r="B316" s="7" t="str">
        <f>"2617202009142009103555"</f>
        <v>2617202009142009103555</v>
      </c>
      <c r="C316" s="7" t="str">
        <f>"殷礼报"</f>
        <v>殷礼报</v>
      </c>
      <c r="D316" s="7" t="str">
        <f t="shared" si="66"/>
        <v>男</v>
      </c>
    </row>
    <row r="317" spans="1:4" ht="18" customHeight="1">
      <c r="A317" s="7">
        <v>314</v>
      </c>
      <c r="B317" s="7" t="str">
        <f>"2617202009142016403578"</f>
        <v>2617202009142016403578</v>
      </c>
      <c r="C317" s="7" t="str">
        <f>"冯慧丹"</f>
        <v>冯慧丹</v>
      </c>
      <c r="D317" s="7" t="str">
        <f aca="true" t="shared" si="68" ref="D317:D321">"女"</f>
        <v>女</v>
      </c>
    </row>
    <row r="318" spans="1:4" ht="18" customHeight="1">
      <c r="A318" s="7">
        <v>315</v>
      </c>
      <c r="B318" s="7" t="str">
        <f>"2617202009142018463588"</f>
        <v>2617202009142018463588</v>
      </c>
      <c r="C318" s="7" t="str">
        <f>"李献东"</f>
        <v>李献东</v>
      </c>
      <c r="D318" s="7" t="str">
        <f aca="true" t="shared" si="69" ref="D318:D323">"男"</f>
        <v>男</v>
      </c>
    </row>
    <row r="319" spans="1:4" ht="18" customHeight="1">
      <c r="A319" s="7">
        <v>316</v>
      </c>
      <c r="B319" s="7" t="str">
        <f>"2617202009142019483591"</f>
        <v>2617202009142019483591</v>
      </c>
      <c r="C319" s="7" t="str">
        <f>"李颖"</f>
        <v>李颖</v>
      </c>
      <c r="D319" s="7" t="str">
        <f t="shared" si="68"/>
        <v>女</v>
      </c>
    </row>
    <row r="320" spans="1:4" ht="18" customHeight="1">
      <c r="A320" s="7">
        <v>317</v>
      </c>
      <c r="B320" s="7" t="str">
        <f>"2617202009142023043604"</f>
        <v>2617202009142023043604</v>
      </c>
      <c r="C320" s="7" t="str">
        <f>"王琴"</f>
        <v>王琴</v>
      </c>
      <c r="D320" s="7" t="str">
        <f t="shared" si="68"/>
        <v>女</v>
      </c>
    </row>
    <row r="321" spans="1:4" ht="18" customHeight="1">
      <c r="A321" s="7">
        <v>318</v>
      </c>
      <c r="B321" s="7" t="str">
        <f>"2617202009142025473615"</f>
        <v>2617202009142025473615</v>
      </c>
      <c r="C321" s="7" t="str">
        <f>"云玭"</f>
        <v>云玭</v>
      </c>
      <c r="D321" s="7" t="str">
        <f t="shared" si="68"/>
        <v>女</v>
      </c>
    </row>
    <row r="322" spans="1:4" ht="18" customHeight="1">
      <c r="A322" s="7">
        <v>319</v>
      </c>
      <c r="B322" s="7" t="str">
        <f>"2617202009142027113620"</f>
        <v>2617202009142027113620</v>
      </c>
      <c r="C322" s="7" t="str">
        <f>"林裕力"</f>
        <v>林裕力</v>
      </c>
      <c r="D322" s="7" t="str">
        <f t="shared" si="69"/>
        <v>男</v>
      </c>
    </row>
    <row r="323" spans="1:4" ht="18" customHeight="1">
      <c r="A323" s="7">
        <v>320</v>
      </c>
      <c r="B323" s="7" t="str">
        <f>"2617202009142030563627"</f>
        <v>2617202009142030563627</v>
      </c>
      <c r="C323" s="7" t="str">
        <f>"陆飞"</f>
        <v>陆飞</v>
      </c>
      <c r="D323" s="7" t="str">
        <f t="shared" si="69"/>
        <v>男</v>
      </c>
    </row>
    <row r="324" spans="1:4" ht="18" customHeight="1">
      <c r="A324" s="7">
        <v>321</v>
      </c>
      <c r="B324" s="7" t="str">
        <f>"2617202009142031133629"</f>
        <v>2617202009142031133629</v>
      </c>
      <c r="C324" s="7" t="str">
        <f>"陈虹"</f>
        <v>陈虹</v>
      </c>
      <c r="D324" s="7" t="str">
        <f aca="true" t="shared" si="70" ref="D324:D326">"女"</f>
        <v>女</v>
      </c>
    </row>
    <row r="325" spans="1:4" ht="18" customHeight="1">
      <c r="A325" s="7">
        <v>322</v>
      </c>
      <c r="B325" s="7" t="str">
        <f>"2617202009142033573644"</f>
        <v>2617202009142033573644</v>
      </c>
      <c r="C325" s="7" t="str">
        <f>"郑鼎花"</f>
        <v>郑鼎花</v>
      </c>
      <c r="D325" s="7" t="str">
        <f t="shared" si="70"/>
        <v>女</v>
      </c>
    </row>
    <row r="326" spans="1:4" ht="18" customHeight="1">
      <c r="A326" s="7">
        <v>323</v>
      </c>
      <c r="B326" s="7" t="str">
        <f>"2617202009142043043665"</f>
        <v>2617202009142043043665</v>
      </c>
      <c r="C326" s="7" t="str">
        <f>"符慧"</f>
        <v>符慧</v>
      </c>
      <c r="D326" s="7" t="str">
        <f t="shared" si="70"/>
        <v>女</v>
      </c>
    </row>
    <row r="327" spans="1:4" ht="18" customHeight="1">
      <c r="A327" s="7">
        <v>324</v>
      </c>
      <c r="B327" s="7" t="str">
        <f>"2617202009142056513699"</f>
        <v>2617202009142056513699</v>
      </c>
      <c r="C327" s="7" t="str">
        <f>"蔡陈旋"</f>
        <v>蔡陈旋</v>
      </c>
      <c r="D327" s="7" t="str">
        <f aca="true" t="shared" si="71" ref="D327:D330">"男"</f>
        <v>男</v>
      </c>
    </row>
    <row r="328" spans="1:4" ht="18" customHeight="1">
      <c r="A328" s="7">
        <v>325</v>
      </c>
      <c r="B328" s="7" t="str">
        <f>"2617202009142057323701"</f>
        <v>2617202009142057323701</v>
      </c>
      <c r="C328" s="7" t="str">
        <f>"王丽君"</f>
        <v>王丽君</v>
      </c>
      <c r="D328" s="7" t="str">
        <f aca="true" t="shared" si="72" ref="D328:D333">"女"</f>
        <v>女</v>
      </c>
    </row>
    <row r="329" spans="1:4" ht="18" customHeight="1">
      <c r="A329" s="7">
        <v>326</v>
      </c>
      <c r="B329" s="7" t="str">
        <f>"2617202009142057513703"</f>
        <v>2617202009142057513703</v>
      </c>
      <c r="C329" s="7" t="str">
        <f>"陈名庆"</f>
        <v>陈名庆</v>
      </c>
      <c r="D329" s="7" t="str">
        <f t="shared" si="71"/>
        <v>男</v>
      </c>
    </row>
    <row r="330" spans="1:4" ht="18" customHeight="1">
      <c r="A330" s="7">
        <v>327</v>
      </c>
      <c r="B330" s="7" t="str">
        <f>"2617202009142100313716"</f>
        <v>2617202009142100313716</v>
      </c>
      <c r="C330" s="7" t="str">
        <f>"纪江南"</f>
        <v>纪江南</v>
      </c>
      <c r="D330" s="7" t="str">
        <f t="shared" si="71"/>
        <v>男</v>
      </c>
    </row>
    <row r="331" spans="1:4" ht="18" customHeight="1">
      <c r="A331" s="7">
        <v>328</v>
      </c>
      <c r="B331" s="7" t="str">
        <f>"2617202009142100423717"</f>
        <v>2617202009142100423717</v>
      </c>
      <c r="C331" s="7" t="str">
        <f>"陈丽玉"</f>
        <v>陈丽玉</v>
      </c>
      <c r="D331" s="7" t="str">
        <f t="shared" si="72"/>
        <v>女</v>
      </c>
    </row>
    <row r="332" spans="1:4" ht="18" customHeight="1">
      <c r="A332" s="7">
        <v>329</v>
      </c>
      <c r="B332" s="7" t="str">
        <f>"2617202009142101443721"</f>
        <v>2617202009142101443721</v>
      </c>
      <c r="C332" s="7" t="str">
        <f>"符天琦"</f>
        <v>符天琦</v>
      </c>
      <c r="D332" s="7" t="str">
        <f t="shared" si="72"/>
        <v>女</v>
      </c>
    </row>
    <row r="333" spans="1:4" ht="18" customHeight="1">
      <c r="A333" s="7">
        <v>330</v>
      </c>
      <c r="B333" s="7" t="str">
        <f>"2617202009142107383744"</f>
        <v>2617202009142107383744</v>
      </c>
      <c r="C333" s="7" t="str">
        <f>"史贻娃"</f>
        <v>史贻娃</v>
      </c>
      <c r="D333" s="7" t="str">
        <f t="shared" si="72"/>
        <v>女</v>
      </c>
    </row>
    <row r="334" spans="1:4" ht="18" customHeight="1">
      <c r="A334" s="7">
        <v>331</v>
      </c>
      <c r="B334" s="7" t="str">
        <f>"2617202009142108363747"</f>
        <v>2617202009142108363747</v>
      </c>
      <c r="C334" s="7" t="str">
        <f>"吴清旭"</f>
        <v>吴清旭</v>
      </c>
      <c r="D334" s="7" t="str">
        <f>"男"</f>
        <v>男</v>
      </c>
    </row>
    <row r="335" spans="1:4" ht="18" customHeight="1">
      <c r="A335" s="7">
        <v>332</v>
      </c>
      <c r="B335" s="7" t="str">
        <f>"2617202009142109073751"</f>
        <v>2617202009142109073751</v>
      </c>
      <c r="C335" s="7" t="str">
        <f>"郑志丹"</f>
        <v>郑志丹</v>
      </c>
      <c r="D335" s="7" t="str">
        <f aca="true" t="shared" si="73" ref="D335:D339">"女"</f>
        <v>女</v>
      </c>
    </row>
    <row r="336" spans="1:4" ht="18" customHeight="1">
      <c r="A336" s="7">
        <v>333</v>
      </c>
      <c r="B336" s="7" t="str">
        <f>"2617202009142114333766"</f>
        <v>2617202009142114333766</v>
      </c>
      <c r="C336" s="7" t="str">
        <f>"陈朝艳"</f>
        <v>陈朝艳</v>
      </c>
      <c r="D336" s="7" t="str">
        <f t="shared" si="73"/>
        <v>女</v>
      </c>
    </row>
    <row r="337" spans="1:4" ht="18" customHeight="1">
      <c r="A337" s="7">
        <v>334</v>
      </c>
      <c r="B337" s="7" t="str">
        <f>"2617202009142116463776"</f>
        <v>2617202009142116463776</v>
      </c>
      <c r="C337" s="7" t="str">
        <f>"陈珠龙"</f>
        <v>陈珠龙</v>
      </c>
      <c r="D337" s="7" t="str">
        <f aca="true" t="shared" si="74" ref="D337:D342">"男"</f>
        <v>男</v>
      </c>
    </row>
    <row r="338" spans="1:4" ht="18" customHeight="1">
      <c r="A338" s="7">
        <v>335</v>
      </c>
      <c r="B338" s="7" t="str">
        <f>"2617202009142120073782"</f>
        <v>2617202009142120073782</v>
      </c>
      <c r="C338" s="7" t="str">
        <f>"王玉银"</f>
        <v>王玉银</v>
      </c>
      <c r="D338" s="7" t="str">
        <f t="shared" si="73"/>
        <v>女</v>
      </c>
    </row>
    <row r="339" spans="1:4" ht="18" customHeight="1">
      <c r="A339" s="7">
        <v>336</v>
      </c>
      <c r="B339" s="7" t="str">
        <f>"2617202009142121343785"</f>
        <v>2617202009142121343785</v>
      </c>
      <c r="C339" s="7" t="str">
        <f>"王海瑾"</f>
        <v>王海瑾</v>
      </c>
      <c r="D339" s="7" t="str">
        <f t="shared" si="73"/>
        <v>女</v>
      </c>
    </row>
    <row r="340" spans="1:4" ht="18" customHeight="1">
      <c r="A340" s="7">
        <v>337</v>
      </c>
      <c r="B340" s="7" t="str">
        <f>"2617202009142122263787"</f>
        <v>2617202009142122263787</v>
      </c>
      <c r="C340" s="7" t="str">
        <f>"王咸涛"</f>
        <v>王咸涛</v>
      </c>
      <c r="D340" s="7" t="str">
        <f t="shared" si="74"/>
        <v>男</v>
      </c>
    </row>
    <row r="341" spans="1:4" ht="18" customHeight="1">
      <c r="A341" s="7">
        <v>338</v>
      </c>
      <c r="B341" s="7" t="str">
        <f>"2617202009142122393789"</f>
        <v>2617202009142122393789</v>
      </c>
      <c r="C341" s="7" t="str">
        <f>"陈春玉"</f>
        <v>陈春玉</v>
      </c>
      <c r="D341" s="7" t="str">
        <f aca="true" t="shared" si="75" ref="D341:D345">"女"</f>
        <v>女</v>
      </c>
    </row>
    <row r="342" spans="1:4" ht="18" customHeight="1">
      <c r="A342" s="7">
        <v>339</v>
      </c>
      <c r="B342" s="7" t="str">
        <f>"2617202009142127373806"</f>
        <v>2617202009142127373806</v>
      </c>
      <c r="C342" s="7" t="str">
        <f>"许开翔"</f>
        <v>许开翔</v>
      </c>
      <c r="D342" s="7" t="str">
        <f t="shared" si="74"/>
        <v>男</v>
      </c>
    </row>
    <row r="343" spans="1:4" ht="18" customHeight="1">
      <c r="A343" s="7">
        <v>340</v>
      </c>
      <c r="B343" s="7" t="str">
        <f>"2617202009142129383809"</f>
        <v>2617202009142129383809</v>
      </c>
      <c r="C343" s="7" t="str">
        <f>"梁其珍"</f>
        <v>梁其珍</v>
      </c>
      <c r="D343" s="7" t="str">
        <f t="shared" si="75"/>
        <v>女</v>
      </c>
    </row>
    <row r="344" spans="1:4" ht="18" customHeight="1">
      <c r="A344" s="7">
        <v>341</v>
      </c>
      <c r="B344" s="7" t="str">
        <f>"2617202009142133433816"</f>
        <v>2617202009142133433816</v>
      </c>
      <c r="C344" s="7" t="str">
        <f>"李纪阳"</f>
        <v>李纪阳</v>
      </c>
      <c r="D344" s="7" t="str">
        <f aca="true" t="shared" si="76" ref="D344:D348">"男"</f>
        <v>男</v>
      </c>
    </row>
    <row r="345" spans="1:4" ht="18" customHeight="1">
      <c r="A345" s="7">
        <v>342</v>
      </c>
      <c r="B345" s="7" t="str">
        <f>"2617202009142138003829"</f>
        <v>2617202009142138003829</v>
      </c>
      <c r="C345" s="7" t="str">
        <f>"欧丽坤"</f>
        <v>欧丽坤</v>
      </c>
      <c r="D345" s="7" t="str">
        <f t="shared" si="75"/>
        <v>女</v>
      </c>
    </row>
    <row r="346" spans="1:4" ht="18" customHeight="1">
      <c r="A346" s="7">
        <v>343</v>
      </c>
      <c r="B346" s="7" t="str">
        <f>"2617202009142141393843"</f>
        <v>2617202009142141393843</v>
      </c>
      <c r="C346" s="7" t="str">
        <f>"黄士恩"</f>
        <v>黄士恩</v>
      </c>
      <c r="D346" s="7" t="str">
        <f t="shared" si="76"/>
        <v>男</v>
      </c>
    </row>
    <row r="347" spans="1:4" ht="18" customHeight="1">
      <c r="A347" s="7">
        <v>344</v>
      </c>
      <c r="B347" s="7" t="str">
        <f>"2617202009142147203865"</f>
        <v>2617202009142147203865</v>
      </c>
      <c r="C347" s="7" t="str">
        <f>"林时祥"</f>
        <v>林时祥</v>
      </c>
      <c r="D347" s="7" t="str">
        <f t="shared" si="76"/>
        <v>男</v>
      </c>
    </row>
    <row r="348" spans="1:4" ht="18" customHeight="1">
      <c r="A348" s="7">
        <v>345</v>
      </c>
      <c r="B348" s="7" t="str">
        <f>"2617202009142148133870"</f>
        <v>2617202009142148133870</v>
      </c>
      <c r="C348" s="7" t="str">
        <f>"洪玉盛"</f>
        <v>洪玉盛</v>
      </c>
      <c r="D348" s="7" t="str">
        <f t="shared" si="76"/>
        <v>男</v>
      </c>
    </row>
    <row r="349" spans="1:4" ht="18" customHeight="1">
      <c r="A349" s="7">
        <v>346</v>
      </c>
      <c r="B349" s="7" t="str">
        <f>"2617202009142148223872"</f>
        <v>2617202009142148223872</v>
      </c>
      <c r="C349" s="7" t="str">
        <f>"许弘姐"</f>
        <v>许弘姐</v>
      </c>
      <c r="D349" s="7" t="str">
        <f aca="true" t="shared" si="77" ref="D349:D353">"女"</f>
        <v>女</v>
      </c>
    </row>
    <row r="350" spans="1:4" ht="18" customHeight="1">
      <c r="A350" s="7">
        <v>347</v>
      </c>
      <c r="B350" s="7" t="str">
        <f>"2617202009142148423873"</f>
        <v>2617202009142148423873</v>
      </c>
      <c r="C350" s="7" t="str">
        <f>"王夏"</f>
        <v>王夏</v>
      </c>
      <c r="D350" s="7" t="str">
        <f t="shared" si="77"/>
        <v>女</v>
      </c>
    </row>
    <row r="351" spans="1:4" ht="18" customHeight="1">
      <c r="A351" s="7">
        <v>348</v>
      </c>
      <c r="B351" s="7" t="str">
        <f>"2617202009142153263884"</f>
        <v>2617202009142153263884</v>
      </c>
      <c r="C351" s="7" t="str">
        <f>"包琳漾"</f>
        <v>包琳漾</v>
      </c>
      <c r="D351" s="7" t="str">
        <f t="shared" si="77"/>
        <v>女</v>
      </c>
    </row>
    <row r="352" spans="1:4" ht="18" customHeight="1">
      <c r="A352" s="7">
        <v>349</v>
      </c>
      <c r="B352" s="7" t="str">
        <f>"2617202009142155443895"</f>
        <v>2617202009142155443895</v>
      </c>
      <c r="C352" s="7" t="str">
        <f>"汤伶俐"</f>
        <v>汤伶俐</v>
      </c>
      <c r="D352" s="7" t="str">
        <f t="shared" si="77"/>
        <v>女</v>
      </c>
    </row>
    <row r="353" spans="1:4" ht="18" customHeight="1">
      <c r="A353" s="7">
        <v>350</v>
      </c>
      <c r="B353" s="7" t="str">
        <f>"2617202009142156343899"</f>
        <v>2617202009142156343899</v>
      </c>
      <c r="C353" s="7" t="str">
        <f>"刘海虹"</f>
        <v>刘海虹</v>
      </c>
      <c r="D353" s="7" t="str">
        <f t="shared" si="77"/>
        <v>女</v>
      </c>
    </row>
    <row r="354" spans="1:4" ht="18" customHeight="1">
      <c r="A354" s="7">
        <v>351</v>
      </c>
      <c r="B354" s="7" t="str">
        <f>"2617202009142157233902"</f>
        <v>2617202009142157233902</v>
      </c>
      <c r="C354" s="7" t="str">
        <f>"唐仕翔"</f>
        <v>唐仕翔</v>
      </c>
      <c r="D354" s="7" t="str">
        <f>"男"</f>
        <v>男</v>
      </c>
    </row>
    <row r="355" spans="1:4" ht="18" customHeight="1">
      <c r="A355" s="7">
        <v>352</v>
      </c>
      <c r="B355" s="7" t="str">
        <f>"2617202009142202583924"</f>
        <v>2617202009142202583924</v>
      </c>
      <c r="C355" s="7" t="str">
        <f>"陈瑞云"</f>
        <v>陈瑞云</v>
      </c>
      <c r="D355" s="7" t="str">
        <f aca="true" t="shared" si="78" ref="D355:D362">"女"</f>
        <v>女</v>
      </c>
    </row>
    <row r="356" spans="1:4" ht="18" customHeight="1">
      <c r="A356" s="7">
        <v>353</v>
      </c>
      <c r="B356" s="7" t="str">
        <f>"2617202009142205073929"</f>
        <v>2617202009142205073929</v>
      </c>
      <c r="C356" s="7" t="str">
        <f>"任毅"</f>
        <v>任毅</v>
      </c>
      <c r="D356" s="7" t="str">
        <f>"男"</f>
        <v>男</v>
      </c>
    </row>
    <row r="357" spans="1:4" ht="18" customHeight="1">
      <c r="A357" s="7">
        <v>354</v>
      </c>
      <c r="B357" s="7" t="str">
        <f>"2617202009142205583932"</f>
        <v>2617202009142205583932</v>
      </c>
      <c r="C357" s="7" t="str">
        <f>"胡孟如"</f>
        <v>胡孟如</v>
      </c>
      <c r="D357" s="7" t="str">
        <f t="shared" si="78"/>
        <v>女</v>
      </c>
    </row>
    <row r="358" spans="1:4" ht="18" customHeight="1">
      <c r="A358" s="7">
        <v>355</v>
      </c>
      <c r="B358" s="7" t="str">
        <f>"2617202009142210323944"</f>
        <v>2617202009142210323944</v>
      </c>
      <c r="C358" s="7" t="str">
        <f>"符丽丽"</f>
        <v>符丽丽</v>
      </c>
      <c r="D358" s="7" t="str">
        <f t="shared" si="78"/>
        <v>女</v>
      </c>
    </row>
    <row r="359" spans="1:4" ht="18" customHeight="1">
      <c r="A359" s="7">
        <v>356</v>
      </c>
      <c r="B359" s="7" t="str">
        <f>"2617202009142215233958"</f>
        <v>2617202009142215233958</v>
      </c>
      <c r="C359" s="7" t="str">
        <f>"王秋"</f>
        <v>王秋</v>
      </c>
      <c r="D359" s="7" t="str">
        <f t="shared" si="78"/>
        <v>女</v>
      </c>
    </row>
    <row r="360" spans="1:4" ht="18" customHeight="1">
      <c r="A360" s="7">
        <v>357</v>
      </c>
      <c r="B360" s="7" t="str">
        <f>"2617202009142218253966"</f>
        <v>2617202009142218253966</v>
      </c>
      <c r="C360" s="7" t="str">
        <f>"吴海文"</f>
        <v>吴海文</v>
      </c>
      <c r="D360" s="7" t="str">
        <f t="shared" si="78"/>
        <v>女</v>
      </c>
    </row>
    <row r="361" spans="1:4" ht="18" customHeight="1">
      <c r="A361" s="7">
        <v>358</v>
      </c>
      <c r="B361" s="7" t="str">
        <f>"2617202009142225123986"</f>
        <v>2617202009142225123986</v>
      </c>
      <c r="C361" s="7" t="str">
        <f>"周月丹"</f>
        <v>周月丹</v>
      </c>
      <c r="D361" s="7" t="str">
        <f t="shared" si="78"/>
        <v>女</v>
      </c>
    </row>
    <row r="362" spans="1:4" ht="18" customHeight="1">
      <c r="A362" s="7">
        <v>359</v>
      </c>
      <c r="B362" s="7" t="str">
        <f>"2617202009142232074000"</f>
        <v>2617202009142232074000</v>
      </c>
      <c r="C362" s="7" t="str">
        <f>"曾芸"</f>
        <v>曾芸</v>
      </c>
      <c r="D362" s="7" t="str">
        <f t="shared" si="78"/>
        <v>女</v>
      </c>
    </row>
    <row r="363" spans="1:4" ht="18" customHeight="1">
      <c r="A363" s="7">
        <v>360</v>
      </c>
      <c r="B363" s="7" t="str">
        <f>"2617202009142243044026"</f>
        <v>2617202009142243044026</v>
      </c>
      <c r="C363" s="7" t="str">
        <f>"王琛"</f>
        <v>王琛</v>
      </c>
      <c r="D363" s="7" t="str">
        <f>"男"</f>
        <v>男</v>
      </c>
    </row>
    <row r="364" spans="1:4" ht="18" customHeight="1">
      <c r="A364" s="7">
        <v>361</v>
      </c>
      <c r="B364" s="7" t="str">
        <f>"2617202009142256464061"</f>
        <v>2617202009142256464061</v>
      </c>
      <c r="C364" s="7" t="str">
        <f>"陈娆"</f>
        <v>陈娆</v>
      </c>
      <c r="D364" s="7" t="str">
        <f aca="true" t="shared" si="79" ref="D364:D367">"女"</f>
        <v>女</v>
      </c>
    </row>
    <row r="365" spans="1:4" ht="18" customHeight="1">
      <c r="A365" s="7">
        <v>362</v>
      </c>
      <c r="B365" s="7" t="str">
        <f>"2617202009142258524065"</f>
        <v>2617202009142258524065</v>
      </c>
      <c r="C365" s="7" t="str">
        <f>"林晶晶"</f>
        <v>林晶晶</v>
      </c>
      <c r="D365" s="7" t="str">
        <f t="shared" si="79"/>
        <v>女</v>
      </c>
    </row>
    <row r="366" spans="1:4" ht="18" customHeight="1">
      <c r="A366" s="7">
        <v>363</v>
      </c>
      <c r="B366" s="7" t="str">
        <f>"2617202009142301144070"</f>
        <v>2617202009142301144070</v>
      </c>
      <c r="C366" s="7" t="str">
        <f>"刘龙桢"</f>
        <v>刘龙桢</v>
      </c>
      <c r="D366" s="7" t="str">
        <f t="shared" si="79"/>
        <v>女</v>
      </c>
    </row>
    <row r="367" spans="1:4" ht="18" customHeight="1">
      <c r="A367" s="7">
        <v>364</v>
      </c>
      <c r="B367" s="7" t="str">
        <f>"2617202009142301164071"</f>
        <v>2617202009142301164071</v>
      </c>
      <c r="C367" s="7" t="str">
        <f>"王楚婷"</f>
        <v>王楚婷</v>
      </c>
      <c r="D367" s="7" t="str">
        <f t="shared" si="79"/>
        <v>女</v>
      </c>
    </row>
    <row r="368" spans="1:4" ht="18" customHeight="1">
      <c r="A368" s="7">
        <v>365</v>
      </c>
      <c r="B368" s="7" t="str">
        <f>"2617202009142307014081"</f>
        <v>2617202009142307014081</v>
      </c>
      <c r="C368" s="7" t="str">
        <f>"陈杰"</f>
        <v>陈杰</v>
      </c>
      <c r="D368" s="7" t="str">
        <f>"男"</f>
        <v>男</v>
      </c>
    </row>
    <row r="369" spans="1:4" ht="18" customHeight="1">
      <c r="A369" s="7">
        <v>366</v>
      </c>
      <c r="B369" s="7" t="str">
        <f>"2617202009142307244083"</f>
        <v>2617202009142307244083</v>
      </c>
      <c r="C369" s="7" t="str">
        <f>"林建乾"</f>
        <v>林建乾</v>
      </c>
      <c r="D369" s="7" t="str">
        <f aca="true" t="shared" si="80" ref="D369:D375">"女"</f>
        <v>女</v>
      </c>
    </row>
    <row r="370" spans="1:4" ht="18" customHeight="1">
      <c r="A370" s="7">
        <v>367</v>
      </c>
      <c r="B370" s="7" t="str">
        <f>"2617202009142317294105"</f>
        <v>2617202009142317294105</v>
      </c>
      <c r="C370" s="7" t="str">
        <f>"陈名秋"</f>
        <v>陈名秋</v>
      </c>
      <c r="D370" s="7" t="str">
        <f>"男"</f>
        <v>男</v>
      </c>
    </row>
    <row r="371" spans="1:4" ht="18" customHeight="1">
      <c r="A371" s="7">
        <v>368</v>
      </c>
      <c r="B371" s="7" t="str">
        <f>"2617202009142323034112"</f>
        <v>2617202009142323034112</v>
      </c>
      <c r="C371" s="7" t="str">
        <f>"蔡愿"</f>
        <v>蔡愿</v>
      </c>
      <c r="D371" s="7" t="str">
        <f t="shared" si="80"/>
        <v>女</v>
      </c>
    </row>
    <row r="372" spans="1:4" ht="18" customHeight="1">
      <c r="A372" s="7">
        <v>369</v>
      </c>
      <c r="B372" s="7" t="str">
        <f>"2617202009142323494115"</f>
        <v>2617202009142323494115</v>
      </c>
      <c r="C372" s="7" t="str">
        <f>"王晓宁"</f>
        <v>王晓宁</v>
      </c>
      <c r="D372" s="7" t="str">
        <f t="shared" si="80"/>
        <v>女</v>
      </c>
    </row>
    <row r="373" spans="1:4" ht="18" customHeight="1">
      <c r="A373" s="7">
        <v>370</v>
      </c>
      <c r="B373" s="7" t="str">
        <f>"2617202009142324444117"</f>
        <v>2617202009142324444117</v>
      </c>
      <c r="C373" s="7" t="str">
        <f>"吴丽"</f>
        <v>吴丽</v>
      </c>
      <c r="D373" s="7" t="str">
        <f t="shared" si="80"/>
        <v>女</v>
      </c>
    </row>
    <row r="374" spans="1:4" ht="18" customHeight="1">
      <c r="A374" s="7">
        <v>371</v>
      </c>
      <c r="B374" s="7" t="str">
        <f>"2617202009142341564137"</f>
        <v>2617202009142341564137</v>
      </c>
      <c r="C374" s="7" t="str">
        <f>"齐云凌"</f>
        <v>齐云凌</v>
      </c>
      <c r="D374" s="7" t="str">
        <f t="shared" si="80"/>
        <v>女</v>
      </c>
    </row>
    <row r="375" spans="1:4" ht="18" customHeight="1">
      <c r="A375" s="7">
        <v>372</v>
      </c>
      <c r="B375" s="7" t="str">
        <f>"2617202009142356254155"</f>
        <v>2617202009142356254155</v>
      </c>
      <c r="C375" s="7" t="str">
        <f>"钟玲玲"</f>
        <v>钟玲玲</v>
      </c>
      <c r="D375" s="7" t="str">
        <f t="shared" si="80"/>
        <v>女</v>
      </c>
    </row>
    <row r="376" spans="1:4" ht="18" customHeight="1">
      <c r="A376" s="7">
        <v>373</v>
      </c>
      <c r="B376" s="7" t="str">
        <f>"2617202009150058244193"</f>
        <v>2617202009150058244193</v>
      </c>
      <c r="C376" s="7" t="str">
        <f>"王统有"</f>
        <v>王统有</v>
      </c>
      <c r="D376" s="7" t="str">
        <f aca="true" t="shared" si="81" ref="D376:D381">"男"</f>
        <v>男</v>
      </c>
    </row>
    <row r="377" spans="1:4" ht="18" customHeight="1">
      <c r="A377" s="7">
        <v>374</v>
      </c>
      <c r="B377" s="7" t="str">
        <f>"2617202009150732494220"</f>
        <v>2617202009150732494220</v>
      </c>
      <c r="C377" s="7" t="str">
        <f>"张苗"</f>
        <v>张苗</v>
      </c>
      <c r="D377" s="7" t="str">
        <f aca="true" t="shared" si="82" ref="D377:D379">"女"</f>
        <v>女</v>
      </c>
    </row>
    <row r="378" spans="1:4" ht="18" customHeight="1">
      <c r="A378" s="7">
        <v>375</v>
      </c>
      <c r="B378" s="7" t="str">
        <f>"2617202009150759004229"</f>
        <v>2617202009150759004229</v>
      </c>
      <c r="C378" s="7" t="str">
        <f>"梁颖"</f>
        <v>梁颖</v>
      </c>
      <c r="D378" s="7" t="str">
        <f t="shared" si="82"/>
        <v>女</v>
      </c>
    </row>
    <row r="379" spans="1:4" ht="18" customHeight="1">
      <c r="A379" s="7">
        <v>376</v>
      </c>
      <c r="B379" s="7" t="str">
        <f>"2617202009150815384242"</f>
        <v>2617202009150815384242</v>
      </c>
      <c r="C379" s="7" t="str">
        <f>"黄文莉"</f>
        <v>黄文莉</v>
      </c>
      <c r="D379" s="7" t="str">
        <f t="shared" si="82"/>
        <v>女</v>
      </c>
    </row>
    <row r="380" spans="1:4" ht="18" customHeight="1">
      <c r="A380" s="7">
        <v>377</v>
      </c>
      <c r="B380" s="7" t="str">
        <f>"2617202009150821294249"</f>
        <v>2617202009150821294249</v>
      </c>
      <c r="C380" s="7" t="str">
        <f>"尹建龙"</f>
        <v>尹建龙</v>
      </c>
      <c r="D380" s="7" t="str">
        <f t="shared" si="81"/>
        <v>男</v>
      </c>
    </row>
    <row r="381" spans="1:4" ht="18" customHeight="1">
      <c r="A381" s="7">
        <v>378</v>
      </c>
      <c r="B381" s="7" t="str">
        <f>"2617202009150830504259"</f>
        <v>2617202009150830504259</v>
      </c>
      <c r="C381" s="7" t="str">
        <f>"王安"</f>
        <v>王安</v>
      </c>
      <c r="D381" s="7" t="str">
        <f t="shared" si="81"/>
        <v>男</v>
      </c>
    </row>
    <row r="382" spans="1:4" ht="18" customHeight="1">
      <c r="A382" s="7">
        <v>379</v>
      </c>
      <c r="B382" s="7" t="str">
        <f>"2617202009150831474261"</f>
        <v>2617202009150831474261</v>
      </c>
      <c r="C382" s="7" t="str">
        <f>"彭子娥"</f>
        <v>彭子娥</v>
      </c>
      <c r="D382" s="7" t="str">
        <f>"女"</f>
        <v>女</v>
      </c>
    </row>
    <row r="383" spans="1:4" ht="18" customHeight="1">
      <c r="A383" s="7">
        <v>380</v>
      </c>
      <c r="B383" s="7" t="str">
        <f>"2617202009150833454265"</f>
        <v>2617202009150833454265</v>
      </c>
      <c r="C383" s="7" t="str">
        <f>"黄多炳"</f>
        <v>黄多炳</v>
      </c>
      <c r="D383" s="7" t="str">
        <f aca="true" t="shared" si="83" ref="D383:D385">"男"</f>
        <v>男</v>
      </c>
    </row>
    <row r="384" spans="1:4" ht="18" customHeight="1">
      <c r="A384" s="7">
        <v>381</v>
      </c>
      <c r="B384" s="7" t="str">
        <f>"2617202009150835564270"</f>
        <v>2617202009150835564270</v>
      </c>
      <c r="C384" s="7" t="str">
        <f>"麦喜宝"</f>
        <v>麦喜宝</v>
      </c>
      <c r="D384" s="7" t="str">
        <f t="shared" si="83"/>
        <v>男</v>
      </c>
    </row>
    <row r="385" spans="1:4" ht="18" customHeight="1">
      <c r="A385" s="7">
        <v>382</v>
      </c>
      <c r="B385" s="7" t="str">
        <f>"2617202009150846134298"</f>
        <v>2617202009150846134298</v>
      </c>
      <c r="C385" s="7" t="str">
        <f>"黄路伟"</f>
        <v>黄路伟</v>
      </c>
      <c r="D385" s="7" t="str">
        <f t="shared" si="83"/>
        <v>男</v>
      </c>
    </row>
    <row r="386" spans="1:4" ht="18" customHeight="1">
      <c r="A386" s="7">
        <v>383</v>
      </c>
      <c r="B386" s="7" t="str">
        <f>"2617202009150848264303"</f>
        <v>2617202009150848264303</v>
      </c>
      <c r="C386" s="7" t="str">
        <f>"赵元云"</f>
        <v>赵元云</v>
      </c>
      <c r="D386" s="7" t="str">
        <f aca="true" t="shared" si="84" ref="D386:D391">"女"</f>
        <v>女</v>
      </c>
    </row>
    <row r="387" spans="1:4" ht="18" customHeight="1">
      <c r="A387" s="7">
        <v>384</v>
      </c>
      <c r="B387" s="7" t="str">
        <f>"2617202009150851044312"</f>
        <v>2617202009150851044312</v>
      </c>
      <c r="C387" s="7" t="str">
        <f>"莫方龙"</f>
        <v>莫方龙</v>
      </c>
      <c r="D387" s="7" t="str">
        <f aca="true" t="shared" si="85" ref="D387:D392">"男"</f>
        <v>男</v>
      </c>
    </row>
    <row r="388" spans="1:4" ht="18" customHeight="1">
      <c r="A388" s="7">
        <v>385</v>
      </c>
      <c r="B388" s="7" t="str">
        <f>"2617202009150853024324"</f>
        <v>2617202009150853024324</v>
      </c>
      <c r="C388" s="7" t="str">
        <f>"叶绍翔"</f>
        <v>叶绍翔</v>
      </c>
      <c r="D388" s="7" t="str">
        <f t="shared" si="85"/>
        <v>男</v>
      </c>
    </row>
    <row r="389" spans="1:4" ht="18" customHeight="1">
      <c r="A389" s="7">
        <v>386</v>
      </c>
      <c r="B389" s="7" t="str">
        <f>"2617202009150858204333"</f>
        <v>2617202009150858204333</v>
      </c>
      <c r="C389" s="7" t="str">
        <f>"张莹"</f>
        <v>张莹</v>
      </c>
      <c r="D389" s="7" t="str">
        <f t="shared" si="84"/>
        <v>女</v>
      </c>
    </row>
    <row r="390" spans="1:4" ht="18" customHeight="1">
      <c r="A390" s="7">
        <v>387</v>
      </c>
      <c r="B390" s="7" t="str">
        <f>"2617202009150858534334"</f>
        <v>2617202009150858534334</v>
      </c>
      <c r="C390" s="7" t="str">
        <f>"周小波"</f>
        <v>周小波</v>
      </c>
      <c r="D390" s="7" t="str">
        <f t="shared" si="84"/>
        <v>女</v>
      </c>
    </row>
    <row r="391" spans="1:4" ht="18" customHeight="1">
      <c r="A391" s="7">
        <v>388</v>
      </c>
      <c r="B391" s="7" t="str">
        <f>"2617202009150904364349"</f>
        <v>2617202009150904364349</v>
      </c>
      <c r="C391" s="7" t="str">
        <f>"符慧娴"</f>
        <v>符慧娴</v>
      </c>
      <c r="D391" s="7" t="str">
        <f t="shared" si="84"/>
        <v>女</v>
      </c>
    </row>
    <row r="392" spans="1:4" ht="18" customHeight="1">
      <c r="A392" s="7">
        <v>389</v>
      </c>
      <c r="B392" s="7" t="str">
        <f>"2617202009150906264360"</f>
        <v>2617202009150906264360</v>
      </c>
      <c r="C392" s="7" t="str">
        <f>"林成赞"</f>
        <v>林成赞</v>
      </c>
      <c r="D392" s="7" t="str">
        <f t="shared" si="85"/>
        <v>男</v>
      </c>
    </row>
    <row r="393" spans="1:4" ht="18" customHeight="1">
      <c r="A393" s="7">
        <v>390</v>
      </c>
      <c r="B393" s="7" t="str">
        <f>"2617202009150908494367"</f>
        <v>2617202009150908494367</v>
      </c>
      <c r="C393" s="7" t="str">
        <f>"邱雨萍"</f>
        <v>邱雨萍</v>
      </c>
      <c r="D393" s="7" t="str">
        <f aca="true" t="shared" si="86" ref="D393:D399">"女"</f>
        <v>女</v>
      </c>
    </row>
    <row r="394" spans="1:4" ht="18" customHeight="1">
      <c r="A394" s="7">
        <v>391</v>
      </c>
      <c r="B394" s="7" t="str">
        <f>"2617202009150910394374"</f>
        <v>2617202009150910394374</v>
      </c>
      <c r="C394" s="7" t="str">
        <f>"符式松"</f>
        <v>符式松</v>
      </c>
      <c r="D394" s="7" t="str">
        <f>"男"</f>
        <v>男</v>
      </c>
    </row>
    <row r="395" spans="1:4" ht="18" customHeight="1">
      <c r="A395" s="7">
        <v>392</v>
      </c>
      <c r="B395" s="7" t="str">
        <f>"2617202009150910444375"</f>
        <v>2617202009150910444375</v>
      </c>
      <c r="C395" s="7" t="str">
        <f>"洪锦泽"</f>
        <v>洪锦泽</v>
      </c>
      <c r="D395" s="7" t="str">
        <f>"男"</f>
        <v>男</v>
      </c>
    </row>
    <row r="396" spans="1:4" ht="18" customHeight="1">
      <c r="A396" s="7">
        <v>393</v>
      </c>
      <c r="B396" s="7" t="str">
        <f>"2617202009150911584378"</f>
        <v>2617202009150911584378</v>
      </c>
      <c r="C396" s="7" t="str">
        <f>"吴碧香"</f>
        <v>吴碧香</v>
      </c>
      <c r="D396" s="7" t="str">
        <f t="shared" si="86"/>
        <v>女</v>
      </c>
    </row>
    <row r="397" spans="1:4" ht="18" customHeight="1">
      <c r="A397" s="7">
        <v>394</v>
      </c>
      <c r="B397" s="7" t="str">
        <f>"2617202009150912074379"</f>
        <v>2617202009150912074379</v>
      </c>
      <c r="C397" s="7" t="str">
        <f>"张小盼"</f>
        <v>张小盼</v>
      </c>
      <c r="D397" s="7" t="str">
        <f t="shared" si="86"/>
        <v>女</v>
      </c>
    </row>
    <row r="398" spans="1:4" ht="18" customHeight="1">
      <c r="A398" s="7">
        <v>395</v>
      </c>
      <c r="B398" s="7" t="str">
        <f>"2617202009150914404390"</f>
        <v>2617202009150914404390</v>
      </c>
      <c r="C398" s="7" t="str">
        <f>"王颖"</f>
        <v>王颖</v>
      </c>
      <c r="D398" s="7" t="str">
        <f t="shared" si="86"/>
        <v>女</v>
      </c>
    </row>
    <row r="399" spans="1:4" ht="18" customHeight="1">
      <c r="A399" s="7">
        <v>396</v>
      </c>
      <c r="B399" s="7" t="str">
        <f>"2617202009150915034391"</f>
        <v>2617202009150915034391</v>
      </c>
      <c r="C399" s="7" t="str">
        <f>"王飞"</f>
        <v>王飞</v>
      </c>
      <c r="D399" s="7" t="str">
        <f t="shared" si="86"/>
        <v>女</v>
      </c>
    </row>
    <row r="400" spans="1:4" ht="18" customHeight="1">
      <c r="A400" s="7">
        <v>397</v>
      </c>
      <c r="B400" s="7" t="str">
        <f>"2617202009150916534400"</f>
        <v>2617202009150916534400</v>
      </c>
      <c r="C400" s="7" t="str">
        <f>"黎宏望"</f>
        <v>黎宏望</v>
      </c>
      <c r="D400" s="7" t="str">
        <f>"男"</f>
        <v>男</v>
      </c>
    </row>
    <row r="401" spans="1:4" ht="18" customHeight="1">
      <c r="A401" s="7">
        <v>398</v>
      </c>
      <c r="B401" s="7" t="str">
        <f>"2617202009150917004403"</f>
        <v>2617202009150917004403</v>
      </c>
      <c r="C401" s="7" t="str">
        <f>"丁源"</f>
        <v>丁源</v>
      </c>
      <c r="D401" s="7" t="str">
        <f aca="true" t="shared" si="87" ref="D401:D407">"女"</f>
        <v>女</v>
      </c>
    </row>
    <row r="402" spans="1:4" ht="18" customHeight="1">
      <c r="A402" s="7">
        <v>399</v>
      </c>
      <c r="B402" s="7" t="str">
        <f>"2617202009150917014404"</f>
        <v>2617202009150917014404</v>
      </c>
      <c r="C402" s="7" t="str">
        <f>"赵聪聪"</f>
        <v>赵聪聪</v>
      </c>
      <c r="D402" s="7" t="str">
        <f t="shared" si="87"/>
        <v>女</v>
      </c>
    </row>
    <row r="403" spans="1:4" ht="18" customHeight="1">
      <c r="A403" s="7">
        <v>400</v>
      </c>
      <c r="B403" s="7" t="str">
        <f>"2617202009150922264414"</f>
        <v>2617202009150922264414</v>
      </c>
      <c r="C403" s="7" t="str">
        <f>"潘晶晶"</f>
        <v>潘晶晶</v>
      </c>
      <c r="D403" s="7" t="str">
        <f t="shared" si="87"/>
        <v>女</v>
      </c>
    </row>
    <row r="404" spans="1:4" ht="18" customHeight="1">
      <c r="A404" s="7">
        <v>401</v>
      </c>
      <c r="B404" s="7" t="str">
        <f>"2617202009150925414432"</f>
        <v>2617202009150925414432</v>
      </c>
      <c r="C404" s="7" t="str">
        <f>"张齐杏"</f>
        <v>张齐杏</v>
      </c>
      <c r="D404" s="7" t="str">
        <f t="shared" si="87"/>
        <v>女</v>
      </c>
    </row>
    <row r="405" spans="1:4" ht="18" customHeight="1">
      <c r="A405" s="7">
        <v>402</v>
      </c>
      <c r="B405" s="7" t="str">
        <f>"2617202009150926134436"</f>
        <v>2617202009150926134436</v>
      </c>
      <c r="C405" s="7" t="str">
        <f>"苏小静"</f>
        <v>苏小静</v>
      </c>
      <c r="D405" s="7" t="str">
        <f t="shared" si="87"/>
        <v>女</v>
      </c>
    </row>
    <row r="406" spans="1:4" ht="18" customHeight="1">
      <c r="A406" s="7">
        <v>403</v>
      </c>
      <c r="B406" s="7" t="str">
        <f>"2617202009150927334443"</f>
        <v>2617202009150927334443</v>
      </c>
      <c r="C406" s="7" t="str">
        <f>"梁伟菊"</f>
        <v>梁伟菊</v>
      </c>
      <c r="D406" s="7" t="str">
        <f t="shared" si="87"/>
        <v>女</v>
      </c>
    </row>
    <row r="407" spans="1:4" ht="18" customHeight="1">
      <c r="A407" s="7">
        <v>404</v>
      </c>
      <c r="B407" s="7" t="str">
        <f>"2617202009150929514452"</f>
        <v>2617202009150929514452</v>
      </c>
      <c r="C407" s="7" t="str">
        <f>"邢会雅（曾用名邢慧谨）"</f>
        <v>邢会雅（曾用名邢慧谨）</v>
      </c>
      <c r="D407" s="7" t="str">
        <f t="shared" si="87"/>
        <v>女</v>
      </c>
    </row>
    <row r="408" spans="1:4" ht="18" customHeight="1">
      <c r="A408" s="7">
        <v>405</v>
      </c>
      <c r="B408" s="7" t="str">
        <f>"2617202009150930074453"</f>
        <v>2617202009150930074453</v>
      </c>
      <c r="C408" s="7" t="str">
        <f>"杨帆"</f>
        <v>杨帆</v>
      </c>
      <c r="D408" s="7" t="str">
        <f>"男"</f>
        <v>男</v>
      </c>
    </row>
    <row r="409" spans="1:4" ht="18" customHeight="1">
      <c r="A409" s="7">
        <v>406</v>
      </c>
      <c r="B409" s="7" t="str">
        <f>"2617202009150931304458"</f>
        <v>2617202009150931304458</v>
      </c>
      <c r="C409" s="7" t="str">
        <f>"蔡桂燕"</f>
        <v>蔡桂燕</v>
      </c>
      <c r="D409" s="7" t="str">
        <f aca="true" t="shared" si="88" ref="D409:D413">"女"</f>
        <v>女</v>
      </c>
    </row>
    <row r="410" spans="1:4" ht="18" customHeight="1">
      <c r="A410" s="7">
        <v>407</v>
      </c>
      <c r="B410" s="7" t="str">
        <f>"2617202009150931514459"</f>
        <v>2617202009150931514459</v>
      </c>
      <c r="C410" s="7" t="str">
        <f>"罗曼"</f>
        <v>罗曼</v>
      </c>
      <c r="D410" s="7" t="str">
        <f t="shared" si="88"/>
        <v>女</v>
      </c>
    </row>
    <row r="411" spans="1:4" ht="18" customHeight="1">
      <c r="A411" s="7">
        <v>408</v>
      </c>
      <c r="B411" s="7" t="str">
        <f>"2617202009150935514476"</f>
        <v>2617202009150935514476</v>
      </c>
      <c r="C411" s="7" t="str">
        <f>"黄竟然"</f>
        <v>黄竟然</v>
      </c>
      <c r="D411" s="7" t="str">
        <f t="shared" si="88"/>
        <v>女</v>
      </c>
    </row>
    <row r="412" spans="1:4" ht="18" customHeight="1">
      <c r="A412" s="7">
        <v>409</v>
      </c>
      <c r="B412" s="7" t="str">
        <f>"2617202009150943184495"</f>
        <v>2617202009150943184495</v>
      </c>
      <c r="C412" s="7" t="str">
        <f>"黎明艾"</f>
        <v>黎明艾</v>
      </c>
      <c r="D412" s="7" t="str">
        <f t="shared" si="88"/>
        <v>女</v>
      </c>
    </row>
    <row r="413" spans="1:4" ht="18" customHeight="1">
      <c r="A413" s="7">
        <v>410</v>
      </c>
      <c r="B413" s="7" t="str">
        <f>"2617202009150943234496"</f>
        <v>2617202009150943234496</v>
      </c>
      <c r="C413" s="7" t="str">
        <f>"胡梦青"</f>
        <v>胡梦青</v>
      </c>
      <c r="D413" s="7" t="str">
        <f t="shared" si="88"/>
        <v>女</v>
      </c>
    </row>
    <row r="414" spans="1:4" ht="18" customHeight="1">
      <c r="A414" s="7">
        <v>411</v>
      </c>
      <c r="B414" s="7" t="str">
        <f>"2617202009150946584506"</f>
        <v>2617202009150946584506</v>
      </c>
      <c r="C414" s="7" t="str">
        <f>"王森"</f>
        <v>王森</v>
      </c>
      <c r="D414" s="7" t="str">
        <f aca="true" t="shared" si="89" ref="D414:D419">"男"</f>
        <v>男</v>
      </c>
    </row>
    <row r="415" spans="1:4" ht="18" customHeight="1">
      <c r="A415" s="7">
        <v>412</v>
      </c>
      <c r="B415" s="7" t="str">
        <f>"2617202009150952054523"</f>
        <v>2617202009150952054523</v>
      </c>
      <c r="C415" s="7" t="str">
        <f>"符传曼"</f>
        <v>符传曼</v>
      </c>
      <c r="D415" s="7" t="str">
        <f aca="true" t="shared" si="90" ref="D415:D418">"女"</f>
        <v>女</v>
      </c>
    </row>
    <row r="416" spans="1:4" ht="18" customHeight="1">
      <c r="A416" s="7">
        <v>413</v>
      </c>
      <c r="B416" s="7" t="str">
        <f>"2617202009150952234527"</f>
        <v>2617202009150952234527</v>
      </c>
      <c r="C416" s="7" t="str">
        <f>"曾海琼"</f>
        <v>曾海琼</v>
      </c>
      <c r="D416" s="7" t="str">
        <f t="shared" si="90"/>
        <v>女</v>
      </c>
    </row>
    <row r="417" spans="1:4" ht="18" customHeight="1">
      <c r="A417" s="7">
        <v>414</v>
      </c>
      <c r="B417" s="7" t="str">
        <f>"2617202009150954574534"</f>
        <v>2617202009150954574534</v>
      </c>
      <c r="C417" s="7" t="str">
        <f>"翁克贤"</f>
        <v>翁克贤</v>
      </c>
      <c r="D417" s="7" t="str">
        <f t="shared" si="89"/>
        <v>男</v>
      </c>
    </row>
    <row r="418" spans="1:4" ht="18" customHeight="1">
      <c r="A418" s="7">
        <v>415</v>
      </c>
      <c r="B418" s="7" t="str">
        <f>"2617202009150955494538"</f>
        <v>2617202009150955494538</v>
      </c>
      <c r="C418" s="7" t="str">
        <f>"罗金情"</f>
        <v>罗金情</v>
      </c>
      <c r="D418" s="7" t="str">
        <f t="shared" si="90"/>
        <v>女</v>
      </c>
    </row>
    <row r="419" spans="1:4" ht="18" customHeight="1">
      <c r="A419" s="7">
        <v>416</v>
      </c>
      <c r="B419" s="7" t="str">
        <f>"2617202009150956534546"</f>
        <v>2617202009150956534546</v>
      </c>
      <c r="C419" s="7" t="str">
        <f>"林家雄"</f>
        <v>林家雄</v>
      </c>
      <c r="D419" s="7" t="str">
        <f t="shared" si="89"/>
        <v>男</v>
      </c>
    </row>
    <row r="420" spans="1:4" ht="18" customHeight="1">
      <c r="A420" s="7">
        <v>417</v>
      </c>
      <c r="B420" s="7" t="str">
        <f>"2617202009151001004559"</f>
        <v>2617202009151001004559</v>
      </c>
      <c r="C420" s="7" t="str">
        <f>"韩祺妍"</f>
        <v>韩祺妍</v>
      </c>
      <c r="D420" s="7" t="str">
        <f aca="true" t="shared" si="91" ref="D420:D423">"女"</f>
        <v>女</v>
      </c>
    </row>
    <row r="421" spans="1:4" ht="18" customHeight="1">
      <c r="A421" s="7">
        <v>418</v>
      </c>
      <c r="B421" s="7" t="str">
        <f>"2617202009151008184583"</f>
        <v>2617202009151008184583</v>
      </c>
      <c r="C421" s="7" t="str">
        <f>"陈德伟"</f>
        <v>陈德伟</v>
      </c>
      <c r="D421" s="7" t="str">
        <f>"男"</f>
        <v>男</v>
      </c>
    </row>
    <row r="422" spans="1:4" ht="18" customHeight="1">
      <c r="A422" s="7">
        <v>419</v>
      </c>
      <c r="B422" s="7" t="str">
        <f>"2617202009151009214587"</f>
        <v>2617202009151009214587</v>
      </c>
      <c r="C422" s="7" t="str">
        <f>"钱佳琳"</f>
        <v>钱佳琳</v>
      </c>
      <c r="D422" s="7" t="str">
        <f t="shared" si="91"/>
        <v>女</v>
      </c>
    </row>
    <row r="423" spans="1:4" ht="18" customHeight="1">
      <c r="A423" s="7">
        <v>420</v>
      </c>
      <c r="B423" s="7" t="str">
        <f>"2617202009151010204590"</f>
        <v>2617202009151010204590</v>
      </c>
      <c r="C423" s="7" t="str">
        <f>"王叶星"</f>
        <v>王叶星</v>
      </c>
      <c r="D423" s="7" t="str">
        <f t="shared" si="91"/>
        <v>女</v>
      </c>
    </row>
    <row r="424" spans="1:4" ht="18" customHeight="1">
      <c r="A424" s="7">
        <v>421</v>
      </c>
      <c r="B424" s="7" t="str">
        <f>"2617202009151010514591"</f>
        <v>2617202009151010514591</v>
      </c>
      <c r="C424" s="7" t="str">
        <f>"杨剑飞"</f>
        <v>杨剑飞</v>
      </c>
      <c r="D424" s="7" t="str">
        <f aca="true" t="shared" si="92" ref="D424:D429">"男"</f>
        <v>男</v>
      </c>
    </row>
    <row r="425" spans="1:4" ht="18" customHeight="1">
      <c r="A425" s="7">
        <v>422</v>
      </c>
      <c r="B425" s="7" t="str">
        <f>"2617202009151012464599"</f>
        <v>2617202009151012464599</v>
      </c>
      <c r="C425" s="7" t="str">
        <f>"王筱萱"</f>
        <v>王筱萱</v>
      </c>
      <c r="D425" s="7" t="str">
        <f aca="true" t="shared" si="93" ref="D425:D427">"女"</f>
        <v>女</v>
      </c>
    </row>
    <row r="426" spans="1:4" ht="18" customHeight="1">
      <c r="A426" s="7">
        <v>423</v>
      </c>
      <c r="B426" s="7" t="str">
        <f>"2617202009151015274609"</f>
        <v>2617202009151015274609</v>
      </c>
      <c r="C426" s="7" t="str">
        <f>"王积英"</f>
        <v>王积英</v>
      </c>
      <c r="D426" s="7" t="str">
        <f t="shared" si="93"/>
        <v>女</v>
      </c>
    </row>
    <row r="427" spans="1:4" ht="18" customHeight="1">
      <c r="A427" s="7">
        <v>424</v>
      </c>
      <c r="B427" s="7" t="str">
        <f>"2617202009151017464619"</f>
        <v>2617202009151017464619</v>
      </c>
      <c r="C427" s="7" t="str">
        <f>"林春儒"</f>
        <v>林春儒</v>
      </c>
      <c r="D427" s="7" t="str">
        <f t="shared" si="93"/>
        <v>女</v>
      </c>
    </row>
    <row r="428" spans="1:4" ht="18" customHeight="1">
      <c r="A428" s="7">
        <v>425</v>
      </c>
      <c r="B428" s="7" t="str">
        <f>"2617202009151020414626"</f>
        <v>2617202009151020414626</v>
      </c>
      <c r="C428" s="7" t="str">
        <f>"黄廷之"</f>
        <v>黄廷之</v>
      </c>
      <c r="D428" s="7" t="str">
        <f t="shared" si="92"/>
        <v>男</v>
      </c>
    </row>
    <row r="429" spans="1:4" ht="18" customHeight="1">
      <c r="A429" s="7">
        <v>426</v>
      </c>
      <c r="B429" s="7" t="str">
        <f>"2617202009151028054647"</f>
        <v>2617202009151028054647</v>
      </c>
      <c r="C429" s="7" t="str">
        <f>"韩恒"</f>
        <v>韩恒</v>
      </c>
      <c r="D429" s="7" t="str">
        <f t="shared" si="92"/>
        <v>男</v>
      </c>
    </row>
    <row r="430" spans="1:4" ht="18" customHeight="1">
      <c r="A430" s="7">
        <v>427</v>
      </c>
      <c r="B430" s="7" t="str">
        <f>"2617202009151028424650"</f>
        <v>2617202009151028424650</v>
      </c>
      <c r="C430" s="7" t="str">
        <f>"颜礼菁"</f>
        <v>颜礼菁</v>
      </c>
      <c r="D430" s="7" t="str">
        <f aca="true" t="shared" si="94" ref="D430:D435">"女"</f>
        <v>女</v>
      </c>
    </row>
    <row r="431" spans="1:4" ht="18" customHeight="1">
      <c r="A431" s="7">
        <v>428</v>
      </c>
      <c r="B431" s="7" t="str">
        <f>"2617202009151029344654"</f>
        <v>2617202009151029344654</v>
      </c>
      <c r="C431" s="7" t="str">
        <f>"林师雷"</f>
        <v>林师雷</v>
      </c>
      <c r="D431" s="7" t="str">
        <f aca="true" t="shared" si="95" ref="D431:D436">"男"</f>
        <v>男</v>
      </c>
    </row>
    <row r="432" spans="1:4" ht="18" customHeight="1">
      <c r="A432" s="7">
        <v>429</v>
      </c>
      <c r="B432" s="7" t="str">
        <f>"2617202009151034044667"</f>
        <v>2617202009151034044667</v>
      </c>
      <c r="C432" s="7" t="str">
        <f>"符传聪"</f>
        <v>符传聪</v>
      </c>
      <c r="D432" s="7" t="str">
        <f t="shared" si="95"/>
        <v>男</v>
      </c>
    </row>
    <row r="433" spans="1:4" ht="18" customHeight="1">
      <c r="A433" s="7">
        <v>430</v>
      </c>
      <c r="B433" s="7" t="str">
        <f>"2617202009151034454671"</f>
        <v>2617202009151034454671</v>
      </c>
      <c r="C433" s="7" t="str">
        <f>"江淑婷"</f>
        <v>江淑婷</v>
      </c>
      <c r="D433" s="7" t="str">
        <f t="shared" si="94"/>
        <v>女</v>
      </c>
    </row>
    <row r="434" spans="1:4" ht="18" customHeight="1">
      <c r="A434" s="7">
        <v>431</v>
      </c>
      <c r="B434" s="7" t="str">
        <f>"2617202009151035454676"</f>
        <v>2617202009151035454676</v>
      </c>
      <c r="C434" s="7" t="str">
        <f>"陈华丽"</f>
        <v>陈华丽</v>
      </c>
      <c r="D434" s="7" t="str">
        <f t="shared" si="94"/>
        <v>女</v>
      </c>
    </row>
    <row r="435" spans="1:4" ht="18" customHeight="1">
      <c r="A435" s="7">
        <v>432</v>
      </c>
      <c r="B435" s="7" t="str">
        <f>"2617202009151038264685"</f>
        <v>2617202009151038264685</v>
      </c>
      <c r="C435" s="7" t="str">
        <f>"陈晓敏"</f>
        <v>陈晓敏</v>
      </c>
      <c r="D435" s="7" t="str">
        <f t="shared" si="94"/>
        <v>女</v>
      </c>
    </row>
    <row r="436" spans="1:4" ht="18" customHeight="1">
      <c r="A436" s="7">
        <v>433</v>
      </c>
      <c r="B436" s="7" t="str">
        <f>"2617202009151042454705"</f>
        <v>2617202009151042454705</v>
      </c>
      <c r="C436" s="7" t="str">
        <f>"熊诗柏"</f>
        <v>熊诗柏</v>
      </c>
      <c r="D436" s="7" t="str">
        <f t="shared" si="95"/>
        <v>男</v>
      </c>
    </row>
    <row r="437" spans="1:4" ht="18" customHeight="1">
      <c r="A437" s="7">
        <v>434</v>
      </c>
      <c r="B437" s="7" t="str">
        <f>"2617202009151047434730"</f>
        <v>2617202009151047434730</v>
      </c>
      <c r="C437" s="7" t="str">
        <f>"利婉盼"</f>
        <v>利婉盼</v>
      </c>
      <c r="D437" s="7" t="str">
        <f aca="true" t="shared" si="96" ref="D437:D441">"女"</f>
        <v>女</v>
      </c>
    </row>
    <row r="438" spans="1:4" ht="18" customHeight="1">
      <c r="A438" s="7">
        <v>435</v>
      </c>
      <c r="B438" s="7" t="str">
        <f>"2617202009151049544739"</f>
        <v>2617202009151049544739</v>
      </c>
      <c r="C438" s="7" t="str">
        <f>"林树森"</f>
        <v>林树森</v>
      </c>
      <c r="D438" s="7" t="str">
        <f aca="true" t="shared" si="97" ref="D438:D442">"男"</f>
        <v>男</v>
      </c>
    </row>
    <row r="439" spans="1:4" ht="18" customHeight="1">
      <c r="A439" s="7">
        <v>436</v>
      </c>
      <c r="B439" s="7" t="str">
        <f>"2617202009151052434747"</f>
        <v>2617202009151052434747</v>
      </c>
      <c r="C439" s="7" t="str">
        <f>"覃照娇"</f>
        <v>覃照娇</v>
      </c>
      <c r="D439" s="7" t="str">
        <f t="shared" si="96"/>
        <v>女</v>
      </c>
    </row>
    <row r="440" spans="1:4" ht="18" customHeight="1">
      <c r="A440" s="7">
        <v>437</v>
      </c>
      <c r="B440" s="7" t="str">
        <f>"2617202009151056284761"</f>
        <v>2617202009151056284761</v>
      </c>
      <c r="C440" s="7" t="str">
        <f>"梁峰"</f>
        <v>梁峰</v>
      </c>
      <c r="D440" s="7" t="str">
        <f t="shared" si="97"/>
        <v>男</v>
      </c>
    </row>
    <row r="441" spans="1:4" ht="18" customHeight="1">
      <c r="A441" s="7">
        <v>438</v>
      </c>
      <c r="B441" s="7" t="str">
        <f>"2617202009151101494779"</f>
        <v>2617202009151101494779</v>
      </c>
      <c r="C441" s="7" t="str">
        <f>"李家琛"</f>
        <v>李家琛</v>
      </c>
      <c r="D441" s="7" t="str">
        <f t="shared" si="96"/>
        <v>女</v>
      </c>
    </row>
    <row r="442" spans="1:4" ht="18" customHeight="1">
      <c r="A442" s="7">
        <v>439</v>
      </c>
      <c r="B442" s="7" t="str">
        <f>"2617202009151104144784"</f>
        <v>2617202009151104144784</v>
      </c>
      <c r="C442" s="7" t="str">
        <f>"李振冬"</f>
        <v>李振冬</v>
      </c>
      <c r="D442" s="7" t="str">
        <f t="shared" si="97"/>
        <v>男</v>
      </c>
    </row>
    <row r="443" spans="1:4" ht="18" customHeight="1">
      <c r="A443" s="7">
        <v>440</v>
      </c>
      <c r="B443" s="7" t="str">
        <f>"2617202009151105034789"</f>
        <v>2617202009151105034789</v>
      </c>
      <c r="C443" s="7" t="str">
        <f>"冼香玲"</f>
        <v>冼香玲</v>
      </c>
      <c r="D443" s="7" t="str">
        <f aca="true" t="shared" si="98" ref="D443:D447">"女"</f>
        <v>女</v>
      </c>
    </row>
    <row r="444" spans="1:4" ht="18" customHeight="1">
      <c r="A444" s="7">
        <v>441</v>
      </c>
      <c r="B444" s="7" t="str">
        <f>"2617202009151105394792"</f>
        <v>2617202009151105394792</v>
      </c>
      <c r="C444" s="7" t="str">
        <f>"洪伞"</f>
        <v>洪伞</v>
      </c>
      <c r="D444" s="7" t="str">
        <f t="shared" si="98"/>
        <v>女</v>
      </c>
    </row>
    <row r="445" spans="1:4" ht="18" customHeight="1">
      <c r="A445" s="7">
        <v>442</v>
      </c>
      <c r="B445" s="7" t="str">
        <f>"2617202009151107374802"</f>
        <v>2617202009151107374802</v>
      </c>
      <c r="C445" s="7" t="str">
        <f>"罗海燕"</f>
        <v>罗海燕</v>
      </c>
      <c r="D445" s="7" t="str">
        <f t="shared" si="98"/>
        <v>女</v>
      </c>
    </row>
    <row r="446" spans="1:4" ht="18" customHeight="1">
      <c r="A446" s="7">
        <v>443</v>
      </c>
      <c r="B446" s="7" t="str">
        <f>"2617202009151111154816"</f>
        <v>2617202009151111154816</v>
      </c>
      <c r="C446" s="7" t="str">
        <f>"邢佩妤"</f>
        <v>邢佩妤</v>
      </c>
      <c r="D446" s="7" t="str">
        <f t="shared" si="98"/>
        <v>女</v>
      </c>
    </row>
    <row r="447" spans="1:4" ht="18" customHeight="1">
      <c r="A447" s="7">
        <v>444</v>
      </c>
      <c r="B447" s="7" t="str">
        <f>"2617202009151112424823"</f>
        <v>2617202009151112424823</v>
      </c>
      <c r="C447" s="7" t="str">
        <f>"张玮琪"</f>
        <v>张玮琪</v>
      </c>
      <c r="D447" s="7" t="str">
        <f t="shared" si="98"/>
        <v>女</v>
      </c>
    </row>
    <row r="448" spans="1:4" ht="18" customHeight="1">
      <c r="A448" s="7">
        <v>445</v>
      </c>
      <c r="B448" s="7" t="str">
        <f>"2617202009151116474837"</f>
        <v>2617202009151116474837</v>
      </c>
      <c r="C448" s="7" t="str">
        <f>"冯琼南"</f>
        <v>冯琼南</v>
      </c>
      <c r="D448" s="7" t="str">
        <f>"男"</f>
        <v>男</v>
      </c>
    </row>
    <row r="449" spans="1:4" ht="18" customHeight="1">
      <c r="A449" s="7">
        <v>446</v>
      </c>
      <c r="B449" s="7" t="str">
        <f>"2617202009151120464846"</f>
        <v>2617202009151120464846</v>
      </c>
      <c r="C449" s="7" t="str">
        <f>"郑婉如"</f>
        <v>郑婉如</v>
      </c>
      <c r="D449" s="7" t="str">
        <f aca="true" t="shared" si="99" ref="D449:D456">"女"</f>
        <v>女</v>
      </c>
    </row>
    <row r="450" spans="1:4" ht="18" customHeight="1">
      <c r="A450" s="7">
        <v>447</v>
      </c>
      <c r="B450" s="7" t="str">
        <f>"2617202009151122584851"</f>
        <v>2617202009151122584851</v>
      </c>
      <c r="C450" s="7" t="str">
        <f>"胡榆宗"</f>
        <v>胡榆宗</v>
      </c>
      <c r="D450" s="7" t="str">
        <f>"男"</f>
        <v>男</v>
      </c>
    </row>
    <row r="451" spans="1:4" ht="18" customHeight="1">
      <c r="A451" s="7">
        <v>448</v>
      </c>
      <c r="B451" s="7" t="str">
        <f>"2617202009151125254860"</f>
        <v>2617202009151125254860</v>
      </c>
      <c r="C451" s="7" t="str">
        <f>"陈洋珍"</f>
        <v>陈洋珍</v>
      </c>
      <c r="D451" s="7" t="str">
        <f t="shared" si="99"/>
        <v>女</v>
      </c>
    </row>
    <row r="452" spans="1:4" ht="18" customHeight="1">
      <c r="A452" s="7">
        <v>449</v>
      </c>
      <c r="B452" s="7" t="str">
        <f>"2617202009151126144862"</f>
        <v>2617202009151126144862</v>
      </c>
      <c r="C452" s="7" t="str">
        <f>"卓舒怡"</f>
        <v>卓舒怡</v>
      </c>
      <c r="D452" s="7" t="str">
        <f t="shared" si="99"/>
        <v>女</v>
      </c>
    </row>
    <row r="453" spans="1:4" ht="18" customHeight="1">
      <c r="A453" s="7">
        <v>450</v>
      </c>
      <c r="B453" s="7" t="str">
        <f>"2617202009151130014875"</f>
        <v>2617202009151130014875</v>
      </c>
      <c r="C453" s="7" t="str">
        <f>"王思玉"</f>
        <v>王思玉</v>
      </c>
      <c r="D453" s="7" t="str">
        <f t="shared" si="99"/>
        <v>女</v>
      </c>
    </row>
    <row r="454" spans="1:4" ht="18" customHeight="1">
      <c r="A454" s="7">
        <v>451</v>
      </c>
      <c r="B454" s="7" t="str">
        <f>"2617202009151132154880"</f>
        <v>2617202009151132154880</v>
      </c>
      <c r="C454" s="7" t="str">
        <f>"李梅艳"</f>
        <v>李梅艳</v>
      </c>
      <c r="D454" s="7" t="str">
        <f t="shared" si="99"/>
        <v>女</v>
      </c>
    </row>
    <row r="455" spans="1:4" ht="18" customHeight="1">
      <c r="A455" s="7">
        <v>452</v>
      </c>
      <c r="B455" s="7" t="str">
        <f>"2617202009151133444885"</f>
        <v>2617202009151133444885</v>
      </c>
      <c r="C455" s="7" t="str">
        <f>"洪梅"</f>
        <v>洪梅</v>
      </c>
      <c r="D455" s="7" t="str">
        <f t="shared" si="99"/>
        <v>女</v>
      </c>
    </row>
    <row r="456" spans="1:4" ht="18" customHeight="1">
      <c r="A456" s="7">
        <v>453</v>
      </c>
      <c r="B456" s="7" t="str">
        <f>"2617202009151136474891"</f>
        <v>2617202009151136474891</v>
      </c>
      <c r="C456" s="7" t="str">
        <f>"张娜"</f>
        <v>张娜</v>
      </c>
      <c r="D456" s="7" t="str">
        <f t="shared" si="99"/>
        <v>女</v>
      </c>
    </row>
    <row r="457" spans="1:4" ht="18" customHeight="1">
      <c r="A457" s="7">
        <v>454</v>
      </c>
      <c r="B457" s="7" t="str">
        <f>"2617202009151136574892"</f>
        <v>2617202009151136574892</v>
      </c>
      <c r="C457" s="7" t="str">
        <f>"王丰"</f>
        <v>王丰</v>
      </c>
      <c r="D457" s="7" t="str">
        <f aca="true" t="shared" si="100" ref="D457:D462">"男"</f>
        <v>男</v>
      </c>
    </row>
    <row r="458" spans="1:4" ht="18" customHeight="1">
      <c r="A458" s="7">
        <v>455</v>
      </c>
      <c r="B458" s="7" t="str">
        <f>"2617202009151146504915"</f>
        <v>2617202009151146504915</v>
      </c>
      <c r="C458" s="7" t="str">
        <f>"张晓旭"</f>
        <v>张晓旭</v>
      </c>
      <c r="D458" s="7" t="str">
        <f aca="true" t="shared" si="101" ref="D458:D463">"女"</f>
        <v>女</v>
      </c>
    </row>
    <row r="459" spans="1:4" ht="18" customHeight="1">
      <c r="A459" s="7">
        <v>456</v>
      </c>
      <c r="B459" s="7" t="str">
        <f>"2617202009151147164916"</f>
        <v>2617202009151147164916</v>
      </c>
      <c r="C459" s="7" t="str">
        <f>"王康坤"</f>
        <v>王康坤</v>
      </c>
      <c r="D459" s="7" t="str">
        <f t="shared" si="100"/>
        <v>男</v>
      </c>
    </row>
    <row r="460" spans="1:4" ht="18" customHeight="1">
      <c r="A460" s="7">
        <v>457</v>
      </c>
      <c r="B460" s="7" t="str">
        <f>"2617202009151149254922"</f>
        <v>2617202009151149254922</v>
      </c>
      <c r="C460" s="7" t="str">
        <f>"张慧琼"</f>
        <v>张慧琼</v>
      </c>
      <c r="D460" s="7" t="str">
        <f t="shared" si="101"/>
        <v>女</v>
      </c>
    </row>
    <row r="461" spans="1:4" ht="18" customHeight="1">
      <c r="A461" s="7">
        <v>458</v>
      </c>
      <c r="B461" s="7" t="str">
        <f>"2617202009151150184924"</f>
        <v>2617202009151150184924</v>
      </c>
      <c r="C461" s="7" t="str">
        <f>"容信力"</f>
        <v>容信力</v>
      </c>
      <c r="D461" s="7" t="str">
        <f t="shared" si="100"/>
        <v>男</v>
      </c>
    </row>
    <row r="462" spans="1:4" ht="18" customHeight="1">
      <c r="A462" s="7">
        <v>459</v>
      </c>
      <c r="B462" s="7" t="str">
        <f>"2617202009151157274937"</f>
        <v>2617202009151157274937</v>
      </c>
      <c r="C462" s="7" t="str">
        <f>"林飞"</f>
        <v>林飞</v>
      </c>
      <c r="D462" s="7" t="str">
        <f t="shared" si="100"/>
        <v>男</v>
      </c>
    </row>
    <row r="463" spans="1:4" ht="18" customHeight="1">
      <c r="A463" s="7">
        <v>460</v>
      </c>
      <c r="B463" s="7" t="str">
        <f>"2617202009151159554944"</f>
        <v>2617202009151159554944</v>
      </c>
      <c r="C463" s="7" t="str">
        <f>"陈静美"</f>
        <v>陈静美</v>
      </c>
      <c r="D463" s="7" t="str">
        <f t="shared" si="101"/>
        <v>女</v>
      </c>
    </row>
    <row r="464" spans="1:4" ht="18" customHeight="1">
      <c r="A464" s="7">
        <v>461</v>
      </c>
      <c r="B464" s="7" t="str">
        <f>"2617202009151205194956"</f>
        <v>2617202009151205194956</v>
      </c>
      <c r="C464" s="7" t="str">
        <f>"关万斯"</f>
        <v>关万斯</v>
      </c>
      <c r="D464" s="7" t="str">
        <f>"男"</f>
        <v>男</v>
      </c>
    </row>
    <row r="465" spans="1:4" ht="18" customHeight="1">
      <c r="A465" s="7">
        <v>462</v>
      </c>
      <c r="B465" s="7" t="str">
        <f>"2617202009151218504980"</f>
        <v>2617202009151218504980</v>
      </c>
      <c r="C465" s="7" t="str">
        <f>"何海来"</f>
        <v>何海来</v>
      </c>
      <c r="D465" s="7" t="str">
        <f aca="true" t="shared" si="102" ref="D465:D471">"女"</f>
        <v>女</v>
      </c>
    </row>
    <row r="466" spans="1:4" ht="18" customHeight="1">
      <c r="A466" s="7">
        <v>463</v>
      </c>
      <c r="B466" s="7" t="str">
        <f>"2617202009151222144982"</f>
        <v>2617202009151222144982</v>
      </c>
      <c r="C466" s="7" t="str">
        <f>"郑瑜"</f>
        <v>郑瑜</v>
      </c>
      <c r="D466" s="7" t="str">
        <f t="shared" si="102"/>
        <v>女</v>
      </c>
    </row>
    <row r="467" spans="1:4" ht="18" customHeight="1">
      <c r="A467" s="7">
        <v>464</v>
      </c>
      <c r="B467" s="7" t="str">
        <f>"2617202009151223364984"</f>
        <v>2617202009151223364984</v>
      </c>
      <c r="C467" s="7" t="str">
        <f>"李宁"</f>
        <v>李宁</v>
      </c>
      <c r="D467" s="7" t="str">
        <f>"男"</f>
        <v>男</v>
      </c>
    </row>
    <row r="468" spans="1:4" ht="18" customHeight="1">
      <c r="A468" s="7">
        <v>465</v>
      </c>
      <c r="B468" s="7" t="str">
        <f>"2617202009151224534988"</f>
        <v>2617202009151224534988</v>
      </c>
      <c r="C468" s="7" t="str">
        <f>"袁婉珏"</f>
        <v>袁婉珏</v>
      </c>
      <c r="D468" s="7" t="str">
        <f t="shared" si="102"/>
        <v>女</v>
      </c>
    </row>
    <row r="469" spans="1:4" ht="18" customHeight="1">
      <c r="A469" s="7">
        <v>466</v>
      </c>
      <c r="B469" s="7" t="str">
        <f>"2617202009151236145002"</f>
        <v>2617202009151236145002</v>
      </c>
      <c r="C469" s="7" t="str">
        <f>"陈倩颖"</f>
        <v>陈倩颖</v>
      </c>
      <c r="D469" s="7" t="str">
        <f t="shared" si="102"/>
        <v>女</v>
      </c>
    </row>
    <row r="470" spans="1:4" ht="18" customHeight="1">
      <c r="A470" s="7">
        <v>467</v>
      </c>
      <c r="B470" s="7" t="str">
        <f>"2617202009151244545022"</f>
        <v>2617202009151244545022</v>
      </c>
      <c r="C470" s="7" t="str">
        <f>"唐多林"</f>
        <v>唐多林</v>
      </c>
      <c r="D470" s="7" t="str">
        <f t="shared" si="102"/>
        <v>女</v>
      </c>
    </row>
    <row r="471" spans="1:4" ht="18" customHeight="1">
      <c r="A471" s="7">
        <v>468</v>
      </c>
      <c r="B471" s="7" t="str">
        <f>"2617202009151245425024"</f>
        <v>2617202009151245425024</v>
      </c>
      <c r="C471" s="7" t="str">
        <f>"陈亚丽"</f>
        <v>陈亚丽</v>
      </c>
      <c r="D471" s="7" t="str">
        <f t="shared" si="102"/>
        <v>女</v>
      </c>
    </row>
    <row r="472" spans="1:4" ht="18" customHeight="1">
      <c r="A472" s="7">
        <v>469</v>
      </c>
      <c r="B472" s="7" t="str">
        <f>"2617202009151249005029"</f>
        <v>2617202009151249005029</v>
      </c>
      <c r="C472" s="7" t="str">
        <f>"罗人奋"</f>
        <v>罗人奋</v>
      </c>
      <c r="D472" s="7" t="str">
        <f aca="true" t="shared" si="103" ref="D472:D479">"男"</f>
        <v>男</v>
      </c>
    </row>
    <row r="473" spans="1:4" ht="18" customHeight="1">
      <c r="A473" s="7">
        <v>470</v>
      </c>
      <c r="B473" s="7" t="str">
        <f>"2617202009151253105034"</f>
        <v>2617202009151253105034</v>
      </c>
      <c r="C473" s="7" t="str">
        <f>"陈源业"</f>
        <v>陈源业</v>
      </c>
      <c r="D473" s="7" t="str">
        <f t="shared" si="103"/>
        <v>男</v>
      </c>
    </row>
    <row r="474" spans="1:4" ht="18" customHeight="1">
      <c r="A474" s="7">
        <v>471</v>
      </c>
      <c r="B474" s="7" t="str">
        <f>"2617202009151259465048"</f>
        <v>2617202009151259465048</v>
      </c>
      <c r="C474" s="7" t="str">
        <f>"高海秀"</f>
        <v>高海秀</v>
      </c>
      <c r="D474" s="7" t="str">
        <f aca="true" t="shared" si="104" ref="D474:D476">"女"</f>
        <v>女</v>
      </c>
    </row>
    <row r="475" spans="1:4" ht="18" customHeight="1">
      <c r="A475" s="7">
        <v>472</v>
      </c>
      <c r="B475" s="7" t="str">
        <f>"2617202009151306165056"</f>
        <v>2617202009151306165056</v>
      </c>
      <c r="C475" s="7" t="str">
        <f>"张晓浪"</f>
        <v>张晓浪</v>
      </c>
      <c r="D475" s="7" t="str">
        <f t="shared" si="104"/>
        <v>女</v>
      </c>
    </row>
    <row r="476" spans="1:4" ht="18" customHeight="1">
      <c r="A476" s="7">
        <v>473</v>
      </c>
      <c r="B476" s="7" t="str">
        <f>"2617202009151312395067"</f>
        <v>2617202009151312395067</v>
      </c>
      <c r="C476" s="7" t="str">
        <f>"李丽"</f>
        <v>李丽</v>
      </c>
      <c r="D476" s="7" t="str">
        <f t="shared" si="104"/>
        <v>女</v>
      </c>
    </row>
    <row r="477" spans="1:4" ht="18" customHeight="1">
      <c r="A477" s="7">
        <v>474</v>
      </c>
      <c r="B477" s="7" t="str">
        <f>"2617202009151324225085"</f>
        <v>2617202009151324225085</v>
      </c>
      <c r="C477" s="7" t="str">
        <f>"王宦"</f>
        <v>王宦</v>
      </c>
      <c r="D477" s="7" t="str">
        <f t="shared" si="103"/>
        <v>男</v>
      </c>
    </row>
    <row r="478" spans="1:4" ht="18" customHeight="1">
      <c r="A478" s="7">
        <v>475</v>
      </c>
      <c r="B478" s="7" t="str">
        <f>"2617202009151333025093"</f>
        <v>2617202009151333025093</v>
      </c>
      <c r="C478" s="7" t="str">
        <f>"欧阳发"</f>
        <v>欧阳发</v>
      </c>
      <c r="D478" s="7" t="str">
        <f t="shared" si="103"/>
        <v>男</v>
      </c>
    </row>
    <row r="479" spans="1:4" ht="18" customHeight="1">
      <c r="A479" s="7">
        <v>476</v>
      </c>
      <c r="B479" s="7" t="str">
        <f>"2617202009151333115095"</f>
        <v>2617202009151333115095</v>
      </c>
      <c r="C479" s="7" t="str">
        <f>"王乾泰"</f>
        <v>王乾泰</v>
      </c>
      <c r="D479" s="7" t="str">
        <f t="shared" si="103"/>
        <v>男</v>
      </c>
    </row>
    <row r="480" spans="1:4" ht="18" customHeight="1">
      <c r="A480" s="7">
        <v>477</v>
      </c>
      <c r="B480" s="7" t="str">
        <f>"2617202009151333465096"</f>
        <v>2617202009151333465096</v>
      </c>
      <c r="C480" s="7" t="str">
        <f>"朱晓凤"</f>
        <v>朱晓凤</v>
      </c>
      <c r="D480" s="7" t="str">
        <f aca="true" t="shared" si="105" ref="D480:D484">"女"</f>
        <v>女</v>
      </c>
    </row>
    <row r="481" spans="1:4" ht="18" customHeight="1">
      <c r="A481" s="7">
        <v>478</v>
      </c>
      <c r="B481" s="7" t="str">
        <f>"2617202009151336535100"</f>
        <v>2617202009151336535100</v>
      </c>
      <c r="C481" s="7" t="str">
        <f>"符海霞"</f>
        <v>符海霞</v>
      </c>
      <c r="D481" s="7" t="str">
        <f t="shared" si="105"/>
        <v>女</v>
      </c>
    </row>
    <row r="482" spans="1:4" ht="18" customHeight="1">
      <c r="A482" s="7">
        <v>479</v>
      </c>
      <c r="B482" s="7" t="str">
        <f>"2617202009151341445104"</f>
        <v>2617202009151341445104</v>
      </c>
      <c r="C482" s="7" t="str">
        <f>"陈秋"</f>
        <v>陈秋</v>
      </c>
      <c r="D482" s="7" t="str">
        <f t="shared" si="105"/>
        <v>女</v>
      </c>
    </row>
    <row r="483" spans="1:4" ht="18" customHeight="1">
      <c r="A483" s="7">
        <v>480</v>
      </c>
      <c r="B483" s="7" t="str">
        <f>"2617202009151342385105"</f>
        <v>2617202009151342385105</v>
      </c>
      <c r="C483" s="7" t="str">
        <f>"梁海笑"</f>
        <v>梁海笑</v>
      </c>
      <c r="D483" s="7" t="str">
        <f t="shared" si="105"/>
        <v>女</v>
      </c>
    </row>
    <row r="484" spans="1:4" ht="18" customHeight="1">
      <c r="A484" s="7">
        <v>481</v>
      </c>
      <c r="B484" s="7" t="str">
        <f>"2617202009151347155111"</f>
        <v>2617202009151347155111</v>
      </c>
      <c r="C484" s="7" t="str">
        <f>"吴玉兰"</f>
        <v>吴玉兰</v>
      </c>
      <c r="D484" s="7" t="str">
        <f t="shared" si="105"/>
        <v>女</v>
      </c>
    </row>
    <row r="485" spans="1:4" ht="18" customHeight="1">
      <c r="A485" s="7">
        <v>482</v>
      </c>
      <c r="B485" s="7" t="str">
        <f>"2617202009151350085117"</f>
        <v>2617202009151350085117</v>
      </c>
      <c r="C485" s="7" t="str">
        <f>"刘为智"</f>
        <v>刘为智</v>
      </c>
      <c r="D485" s="7" t="str">
        <f aca="true" t="shared" si="106" ref="D485:D491">"男"</f>
        <v>男</v>
      </c>
    </row>
    <row r="486" spans="1:4" ht="18" customHeight="1">
      <c r="A486" s="7">
        <v>483</v>
      </c>
      <c r="B486" s="7" t="str">
        <f>"2617202009151351005118"</f>
        <v>2617202009151351005118</v>
      </c>
      <c r="C486" s="7" t="str">
        <f>"王玉娟"</f>
        <v>王玉娟</v>
      </c>
      <c r="D486" s="7" t="str">
        <f aca="true" t="shared" si="107" ref="D486:D488">"女"</f>
        <v>女</v>
      </c>
    </row>
    <row r="487" spans="1:4" ht="18" customHeight="1">
      <c r="A487" s="7">
        <v>484</v>
      </c>
      <c r="B487" s="7" t="str">
        <f>"2617202009151355365123"</f>
        <v>2617202009151355365123</v>
      </c>
      <c r="C487" s="7" t="str">
        <f>"王现丽"</f>
        <v>王现丽</v>
      </c>
      <c r="D487" s="7" t="str">
        <f t="shared" si="107"/>
        <v>女</v>
      </c>
    </row>
    <row r="488" spans="1:4" ht="18" customHeight="1">
      <c r="A488" s="7">
        <v>485</v>
      </c>
      <c r="B488" s="7" t="str">
        <f>"2617202009151355385124"</f>
        <v>2617202009151355385124</v>
      </c>
      <c r="C488" s="7" t="str">
        <f>"张燕妮"</f>
        <v>张燕妮</v>
      </c>
      <c r="D488" s="7" t="str">
        <f t="shared" si="107"/>
        <v>女</v>
      </c>
    </row>
    <row r="489" spans="1:4" ht="18" customHeight="1">
      <c r="A489" s="7">
        <v>486</v>
      </c>
      <c r="B489" s="7" t="str">
        <f>"2617202009151357565126"</f>
        <v>2617202009151357565126</v>
      </c>
      <c r="C489" s="7" t="str">
        <f>"陈巍"</f>
        <v>陈巍</v>
      </c>
      <c r="D489" s="7" t="str">
        <f t="shared" si="106"/>
        <v>男</v>
      </c>
    </row>
    <row r="490" spans="1:4" ht="18" customHeight="1">
      <c r="A490" s="7">
        <v>487</v>
      </c>
      <c r="B490" s="7" t="str">
        <f>"2617202009151403465135"</f>
        <v>2617202009151403465135</v>
      </c>
      <c r="C490" s="7" t="str">
        <f>"陈炳桦"</f>
        <v>陈炳桦</v>
      </c>
      <c r="D490" s="7" t="str">
        <f t="shared" si="106"/>
        <v>男</v>
      </c>
    </row>
    <row r="491" spans="1:4" ht="18" customHeight="1">
      <c r="A491" s="7">
        <v>488</v>
      </c>
      <c r="B491" s="7" t="str">
        <f>"2617202009151410575147"</f>
        <v>2617202009151410575147</v>
      </c>
      <c r="C491" s="7" t="str">
        <f>"梁正育"</f>
        <v>梁正育</v>
      </c>
      <c r="D491" s="7" t="str">
        <f t="shared" si="106"/>
        <v>男</v>
      </c>
    </row>
    <row r="492" spans="1:4" ht="18" customHeight="1">
      <c r="A492" s="7">
        <v>489</v>
      </c>
      <c r="B492" s="7" t="str">
        <f>"2617202009151413045151"</f>
        <v>2617202009151413045151</v>
      </c>
      <c r="C492" s="7" t="str">
        <f>"陈小妹"</f>
        <v>陈小妹</v>
      </c>
      <c r="D492" s="7" t="str">
        <f aca="true" t="shared" si="108" ref="D492:D494">"女"</f>
        <v>女</v>
      </c>
    </row>
    <row r="493" spans="1:4" ht="18" customHeight="1">
      <c r="A493" s="7">
        <v>490</v>
      </c>
      <c r="B493" s="7" t="str">
        <f>"2617202009151428205168"</f>
        <v>2617202009151428205168</v>
      </c>
      <c r="C493" s="7" t="str">
        <f>"陆圣玉"</f>
        <v>陆圣玉</v>
      </c>
      <c r="D493" s="7" t="str">
        <f t="shared" si="108"/>
        <v>女</v>
      </c>
    </row>
    <row r="494" spans="1:4" ht="18" customHeight="1">
      <c r="A494" s="7">
        <v>491</v>
      </c>
      <c r="B494" s="7" t="str">
        <f>"2617202009151428305169"</f>
        <v>2617202009151428305169</v>
      </c>
      <c r="C494" s="7" t="str">
        <f>"李明燕"</f>
        <v>李明燕</v>
      </c>
      <c r="D494" s="7" t="str">
        <f t="shared" si="108"/>
        <v>女</v>
      </c>
    </row>
    <row r="495" spans="1:4" ht="18" customHeight="1">
      <c r="A495" s="7">
        <v>492</v>
      </c>
      <c r="B495" s="7" t="str">
        <f>"2617202009151431275172"</f>
        <v>2617202009151431275172</v>
      </c>
      <c r="C495" s="7" t="str">
        <f>"范奇文"</f>
        <v>范奇文</v>
      </c>
      <c r="D495" s="7" t="str">
        <f>"男"</f>
        <v>男</v>
      </c>
    </row>
    <row r="496" spans="1:4" ht="18" customHeight="1">
      <c r="A496" s="7">
        <v>493</v>
      </c>
      <c r="B496" s="7" t="str">
        <f>"2617202009151436505181"</f>
        <v>2617202009151436505181</v>
      </c>
      <c r="C496" s="7" t="str">
        <f>"王秋菊"</f>
        <v>王秋菊</v>
      </c>
      <c r="D496" s="7" t="str">
        <f aca="true" t="shared" si="109" ref="D496:D505">"女"</f>
        <v>女</v>
      </c>
    </row>
    <row r="497" spans="1:4" ht="18" customHeight="1">
      <c r="A497" s="7">
        <v>494</v>
      </c>
      <c r="B497" s="7" t="str">
        <f>"2617202009151437375183"</f>
        <v>2617202009151437375183</v>
      </c>
      <c r="C497" s="7" t="str">
        <f>"王红霜"</f>
        <v>王红霜</v>
      </c>
      <c r="D497" s="7" t="str">
        <f t="shared" si="109"/>
        <v>女</v>
      </c>
    </row>
    <row r="498" spans="1:4" ht="18" customHeight="1">
      <c r="A498" s="7">
        <v>495</v>
      </c>
      <c r="B498" s="7" t="str">
        <f>"2617202009151443415194"</f>
        <v>2617202009151443415194</v>
      </c>
      <c r="C498" s="7" t="str">
        <f>"王月琼"</f>
        <v>王月琼</v>
      </c>
      <c r="D498" s="7" t="str">
        <f t="shared" si="109"/>
        <v>女</v>
      </c>
    </row>
    <row r="499" spans="1:4" ht="18" customHeight="1">
      <c r="A499" s="7">
        <v>496</v>
      </c>
      <c r="B499" s="7" t="str">
        <f>"2617202009151444505197"</f>
        <v>2617202009151444505197</v>
      </c>
      <c r="C499" s="7" t="str">
        <f>"周贞莲"</f>
        <v>周贞莲</v>
      </c>
      <c r="D499" s="7" t="str">
        <f t="shared" si="109"/>
        <v>女</v>
      </c>
    </row>
    <row r="500" spans="1:4" ht="18" customHeight="1">
      <c r="A500" s="7">
        <v>497</v>
      </c>
      <c r="B500" s="7" t="str">
        <f>"2617202009151446025199"</f>
        <v>2617202009151446025199</v>
      </c>
      <c r="C500" s="7" t="str">
        <f>"李娜"</f>
        <v>李娜</v>
      </c>
      <c r="D500" s="7" t="str">
        <f t="shared" si="109"/>
        <v>女</v>
      </c>
    </row>
    <row r="501" spans="1:4" ht="18" customHeight="1">
      <c r="A501" s="7">
        <v>498</v>
      </c>
      <c r="B501" s="7" t="str">
        <f>"2617202009151447385201"</f>
        <v>2617202009151447385201</v>
      </c>
      <c r="C501" s="7" t="str">
        <f>"苏娴"</f>
        <v>苏娴</v>
      </c>
      <c r="D501" s="7" t="str">
        <f t="shared" si="109"/>
        <v>女</v>
      </c>
    </row>
    <row r="502" spans="1:4" ht="18" customHeight="1">
      <c r="A502" s="7">
        <v>499</v>
      </c>
      <c r="B502" s="7" t="str">
        <f>"2617202009151448205202"</f>
        <v>2617202009151448205202</v>
      </c>
      <c r="C502" s="7" t="str">
        <f>"高芳娇"</f>
        <v>高芳娇</v>
      </c>
      <c r="D502" s="7" t="str">
        <f t="shared" si="109"/>
        <v>女</v>
      </c>
    </row>
    <row r="503" spans="1:4" ht="18" customHeight="1">
      <c r="A503" s="7">
        <v>500</v>
      </c>
      <c r="B503" s="7" t="str">
        <f>"2617202009151450545207"</f>
        <v>2617202009151450545207</v>
      </c>
      <c r="C503" s="7" t="str">
        <f>"陈丽"</f>
        <v>陈丽</v>
      </c>
      <c r="D503" s="7" t="str">
        <f t="shared" si="109"/>
        <v>女</v>
      </c>
    </row>
    <row r="504" spans="1:4" ht="18" customHeight="1">
      <c r="A504" s="7">
        <v>501</v>
      </c>
      <c r="B504" s="7" t="str">
        <f>"2617202009151459445229"</f>
        <v>2617202009151459445229</v>
      </c>
      <c r="C504" s="7" t="str">
        <f>"符方钗"</f>
        <v>符方钗</v>
      </c>
      <c r="D504" s="7" t="str">
        <f t="shared" si="109"/>
        <v>女</v>
      </c>
    </row>
    <row r="505" spans="1:4" ht="18" customHeight="1">
      <c r="A505" s="7">
        <v>502</v>
      </c>
      <c r="B505" s="7" t="str">
        <f>"2617202009151504155244"</f>
        <v>2617202009151504155244</v>
      </c>
      <c r="C505" s="7" t="str">
        <f>"吴姝橙"</f>
        <v>吴姝橙</v>
      </c>
      <c r="D505" s="7" t="str">
        <f t="shared" si="109"/>
        <v>女</v>
      </c>
    </row>
    <row r="506" spans="1:4" ht="18" customHeight="1">
      <c r="A506" s="7">
        <v>503</v>
      </c>
      <c r="B506" s="7" t="str">
        <f>"2617202009151504265245"</f>
        <v>2617202009151504265245</v>
      </c>
      <c r="C506" s="7" t="str">
        <f>"羊发全"</f>
        <v>羊发全</v>
      </c>
      <c r="D506" s="7" t="str">
        <f>"男"</f>
        <v>男</v>
      </c>
    </row>
    <row r="507" spans="1:4" ht="18" customHeight="1">
      <c r="A507" s="7">
        <v>504</v>
      </c>
      <c r="B507" s="7" t="str">
        <f>"2617202009151506105252"</f>
        <v>2617202009151506105252</v>
      </c>
      <c r="C507" s="7" t="str">
        <f>"梁翔"</f>
        <v>梁翔</v>
      </c>
      <c r="D507" s="7" t="str">
        <f>"男"</f>
        <v>男</v>
      </c>
    </row>
    <row r="508" spans="1:4" ht="18" customHeight="1">
      <c r="A508" s="7">
        <v>505</v>
      </c>
      <c r="B508" s="7" t="str">
        <f>"2617202009151509025256"</f>
        <v>2617202009151509025256</v>
      </c>
      <c r="C508" s="7" t="str">
        <f>"陈婕"</f>
        <v>陈婕</v>
      </c>
      <c r="D508" s="7" t="str">
        <f aca="true" t="shared" si="110" ref="D508:D511">"女"</f>
        <v>女</v>
      </c>
    </row>
    <row r="509" spans="1:4" ht="18" customHeight="1">
      <c r="A509" s="7">
        <v>506</v>
      </c>
      <c r="B509" s="7" t="str">
        <f>"2617202009151510045264"</f>
        <v>2617202009151510045264</v>
      </c>
      <c r="C509" s="7" t="str">
        <f>"陈惠宾"</f>
        <v>陈惠宾</v>
      </c>
      <c r="D509" s="7" t="str">
        <f t="shared" si="110"/>
        <v>女</v>
      </c>
    </row>
    <row r="510" spans="1:4" ht="18" customHeight="1">
      <c r="A510" s="7">
        <v>507</v>
      </c>
      <c r="B510" s="7" t="str">
        <f>"2617202009151513475274"</f>
        <v>2617202009151513475274</v>
      </c>
      <c r="C510" s="7" t="str">
        <f>"李丽婷"</f>
        <v>李丽婷</v>
      </c>
      <c r="D510" s="7" t="str">
        <f t="shared" si="110"/>
        <v>女</v>
      </c>
    </row>
    <row r="511" spans="1:4" ht="18" customHeight="1">
      <c r="A511" s="7">
        <v>508</v>
      </c>
      <c r="B511" s="7" t="str">
        <f>"2617202009151520005291"</f>
        <v>2617202009151520005291</v>
      </c>
      <c r="C511" s="7" t="str">
        <f>"唐晓珊"</f>
        <v>唐晓珊</v>
      </c>
      <c r="D511" s="7" t="str">
        <f t="shared" si="110"/>
        <v>女</v>
      </c>
    </row>
    <row r="512" spans="1:4" ht="18" customHeight="1">
      <c r="A512" s="7">
        <v>509</v>
      </c>
      <c r="B512" s="7" t="str">
        <f>"2617202009151521265295"</f>
        <v>2617202009151521265295</v>
      </c>
      <c r="C512" s="7" t="str">
        <f>"罗宇"</f>
        <v>罗宇</v>
      </c>
      <c r="D512" s="7" t="str">
        <f>"男"</f>
        <v>男</v>
      </c>
    </row>
    <row r="513" spans="1:4" ht="18" customHeight="1">
      <c r="A513" s="7">
        <v>510</v>
      </c>
      <c r="B513" s="7" t="str">
        <f>"2617202009151522005297"</f>
        <v>2617202009151522005297</v>
      </c>
      <c r="C513" s="7" t="str">
        <f>"张嘉"</f>
        <v>张嘉</v>
      </c>
      <c r="D513" s="7" t="str">
        <f aca="true" t="shared" si="111" ref="D513:D517">"女"</f>
        <v>女</v>
      </c>
    </row>
    <row r="514" spans="1:4" ht="18" customHeight="1">
      <c r="A514" s="7">
        <v>511</v>
      </c>
      <c r="B514" s="7" t="str">
        <f>"2617202009151523155301"</f>
        <v>2617202009151523155301</v>
      </c>
      <c r="C514" s="7" t="str">
        <f>"欧宛澍"</f>
        <v>欧宛澍</v>
      </c>
      <c r="D514" s="7" t="str">
        <f t="shared" si="111"/>
        <v>女</v>
      </c>
    </row>
    <row r="515" spans="1:4" ht="18" customHeight="1">
      <c r="A515" s="7">
        <v>512</v>
      </c>
      <c r="B515" s="7" t="str">
        <f>"2617202009151524595306"</f>
        <v>2617202009151524595306</v>
      </c>
      <c r="C515" s="7" t="str">
        <f>"王哲键"</f>
        <v>王哲键</v>
      </c>
      <c r="D515" s="7" t="str">
        <f aca="true" t="shared" si="112" ref="D515:D520">"男"</f>
        <v>男</v>
      </c>
    </row>
    <row r="516" spans="1:4" ht="18" customHeight="1">
      <c r="A516" s="7">
        <v>513</v>
      </c>
      <c r="B516" s="7" t="str">
        <f>"2617202009151525555311"</f>
        <v>2617202009151525555311</v>
      </c>
      <c r="C516" s="7" t="str">
        <f>"黄敏"</f>
        <v>黄敏</v>
      </c>
      <c r="D516" s="7" t="str">
        <f t="shared" si="111"/>
        <v>女</v>
      </c>
    </row>
    <row r="517" spans="1:4" ht="18" customHeight="1">
      <c r="A517" s="7">
        <v>514</v>
      </c>
      <c r="B517" s="7" t="str">
        <f>"2617202009151530445328"</f>
        <v>2617202009151530445328</v>
      </c>
      <c r="C517" s="7" t="str">
        <f>"吴海林"</f>
        <v>吴海林</v>
      </c>
      <c r="D517" s="7" t="str">
        <f t="shared" si="111"/>
        <v>女</v>
      </c>
    </row>
    <row r="518" spans="1:4" ht="18" customHeight="1">
      <c r="A518" s="7">
        <v>515</v>
      </c>
      <c r="B518" s="7" t="str">
        <f>"2617202009151531385330"</f>
        <v>2617202009151531385330</v>
      </c>
      <c r="C518" s="7" t="str">
        <f>"吴关"</f>
        <v>吴关</v>
      </c>
      <c r="D518" s="7" t="str">
        <f t="shared" si="112"/>
        <v>男</v>
      </c>
    </row>
    <row r="519" spans="1:4" ht="18" customHeight="1">
      <c r="A519" s="7">
        <v>516</v>
      </c>
      <c r="B519" s="7" t="str">
        <f>"2617202009151535025336"</f>
        <v>2617202009151535025336</v>
      </c>
      <c r="C519" s="7" t="str">
        <f>"林多斌"</f>
        <v>林多斌</v>
      </c>
      <c r="D519" s="7" t="str">
        <f t="shared" si="112"/>
        <v>男</v>
      </c>
    </row>
    <row r="520" spans="1:4" ht="18" customHeight="1">
      <c r="A520" s="7">
        <v>517</v>
      </c>
      <c r="B520" s="7" t="str">
        <f>"2617202009151537285345"</f>
        <v>2617202009151537285345</v>
      </c>
      <c r="C520" s="7" t="str">
        <f>"陈德祥"</f>
        <v>陈德祥</v>
      </c>
      <c r="D520" s="7" t="str">
        <f t="shared" si="112"/>
        <v>男</v>
      </c>
    </row>
    <row r="521" spans="1:4" ht="18" customHeight="1">
      <c r="A521" s="7">
        <v>518</v>
      </c>
      <c r="B521" s="7" t="str">
        <f>"2617202009151540355351"</f>
        <v>2617202009151540355351</v>
      </c>
      <c r="C521" s="7" t="str">
        <f>"王恩博"</f>
        <v>王恩博</v>
      </c>
      <c r="D521" s="7" t="str">
        <f aca="true" t="shared" si="113" ref="D521:D530">"女"</f>
        <v>女</v>
      </c>
    </row>
    <row r="522" spans="1:4" ht="18" customHeight="1">
      <c r="A522" s="7">
        <v>519</v>
      </c>
      <c r="B522" s="7" t="str">
        <f>"2617202009151544265360"</f>
        <v>2617202009151544265360</v>
      </c>
      <c r="C522" s="7" t="str">
        <f>"周浩弟"</f>
        <v>周浩弟</v>
      </c>
      <c r="D522" s="7" t="str">
        <f>"男"</f>
        <v>男</v>
      </c>
    </row>
    <row r="523" spans="1:4" ht="18" customHeight="1">
      <c r="A523" s="7">
        <v>520</v>
      </c>
      <c r="B523" s="7" t="str">
        <f>"2617202009151550055367"</f>
        <v>2617202009151550055367</v>
      </c>
      <c r="C523" s="7" t="str">
        <f>"吴玉妹"</f>
        <v>吴玉妹</v>
      </c>
      <c r="D523" s="7" t="str">
        <f t="shared" si="113"/>
        <v>女</v>
      </c>
    </row>
    <row r="524" spans="1:4" ht="18" customHeight="1">
      <c r="A524" s="7">
        <v>521</v>
      </c>
      <c r="B524" s="7" t="str">
        <f>"2617202009151550435368"</f>
        <v>2617202009151550435368</v>
      </c>
      <c r="C524" s="7" t="str">
        <f>"陈明元"</f>
        <v>陈明元</v>
      </c>
      <c r="D524" s="7" t="str">
        <f>"男"</f>
        <v>男</v>
      </c>
    </row>
    <row r="525" spans="1:4" ht="18" customHeight="1">
      <c r="A525" s="7">
        <v>522</v>
      </c>
      <c r="B525" s="7" t="str">
        <f>"2617202009151552455375"</f>
        <v>2617202009151552455375</v>
      </c>
      <c r="C525" s="7" t="str">
        <f>"王小丽"</f>
        <v>王小丽</v>
      </c>
      <c r="D525" s="7" t="str">
        <f t="shared" si="113"/>
        <v>女</v>
      </c>
    </row>
    <row r="526" spans="1:4" ht="18" customHeight="1">
      <c r="A526" s="7">
        <v>523</v>
      </c>
      <c r="B526" s="7" t="str">
        <f>"2617202009151557545385"</f>
        <v>2617202009151557545385</v>
      </c>
      <c r="C526" s="7" t="str">
        <f>"许桂香"</f>
        <v>许桂香</v>
      </c>
      <c r="D526" s="7" t="str">
        <f t="shared" si="113"/>
        <v>女</v>
      </c>
    </row>
    <row r="527" spans="1:4" ht="18" customHeight="1">
      <c r="A527" s="7">
        <v>524</v>
      </c>
      <c r="B527" s="7" t="str">
        <f>"2617202009151558415388"</f>
        <v>2617202009151558415388</v>
      </c>
      <c r="C527" s="7" t="str">
        <f>"王琪"</f>
        <v>王琪</v>
      </c>
      <c r="D527" s="7" t="str">
        <f t="shared" si="113"/>
        <v>女</v>
      </c>
    </row>
    <row r="528" spans="1:4" ht="18" customHeight="1">
      <c r="A528" s="7">
        <v>525</v>
      </c>
      <c r="B528" s="7" t="str">
        <f>"2617202009151602485397"</f>
        <v>2617202009151602485397</v>
      </c>
      <c r="C528" s="7" t="str">
        <f>"吴海云"</f>
        <v>吴海云</v>
      </c>
      <c r="D528" s="7" t="str">
        <f t="shared" si="113"/>
        <v>女</v>
      </c>
    </row>
    <row r="529" spans="1:4" ht="18" customHeight="1">
      <c r="A529" s="7">
        <v>526</v>
      </c>
      <c r="B529" s="7" t="str">
        <f>"2617202009151607385410"</f>
        <v>2617202009151607385410</v>
      </c>
      <c r="C529" s="7" t="str">
        <f>"汤苗"</f>
        <v>汤苗</v>
      </c>
      <c r="D529" s="7" t="str">
        <f t="shared" si="113"/>
        <v>女</v>
      </c>
    </row>
    <row r="530" spans="1:4" ht="18" customHeight="1">
      <c r="A530" s="7">
        <v>527</v>
      </c>
      <c r="B530" s="7" t="str">
        <f>"2617202009151610105418"</f>
        <v>2617202009151610105418</v>
      </c>
      <c r="C530" s="7" t="str">
        <f>"陈永慧"</f>
        <v>陈永慧</v>
      </c>
      <c r="D530" s="7" t="str">
        <f t="shared" si="113"/>
        <v>女</v>
      </c>
    </row>
    <row r="531" spans="1:4" ht="18" customHeight="1">
      <c r="A531" s="7">
        <v>528</v>
      </c>
      <c r="B531" s="7" t="str">
        <f>"2617202009151613515429"</f>
        <v>2617202009151613515429</v>
      </c>
      <c r="C531" s="7" t="str">
        <f>"胡庆麟"</f>
        <v>胡庆麟</v>
      </c>
      <c r="D531" s="7" t="str">
        <f aca="true" t="shared" si="114" ref="D531:D534">"男"</f>
        <v>男</v>
      </c>
    </row>
    <row r="532" spans="1:4" ht="18" customHeight="1">
      <c r="A532" s="7">
        <v>529</v>
      </c>
      <c r="B532" s="7" t="str">
        <f>"2617202009151619345442"</f>
        <v>2617202009151619345442</v>
      </c>
      <c r="C532" s="7" t="str">
        <f>"林艳"</f>
        <v>林艳</v>
      </c>
      <c r="D532" s="7" t="str">
        <f aca="true" t="shared" si="115" ref="D532:D536">"女"</f>
        <v>女</v>
      </c>
    </row>
    <row r="533" spans="1:4" ht="18" customHeight="1">
      <c r="A533" s="7">
        <v>530</v>
      </c>
      <c r="B533" s="7" t="str">
        <f>"2617202009151622575450"</f>
        <v>2617202009151622575450</v>
      </c>
      <c r="C533" s="7" t="str">
        <f>"黄亚刚"</f>
        <v>黄亚刚</v>
      </c>
      <c r="D533" s="7" t="str">
        <f t="shared" si="114"/>
        <v>男</v>
      </c>
    </row>
    <row r="534" spans="1:4" ht="18" customHeight="1">
      <c r="A534" s="7">
        <v>531</v>
      </c>
      <c r="B534" s="7" t="str">
        <f>"2617202009151625515453"</f>
        <v>2617202009151625515453</v>
      </c>
      <c r="C534" s="7" t="str">
        <f>"苏江云"</f>
        <v>苏江云</v>
      </c>
      <c r="D534" s="7" t="str">
        <f t="shared" si="114"/>
        <v>男</v>
      </c>
    </row>
    <row r="535" spans="1:4" ht="18" customHeight="1">
      <c r="A535" s="7">
        <v>532</v>
      </c>
      <c r="B535" s="7" t="str">
        <f>"2617202009151633455475"</f>
        <v>2617202009151633455475</v>
      </c>
      <c r="C535" s="7" t="str">
        <f>"廖桂珍"</f>
        <v>廖桂珍</v>
      </c>
      <c r="D535" s="7" t="str">
        <f t="shared" si="115"/>
        <v>女</v>
      </c>
    </row>
    <row r="536" spans="1:4" ht="18" customHeight="1">
      <c r="A536" s="7">
        <v>533</v>
      </c>
      <c r="B536" s="7" t="str">
        <f>"2617202009151633455476"</f>
        <v>2617202009151633455476</v>
      </c>
      <c r="C536" s="7" t="str">
        <f>"肖贝"</f>
        <v>肖贝</v>
      </c>
      <c r="D536" s="7" t="str">
        <f t="shared" si="115"/>
        <v>女</v>
      </c>
    </row>
    <row r="537" spans="1:4" ht="18" customHeight="1">
      <c r="A537" s="7">
        <v>534</v>
      </c>
      <c r="B537" s="7" t="str">
        <f>"2617202009151636345484"</f>
        <v>2617202009151636345484</v>
      </c>
      <c r="C537" s="7" t="str">
        <f>"罗培之"</f>
        <v>罗培之</v>
      </c>
      <c r="D537" s="7" t="str">
        <f aca="true" t="shared" si="116" ref="D537:D540">"男"</f>
        <v>男</v>
      </c>
    </row>
    <row r="538" spans="1:4" ht="18" customHeight="1">
      <c r="A538" s="7">
        <v>535</v>
      </c>
      <c r="B538" s="7" t="str">
        <f>"2617202009151640175489"</f>
        <v>2617202009151640175489</v>
      </c>
      <c r="C538" s="7" t="str">
        <f>"林声宏"</f>
        <v>林声宏</v>
      </c>
      <c r="D538" s="7" t="str">
        <f t="shared" si="116"/>
        <v>男</v>
      </c>
    </row>
    <row r="539" spans="1:4" ht="18" customHeight="1">
      <c r="A539" s="7">
        <v>536</v>
      </c>
      <c r="B539" s="7" t="str">
        <f>"2617202009151640505490"</f>
        <v>2617202009151640505490</v>
      </c>
      <c r="C539" s="7" t="str">
        <f>"符秋曼"</f>
        <v>符秋曼</v>
      </c>
      <c r="D539" s="7" t="str">
        <f aca="true" t="shared" si="117" ref="D539:D545">"女"</f>
        <v>女</v>
      </c>
    </row>
    <row r="540" spans="1:4" ht="18" customHeight="1">
      <c r="A540" s="7">
        <v>537</v>
      </c>
      <c r="B540" s="7" t="str">
        <f>"2617202009151641055491"</f>
        <v>2617202009151641055491</v>
      </c>
      <c r="C540" s="7" t="str">
        <f>"梁昌勇"</f>
        <v>梁昌勇</v>
      </c>
      <c r="D540" s="7" t="str">
        <f t="shared" si="116"/>
        <v>男</v>
      </c>
    </row>
    <row r="541" spans="1:4" ht="18" customHeight="1">
      <c r="A541" s="7">
        <v>538</v>
      </c>
      <c r="B541" s="7" t="str">
        <f>"2617202009151641565493"</f>
        <v>2617202009151641565493</v>
      </c>
      <c r="C541" s="7" t="str">
        <f>"陈江嫚"</f>
        <v>陈江嫚</v>
      </c>
      <c r="D541" s="7" t="str">
        <f t="shared" si="117"/>
        <v>女</v>
      </c>
    </row>
    <row r="542" spans="1:4" ht="18" customHeight="1">
      <c r="A542" s="7">
        <v>539</v>
      </c>
      <c r="B542" s="7" t="str">
        <f>"2617202009151644295500"</f>
        <v>2617202009151644295500</v>
      </c>
      <c r="C542" s="7" t="str">
        <f>"黄巧菲"</f>
        <v>黄巧菲</v>
      </c>
      <c r="D542" s="7" t="str">
        <f t="shared" si="117"/>
        <v>女</v>
      </c>
    </row>
    <row r="543" spans="1:4" ht="18" customHeight="1">
      <c r="A543" s="7">
        <v>540</v>
      </c>
      <c r="B543" s="7" t="str">
        <f>"2617202009151648335506"</f>
        <v>2617202009151648335506</v>
      </c>
      <c r="C543" s="7" t="str">
        <f>"李诗"</f>
        <v>李诗</v>
      </c>
      <c r="D543" s="7" t="str">
        <f t="shared" si="117"/>
        <v>女</v>
      </c>
    </row>
    <row r="544" spans="1:4" ht="18" customHeight="1">
      <c r="A544" s="7">
        <v>541</v>
      </c>
      <c r="B544" s="7" t="str">
        <f>"2617202009151650285511"</f>
        <v>2617202009151650285511</v>
      </c>
      <c r="C544" s="7" t="str">
        <f>"王晓丹"</f>
        <v>王晓丹</v>
      </c>
      <c r="D544" s="7" t="str">
        <f t="shared" si="117"/>
        <v>女</v>
      </c>
    </row>
    <row r="545" spans="1:4" ht="18" customHeight="1">
      <c r="A545" s="7">
        <v>542</v>
      </c>
      <c r="B545" s="7" t="str">
        <f>"2617202009151652315518"</f>
        <v>2617202009151652315518</v>
      </c>
      <c r="C545" s="7" t="str">
        <f>"黎新艳"</f>
        <v>黎新艳</v>
      </c>
      <c r="D545" s="7" t="str">
        <f t="shared" si="117"/>
        <v>女</v>
      </c>
    </row>
    <row r="546" spans="1:4" ht="18" customHeight="1">
      <c r="A546" s="7">
        <v>543</v>
      </c>
      <c r="B546" s="7" t="str">
        <f>"2617202009151653435520"</f>
        <v>2617202009151653435520</v>
      </c>
      <c r="C546" s="7" t="str">
        <f>"陈日俊"</f>
        <v>陈日俊</v>
      </c>
      <c r="D546" s="7" t="str">
        <f aca="true" t="shared" si="118" ref="D546:D551">"男"</f>
        <v>男</v>
      </c>
    </row>
    <row r="547" spans="1:4" ht="18" customHeight="1">
      <c r="A547" s="7">
        <v>544</v>
      </c>
      <c r="B547" s="7" t="str">
        <f>"2617202009151654535523"</f>
        <v>2617202009151654535523</v>
      </c>
      <c r="C547" s="7" t="str">
        <f>"李雪"</f>
        <v>李雪</v>
      </c>
      <c r="D547" s="7" t="str">
        <f aca="true" t="shared" si="119" ref="D547:D550">"女"</f>
        <v>女</v>
      </c>
    </row>
    <row r="548" spans="1:4" ht="18" customHeight="1">
      <c r="A548" s="7">
        <v>545</v>
      </c>
      <c r="B548" s="7" t="str">
        <f>"2617202009151655085526"</f>
        <v>2617202009151655085526</v>
      </c>
      <c r="C548" s="7" t="str">
        <f>"赵爽"</f>
        <v>赵爽</v>
      </c>
      <c r="D548" s="7" t="str">
        <f t="shared" si="119"/>
        <v>女</v>
      </c>
    </row>
    <row r="549" spans="1:4" ht="18" customHeight="1">
      <c r="A549" s="7">
        <v>546</v>
      </c>
      <c r="B549" s="7" t="str">
        <f>"2617202009151655145527"</f>
        <v>2617202009151655145527</v>
      </c>
      <c r="C549" s="7" t="str">
        <f>"甘景榜"</f>
        <v>甘景榜</v>
      </c>
      <c r="D549" s="7" t="str">
        <f t="shared" si="118"/>
        <v>男</v>
      </c>
    </row>
    <row r="550" spans="1:4" ht="18" customHeight="1">
      <c r="A550" s="7">
        <v>547</v>
      </c>
      <c r="B550" s="7" t="str">
        <f>"2617202009151657395534"</f>
        <v>2617202009151657395534</v>
      </c>
      <c r="C550" s="7" t="str">
        <f>"莫秋岸"</f>
        <v>莫秋岸</v>
      </c>
      <c r="D550" s="7" t="str">
        <f t="shared" si="119"/>
        <v>女</v>
      </c>
    </row>
    <row r="551" spans="1:4" ht="18" customHeight="1">
      <c r="A551" s="7">
        <v>548</v>
      </c>
      <c r="B551" s="7" t="str">
        <f>"2617202009151709185566"</f>
        <v>2617202009151709185566</v>
      </c>
      <c r="C551" s="7" t="str">
        <f>"林效淳"</f>
        <v>林效淳</v>
      </c>
      <c r="D551" s="7" t="str">
        <f t="shared" si="118"/>
        <v>男</v>
      </c>
    </row>
    <row r="552" spans="1:4" ht="18" customHeight="1">
      <c r="A552" s="7">
        <v>549</v>
      </c>
      <c r="B552" s="7" t="str">
        <f>"2617202009151718095583"</f>
        <v>2617202009151718095583</v>
      </c>
      <c r="C552" s="7" t="str">
        <f>"卢子玉"</f>
        <v>卢子玉</v>
      </c>
      <c r="D552" s="7" t="str">
        <f aca="true" t="shared" si="120" ref="D552:D557">"女"</f>
        <v>女</v>
      </c>
    </row>
    <row r="553" spans="1:4" ht="18" customHeight="1">
      <c r="A553" s="7">
        <v>550</v>
      </c>
      <c r="B553" s="7" t="str">
        <f>"2617202009151720025590"</f>
        <v>2617202009151720025590</v>
      </c>
      <c r="C553" s="7" t="str">
        <f>"秦铭"</f>
        <v>秦铭</v>
      </c>
      <c r="D553" s="7" t="str">
        <f t="shared" si="120"/>
        <v>女</v>
      </c>
    </row>
    <row r="554" spans="1:4" ht="18" customHeight="1">
      <c r="A554" s="7">
        <v>551</v>
      </c>
      <c r="B554" s="7" t="str">
        <f>"2617202009151722125598"</f>
        <v>2617202009151722125598</v>
      </c>
      <c r="C554" s="7" t="str">
        <f>"吴英恺"</f>
        <v>吴英恺</v>
      </c>
      <c r="D554" s="7" t="str">
        <f aca="true" t="shared" si="121" ref="D554:D560">"男"</f>
        <v>男</v>
      </c>
    </row>
    <row r="555" spans="1:4" ht="18" customHeight="1">
      <c r="A555" s="7">
        <v>552</v>
      </c>
      <c r="B555" s="7" t="str">
        <f>"2617202009151722295599"</f>
        <v>2617202009151722295599</v>
      </c>
      <c r="C555" s="7" t="str">
        <f>"刘斯"</f>
        <v>刘斯</v>
      </c>
      <c r="D555" s="7" t="str">
        <f t="shared" si="120"/>
        <v>女</v>
      </c>
    </row>
    <row r="556" spans="1:4" ht="18" customHeight="1">
      <c r="A556" s="7">
        <v>553</v>
      </c>
      <c r="B556" s="7" t="str">
        <f>"2617202009151722405601"</f>
        <v>2617202009151722405601</v>
      </c>
      <c r="C556" s="7" t="str">
        <f>"杨蕾"</f>
        <v>杨蕾</v>
      </c>
      <c r="D556" s="7" t="str">
        <f t="shared" si="120"/>
        <v>女</v>
      </c>
    </row>
    <row r="557" spans="1:4" ht="18" customHeight="1">
      <c r="A557" s="7">
        <v>554</v>
      </c>
      <c r="B557" s="7" t="str">
        <f>"2617202009151733265612"</f>
        <v>2617202009151733265612</v>
      </c>
      <c r="C557" s="7" t="str">
        <f>"胡扬琼"</f>
        <v>胡扬琼</v>
      </c>
      <c r="D557" s="7" t="str">
        <f t="shared" si="120"/>
        <v>女</v>
      </c>
    </row>
    <row r="558" spans="1:4" ht="18" customHeight="1">
      <c r="A558" s="7">
        <v>555</v>
      </c>
      <c r="B558" s="7" t="str">
        <f>"2617202009151734545616"</f>
        <v>2617202009151734545616</v>
      </c>
      <c r="C558" s="7" t="str">
        <f>"梁建军"</f>
        <v>梁建军</v>
      </c>
      <c r="D558" s="7" t="str">
        <f t="shared" si="121"/>
        <v>男</v>
      </c>
    </row>
    <row r="559" spans="1:4" ht="18" customHeight="1">
      <c r="A559" s="7">
        <v>556</v>
      </c>
      <c r="B559" s="7" t="str">
        <f>"2617202009151737545621"</f>
        <v>2617202009151737545621</v>
      </c>
      <c r="C559" s="7" t="str">
        <f>"张伟"</f>
        <v>张伟</v>
      </c>
      <c r="D559" s="7" t="str">
        <f t="shared" si="121"/>
        <v>男</v>
      </c>
    </row>
    <row r="560" spans="1:4" ht="18" customHeight="1">
      <c r="A560" s="7">
        <v>557</v>
      </c>
      <c r="B560" s="7" t="str">
        <f>"2617202009151748135640"</f>
        <v>2617202009151748135640</v>
      </c>
      <c r="C560" s="7" t="str">
        <f>"王翔"</f>
        <v>王翔</v>
      </c>
      <c r="D560" s="7" t="str">
        <f t="shared" si="121"/>
        <v>男</v>
      </c>
    </row>
    <row r="561" spans="1:4" ht="18" customHeight="1">
      <c r="A561" s="7">
        <v>558</v>
      </c>
      <c r="B561" s="7" t="str">
        <f>"2617202009151755475650"</f>
        <v>2617202009151755475650</v>
      </c>
      <c r="C561" s="7" t="str">
        <f>"陈小虹"</f>
        <v>陈小虹</v>
      </c>
      <c r="D561" s="7" t="str">
        <f aca="true" t="shared" si="122" ref="D561:D567">"女"</f>
        <v>女</v>
      </c>
    </row>
    <row r="562" spans="1:4" ht="18" customHeight="1">
      <c r="A562" s="7">
        <v>559</v>
      </c>
      <c r="B562" s="7" t="str">
        <f>"2617202009151758465653"</f>
        <v>2617202009151758465653</v>
      </c>
      <c r="C562" s="7" t="str">
        <f>"陈舒婉"</f>
        <v>陈舒婉</v>
      </c>
      <c r="D562" s="7" t="str">
        <f t="shared" si="122"/>
        <v>女</v>
      </c>
    </row>
    <row r="563" spans="1:4" ht="18" customHeight="1">
      <c r="A563" s="7">
        <v>560</v>
      </c>
      <c r="B563" s="7" t="str">
        <f>"2617202009151758585655"</f>
        <v>2617202009151758585655</v>
      </c>
      <c r="C563" s="7" t="str">
        <f>"王国理"</f>
        <v>王国理</v>
      </c>
      <c r="D563" s="7" t="str">
        <f aca="true" t="shared" si="123" ref="D563:D568">"男"</f>
        <v>男</v>
      </c>
    </row>
    <row r="564" spans="1:4" ht="18" customHeight="1">
      <c r="A564" s="7">
        <v>561</v>
      </c>
      <c r="B564" s="7" t="str">
        <f>"2617202009151815475683"</f>
        <v>2617202009151815475683</v>
      </c>
      <c r="C564" s="7" t="str">
        <f>"洪林辉"</f>
        <v>洪林辉</v>
      </c>
      <c r="D564" s="7" t="str">
        <f t="shared" si="123"/>
        <v>男</v>
      </c>
    </row>
    <row r="565" spans="1:4" ht="18" customHeight="1">
      <c r="A565" s="7">
        <v>562</v>
      </c>
      <c r="B565" s="7" t="str">
        <f>"2617202009151817495687"</f>
        <v>2617202009151817495687</v>
      </c>
      <c r="C565" s="7" t="str">
        <f>"陈秋燕"</f>
        <v>陈秋燕</v>
      </c>
      <c r="D565" s="7" t="str">
        <f t="shared" si="122"/>
        <v>女</v>
      </c>
    </row>
    <row r="566" spans="1:4" ht="18" customHeight="1">
      <c r="A566" s="7">
        <v>563</v>
      </c>
      <c r="B566" s="7" t="str">
        <f>"2617202009151819375691"</f>
        <v>2617202009151819375691</v>
      </c>
      <c r="C566" s="7" t="str">
        <f>"吴嫚"</f>
        <v>吴嫚</v>
      </c>
      <c r="D566" s="7" t="str">
        <f t="shared" si="122"/>
        <v>女</v>
      </c>
    </row>
    <row r="567" spans="1:4" ht="18" customHeight="1">
      <c r="A567" s="7">
        <v>564</v>
      </c>
      <c r="B567" s="7" t="str">
        <f>"2617202009151830055703"</f>
        <v>2617202009151830055703</v>
      </c>
      <c r="C567" s="7" t="str">
        <f>"马晓筠"</f>
        <v>马晓筠</v>
      </c>
      <c r="D567" s="7" t="str">
        <f t="shared" si="122"/>
        <v>女</v>
      </c>
    </row>
    <row r="568" spans="1:4" ht="18" customHeight="1">
      <c r="A568" s="7">
        <v>565</v>
      </c>
      <c r="B568" s="7" t="str">
        <f>"2617202009151830095704"</f>
        <v>2617202009151830095704</v>
      </c>
      <c r="C568" s="7" t="str">
        <f>"黄文啸"</f>
        <v>黄文啸</v>
      </c>
      <c r="D568" s="7" t="str">
        <f t="shared" si="123"/>
        <v>男</v>
      </c>
    </row>
    <row r="569" spans="1:4" ht="18" customHeight="1">
      <c r="A569" s="7">
        <v>566</v>
      </c>
      <c r="B569" s="7" t="str">
        <f>"2617202009151830385705"</f>
        <v>2617202009151830385705</v>
      </c>
      <c r="C569" s="7" t="str">
        <f>"杨小清"</f>
        <v>杨小清</v>
      </c>
      <c r="D569" s="7" t="str">
        <f aca="true" t="shared" si="124" ref="D569:D574">"女"</f>
        <v>女</v>
      </c>
    </row>
    <row r="570" spans="1:4" ht="18" customHeight="1">
      <c r="A570" s="7">
        <v>567</v>
      </c>
      <c r="B570" s="7" t="str">
        <f>"2617202009151840025714"</f>
        <v>2617202009151840025714</v>
      </c>
      <c r="C570" s="7" t="str">
        <f>"林斯团"</f>
        <v>林斯团</v>
      </c>
      <c r="D570" s="7" t="str">
        <f aca="true" t="shared" si="125" ref="D570:D572">"男"</f>
        <v>男</v>
      </c>
    </row>
    <row r="571" spans="1:4" ht="18" customHeight="1">
      <c r="A571" s="7">
        <v>568</v>
      </c>
      <c r="B571" s="7" t="str">
        <f>"2617202009151842155715"</f>
        <v>2617202009151842155715</v>
      </c>
      <c r="C571" s="7" t="str">
        <f>"符芳维"</f>
        <v>符芳维</v>
      </c>
      <c r="D571" s="7" t="str">
        <f t="shared" si="125"/>
        <v>男</v>
      </c>
    </row>
    <row r="572" spans="1:4" ht="18" customHeight="1">
      <c r="A572" s="7">
        <v>569</v>
      </c>
      <c r="B572" s="7" t="str">
        <f>"2617202009151843165718"</f>
        <v>2617202009151843165718</v>
      </c>
      <c r="C572" s="7" t="str">
        <f>"莫少良"</f>
        <v>莫少良</v>
      </c>
      <c r="D572" s="7" t="str">
        <f t="shared" si="125"/>
        <v>男</v>
      </c>
    </row>
    <row r="573" spans="1:4" ht="18" customHeight="1">
      <c r="A573" s="7">
        <v>570</v>
      </c>
      <c r="B573" s="7" t="str">
        <f>"2617202009151844065722"</f>
        <v>2617202009151844065722</v>
      </c>
      <c r="C573" s="7" t="str">
        <f>"郑文霞"</f>
        <v>郑文霞</v>
      </c>
      <c r="D573" s="7" t="str">
        <f t="shared" si="124"/>
        <v>女</v>
      </c>
    </row>
    <row r="574" spans="1:4" ht="18" customHeight="1">
      <c r="A574" s="7">
        <v>571</v>
      </c>
      <c r="B574" s="7" t="str">
        <f>"2617202009151847315729"</f>
        <v>2617202009151847315729</v>
      </c>
      <c r="C574" s="7" t="str">
        <f>"梁非"</f>
        <v>梁非</v>
      </c>
      <c r="D574" s="7" t="str">
        <f t="shared" si="124"/>
        <v>女</v>
      </c>
    </row>
    <row r="575" spans="1:4" ht="18" customHeight="1">
      <c r="A575" s="7">
        <v>572</v>
      </c>
      <c r="B575" s="7" t="str">
        <f>"2617202009151854045739"</f>
        <v>2617202009151854045739</v>
      </c>
      <c r="C575" s="7" t="str">
        <f>"梅杰"</f>
        <v>梅杰</v>
      </c>
      <c r="D575" s="7" t="str">
        <f>"男"</f>
        <v>男</v>
      </c>
    </row>
    <row r="576" spans="1:4" ht="18" customHeight="1">
      <c r="A576" s="7">
        <v>573</v>
      </c>
      <c r="B576" s="7" t="str">
        <f>"2617202009151854205741"</f>
        <v>2617202009151854205741</v>
      </c>
      <c r="C576" s="7" t="str">
        <f>"王春燕"</f>
        <v>王春燕</v>
      </c>
      <c r="D576" s="7" t="str">
        <f aca="true" t="shared" si="126" ref="D576:D583">"女"</f>
        <v>女</v>
      </c>
    </row>
    <row r="577" spans="1:4" ht="18" customHeight="1">
      <c r="A577" s="7">
        <v>574</v>
      </c>
      <c r="B577" s="7" t="str">
        <f>"2617202009151900175749"</f>
        <v>2617202009151900175749</v>
      </c>
      <c r="C577" s="7" t="str">
        <f>"郑道江"</f>
        <v>郑道江</v>
      </c>
      <c r="D577" s="7" t="str">
        <f>"男"</f>
        <v>男</v>
      </c>
    </row>
    <row r="578" spans="1:4" ht="18" customHeight="1">
      <c r="A578" s="7">
        <v>575</v>
      </c>
      <c r="B578" s="7" t="str">
        <f>"2617202009151904495755"</f>
        <v>2617202009151904495755</v>
      </c>
      <c r="C578" s="7" t="str">
        <f>"黄燕芳"</f>
        <v>黄燕芳</v>
      </c>
      <c r="D578" s="7" t="str">
        <f t="shared" si="126"/>
        <v>女</v>
      </c>
    </row>
    <row r="579" spans="1:4" ht="18" customHeight="1">
      <c r="A579" s="7">
        <v>576</v>
      </c>
      <c r="B579" s="7" t="str">
        <f>"2617202009151909205765"</f>
        <v>2617202009151909205765</v>
      </c>
      <c r="C579" s="7" t="str">
        <f>"王淼"</f>
        <v>王淼</v>
      </c>
      <c r="D579" s="7" t="str">
        <f t="shared" si="126"/>
        <v>女</v>
      </c>
    </row>
    <row r="580" spans="1:4" ht="18" customHeight="1">
      <c r="A580" s="7">
        <v>577</v>
      </c>
      <c r="B580" s="7" t="str">
        <f>"2617202009151912335768"</f>
        <v>2617202009151912335768</v>
      </c>
      <c r="C580" s="7" t="str">
        <f>"邢琬舒"</f>
        <v>邢琬舒</v>
      </c>
      <c r="D580" s="7" t="str">
        <f t="shared" si="126"/>
        <v>女</v>
      </c>
    </row>
    <row r="581" spans="1:4" ht="18" customHeight="1">
      <c r="A581" s="7">
        <v>578</v>
      </c>
      <c r="B581" s="7" t="str">
        <f>"2617202009151912335769"</f>
        <v>2617202009151912335769</v>
      </c>
      <c r="C581" s="7" t="str">
        <f>"谭月籼"</f>
        <v>谭月籼</v>
      </c>
      <c r="D581" s="7" t="str">
        <f t="shared" si="126"/>
        <v>女</v>
      </c>
    </row>
    <row r="582" spans="1:4" ht="18" customHeight="1">
      <c r="A582" s="7">
        <v>579</v>
      </c>
      <c r="B582" s="7" t="str">
        <f>"2617202009151917185776"</f>
        <v>2617202009151917185776</v>
      </c>
      <c r="C582" s="7" t="str">
        <f>"王佳成"</f>
        <v>王佳成</v>
      </c>
      <c r="D582" s="7" t="str">
        <f t="shared" si="126"/>
        <v>女</v>
      </c>
    </row>
    <row r="583" spans="1:4" ht="18" customHeight="1">
      <c r="A583" s="7">
        <v>580</v>
      </c>
      <c r="B583" s="7" t="str">
        <f>"2617202009151920305784"</f>
        <v>2617202009151920305784</v>
      </c>
      <c r="C583" s="7" t="str">
        <f>" 赵佳阳"</f>
        <v> 赵佳阳</v>
      </c>
      <c r="D583" s="7" t="str">
        <f t="shared" si="126"/>
        <v>女</v>
      </c>
    </row>
    <row r="584" spans="1:4" ht="18" customHeight="1">
      <c r="A584" s="7">
        <v>581</v>
      </c>
      <c r="B584" s="7" t="str">
        <f>"2617202009151928465791"</f>
        <v>2617202009151928465791</v>
      </c>
      <c r="C584" s="7" t="str">
        <f>"谢余宙"</f>
        <v>谢余宙</v>
      </c>
      <c r="D584" s="7" t="str">
        <f aca="true" t="shared" si="127" ref="D584:D589">"男"</f>
        <v>男</v>
      </c>
    </row>
    <row r="585" spans="1:4" ht="18" customHeight="1">
      <c r="A585" s="7">
        <v>582</v>
      </c>
      <c r="B585" s="7" t="str">
        <f>"2617202009151933435800"</f>
        <v>2617202009151933435800</v>
      </c>
      <c r="C585" s="7" t="str">
        <f>"韩冰蕊"</f>
        <v>韩冰蕊</v>
      </c>
      <c r="D585" s="7" t="str">
        <f aca="true" t="shared" si="128" ref="D585:D590">"女"</f>
        <v>女</v>
      </c>
    </row>
    <row r="586" spans="1:4" ht="18" customHeight="1">
      <c r="A586" s="7">
        <v>583</v>
      </c>
      <c r="B586" s="7" t="str">
        <f>"2617202009151934505803"</f>
        <v>2617202009151934505803</v>
      </c>
      <c r="C586" s="7" t="str">
        <f>"覃小津"</f>
        <v>覃小津</v>
      </c>
      <c r="D586" s="7" t="str">
        <f t="shared" si="128"/>
        <v>女</v>
      </c>
    </row>
    <row r="587" spans="1:4" ht="18" customHeight="1">
      <c r="A587" s="7">
        <v>584</v>
      </c>
      <c r="B587" s="7" t="str">
        <f>"2617202009151942505821"</f>
        <v>2617202009151942505821</v>
      </c>
      <c r="C587" s="7" t="str">
        <f>"陈文贤"</f>
        <v>陈文贤</v>
      </c>
      <c r="D587" s="7" t="str">
        <f t="shared" si="127"/>
        <v>男</v>
      </c>
    </row>
    <row r="588" spans="1:4" ht="18" customHeight="1">
      <c r="A588" s="7">
        <v>585</v>
      </c>
      <c r="B588" s="7" t="str">
        <f>"2617202009151944045825"</f>
        <v>2617202009151944045825</v>
      </c>
      <c r="C588" s="7" t="str">
        <f>"蒙绪敬"</f>
        <v>蒙绪敬</v>
      </c>
      <c r="D588" s="7" t="str">
        <f t="shared" si="127"/>
        <v>男</v>
      </c>
    </row>
    <row r="589" spans="1:4" ht="18" customHeight="1">
      <c r="A589" s="7">
        <v>586</v>
      </c>
      <c r="B589" s="7" t="str">
        <f>"2617202009151945575831"</f>
        <v>2617202009151945575831</v>
      </c>
      <c r="C589" s="7" t="str">
        <f>"程梁首稷"</f>
        <v>程梁首稷</v>
      </c>
      <c r="D589" s="7" t="str">
        <f t="shared" si="127"/>
        <v>男</v>
      </c>
    </row>
    <row r="590" spans="1:4" ht="18" customHeight="1">
      <c r="A590" s="7">
        <v>587</v>
      </c>
      <c r="B590" s="7" t="str">
        <f>"2617202009151952545845"</f>
        <v>2617202009151952545845</v>
      </c>
      <c r="C590" s="7" t="str">
        <f>"郑佳华"</f>
        <v>郑佳华</v>
      </c>
      <c r="D590" s="7" t="str">
        <f t="shared" si="128"/>
        <v>女</v>
      </c>
    </row>
    <row r="591" spans="1:4" ht="18" customHeight="1">
      <c r="A591" s="7">
        <v>588</v>
      </c>
      <c r="B591" s="7" t="str">
        <f>"2617202009151954485849"</f>
        <v>2617202009151954485849</v>
      </c>
      <c r="C591" s="7" t="str">
        <f>"黄世政"</f>
        <v>黄世政</v>
      </c>
      <c r="D591" s="7" t="str">
        <f aca="true" t="shared" si="129" ref="D591:D594">"男"</f>
        <v>男</v>
      </c>
    </row>
    <row r="592" spans="1:4" ht="18" customHeight="1">
      <c r="A592" s="7">
        <v>589</v>
      </c>
      <c r="B592" s="7" t="str">
        <f>"2617202009151958575854"</f>
        <v>2617202009151958575854</v>
      </c>
      <c r="C592" s="7" t="str">
        <f>"王彦"</f>
        <v>王彦</v>
      </c>
      <c r="D592" s="7" t="str">
        <f aca="true" t="shared" si="130" ref="D592:D596">"女"</f>
        <v>女</v>
      </c>
    </row>
    <row r="593" spans="1:4" ht="18" customHeight="1">
      <c r="A593" s="7">
        <v>590</v>
      </c>
      <c r="B593" s="7" t="str">
        <f>"2617202009151959405855"</f>
        <v>2617202009151959405855</v>
      </c>
      <c r="C593" s="7" t="str">
        <f>"郑同政"</f>
        <v>郑同政</v>
      </c>
      <c r="D593" s="7" t="str">
        <f t="shared" si="129"/>
        <v>男</v>
      </c>
    </row>
    <row r="594" spans="1:4" ht="18" customHeight="1">
      <c r="A594" s="7">
        <v>591</v>
      </c>
      <c r="B594" s="7" t="str">
        <f>"2617202009152008195867"</f>
        <v>2617202009152008195867</v>
      </c>
      <c r="C594" s="7" t="str">
        <f>"陈俊"</f>
        <v>陈俊</v>
      </c>
      <c r="D594" s="7" t="str">
        <f t="shared" si="129"/>
        <v>男</v>
      </c>
    </row>
    <row r="595" spans="1:4" ht="18" customHeight="1">
      <c r="A595" s="7">
        <v>592</v>
      </c>
      <c r="B595" s="7" t="str">
        <f>"2617202009152010385870"</f>
        <v>2617202009152010385870</v>
      </c>
      <c r="C595" s="7" t="str">
        <f>"李锦秋"</f>
        <v>李锦秋</v>
      </c>
      <c r="D595" s="7" t="str">
        <f t="shared" si="130"/>
        <v>女</v>
      </c>
    </row>
    <row r="596" spans="1:4" ht="18" customHeight="1">
      <c r="A596" s="7">
        <v>593</v>
      </c>
      <c r="B596" s="7" t="str">
        <f>"2617202009152014075882"</f>
        <v>2617202009152014075882</v>
      </c>
      <c r="C596" s="7" t="str">
        <f>"成赛平"</f>
        <v>成赛平</v>
      </c>
      <c r="D596" s="7" t="str">
        <f t="shared" si="130"/>
        <v>女</v>
      </c>
    </row>
    <row r="597" spans="1:4" ht="18" customHeight="1">
      <c r="A597" s="7">
        <v>594</v>
      </c>
      <c r="B597" s="7" t="str">
        <f>"2617202009152016255887"</f>
        <v>2617202009152016255887</v>
      </c>
      <c r="C597" s="7" t="str">
        <f>"罗宇"</f>
        <v>罗宇</v>
      </c>
      <c r="D597" s="7" t="str">
        <f>"男"</f>
        <v>男</v>
      </c>
    </row>
    <row r="598" spans="1:4" ht="18" customHeight="1">
      <c r="A598" s="7">
        <v>595</v>
      </c>
      <c r="B598" s="7" t="str">
        <f>"2617202009152021115898"</f>
        <v>2617202009152021115898</v>
      </c>
      <c r="C598" s="7" t="str">
        <f>"李洁"</f>
        <v>李洁</v>
      </c>
      <c r="D598" s="7" t="str">
        <f aca="true" t="shared" si="131" ref="D598:D601">"女"</f>
        <v>女</v>
      </c>
    </row>
    <row r="599" spans="1:4" ht="18" customHeight="1">
      <c r="A599" s="7">
        <v>596</v>
      </c>
      <c r="B599" s="7" t="str">
        <f>"2617202009152022185903"</f>
        <v>2617202009152022185903</v>
      </c>
      <c r="C599" s="7" t="str">
        <f>"劳海丽"</f>
        <v>劳海丽</v>
      </c>
      <c r="D599" s="7" t="str">
        <f t="shared" si="131"/>
        <v>女</v>
      </c>
    </row>
    <row r="600" spans="1:4" ht="18" customHeight="1">
      <c r="A600" s="7">
        <v>597</v>
      </c>
      <c r="B600" s="7" t="str">
        <f>"2617202009152025015910"</f>
        <v>2617202009152025015910</v>
      </c>
      <c r="C600" s="7" t="str">
        <f>"李彩云"</f>
        <v>李彩云</v>
      </c>
      <c r="D600" s="7" t="str">
        <f t="shared" si="131"/>
        <v>女</v>
      </c>
    </row>
    <row r="601" spans="1:4" ht="18" customHeight="1">
      <c r="A601" s="7">
        <v>598</v>
      </c>
      <c r="B601" s="7" t="str">
        <f>"2617202009152031015925"</f>
        <v>2617202009152031015925</v>
      </c>
      <c r="C601" s="7" t="str">
        <f>"刘伶霞"</f>
        <v>刘伶霞</v>
      </c>
      <c r="D601" s="7" t="str">
        <f t="shared" si="131"/>
        <v>女</v>
      </c>
    </row>
    <row r="602" spans="1:4" ht="18" customHeight="1">
      <c r="A602" s="7">
        <v>599</v>
      </c>
      <c r="B602" s="7" t="str">
        <f>"2617202009152032275929"</f>
        <v>2617202009152032275929</v>
      </c>
      <c r="C602" s="7" t="str">
        <f>"黄天培"</f>
        <v>黄天培</v>
      </c>
      <c r="D602" s="7" t="str">
        <f aca="true" t="shared" si="132" ref="D602:D605">"男"</f>
        <v>男</v>
      </c>
    </row>
    <row r="603" spans="1:4" ht="18" customHeight="1">
      <c r="A603" s="7">
        <v>600</v>
      </c>
      <c r="B603" s="7" t="str">
        <f>"2617202009152033575932"</f>
        <v>2617202009152033575932</v>
      </c>
      <c r="C603" s="7" t="str">
        <f>"陈祥丹"</f>
        <v>陈祥丹</v>
      </c>
      <c r="D603" s="7" t="str">
        <f aca="true" t="shared" si="133" ref="D603:D608">"女"</f>
        <v>女</v>
      </c>
    </row>
    <row r="604" spans="1:4" ht="18" customHeight="1">
      <c r="A604" s="7">
        <v>601</v>
      </c>
      <c r="B604" s="7" t="str">
        <f>"2617202009152035285938"</f>
        <v>2617202009152035285938</v>
      </c>
      <c r="C604" s="7" t="str">
        <f>"杨仁怀"</f>
        <v>杨仁怀</v>
      </c>
      <c r="D604" s="7" t="str">
        <f t="shared" si="132"/>
        <v>男</v>
      </c>
    </row>
    <row r="605" spans="1:4" ht="18" customHeight="1">
      <c r="A605" s="7">
        <v>602</v>
      </c>
      <c r="B605" s="7" t="str">
        <f>"2617202009152035365940"</f>
        <v>2617202009152035365940</v>
      </c>
      <c r="C605" s="7" t="str">
        <f>"高就"</f>
        <v>高就</v>
      </c>
      <c r="D605" s="7" t="str">
        <f t="shared" si="132"/>
        <v>男</v>
      </c>
    </row>
    <row r="606" spans="1:4" ht="18" customHeight="1">
      <c r="A606" s="7">
        <v>603</v>
      </c>
      <c r="B606" s="7" t="str">
        <f>"2617202009152036195941"</f>
        <v>2617202009152036195941</v>
      </c>
      <c r="C606" s="7" t="str">
        <f>"郭怡"</f>
        <v>郭怡</v>
      </c>
      <c r="D606" s="7" t="str">
        <f t="shared" si="133"/>
        <v>女</v>
      </c>
    </row>
    <row r="607" spans="1:4" ht="18" customHeight="1">
      <c r="A607" s="7">
        <v>604</v>
      </c>
      <c r="B607" s="7" t="str">
        <f>"2617202009152036355942"</f>
        <v>2617202009152036355942</v>
      </c>
      <c r="C607" s="7" t="str">
        <f>"黄世军"</f>
        <v>黄世军</v>
      </c>
      <c r="D607" s="7" t="str">
        <f>"男"</f>
        <v>男</v>
      </c>
    </row>
    <row r="608" spans="1:4" ht="18" customHeight="1">
      <c r="A608" s="7">
        <v>605</v>
      </c>
      <c r="B608" s="7" t="str">
        <f>"2617202009152037075943"</f>
        <v>2617202009152037075943</v>
      </c>
      <c r="C608" s="7" t="str">
        <f>"冯行玉"</f>
        <v>冯行玉</v>
      </c>
      <c r="D608" s="7" t="str">
        <f t="shared" si="133"/>
        <v>女</v>
      </c>
    </row>
    <row r="609" spans="1:4" ht="18" customHeight="1">
      <c r="A609" s="7">
        <v>606</v>
      </c>
      <c r="B609" s="7" t="str">
        <f>"2617202009152037155944"</f>
        <v>2617202009152037155944</v>
      </c>
      <c r="C609" s="7" t="str">
        <f>"汪克真"</f>
        <v>汪克真</v>
      </c>
      <c r="D609" s="7" t="str">
        <f>"男"</f>
        <v>男</v>
      </c>
    </row>
    <row r="610" spans="1:4" ht="18" customHeight="1">
      <c r="A610" s="7">
        <v>607</v>
      </c>
      <c r="B610" s="7" t="str">
        <f>"2617202009152042365949"</f>
        <v>2617202009152042365949</v>
      </c>
      <c r="C610" s="7" t="str">
        <f>"陈玉琬"</f>
        <v>陈玉琬</v>
      </c>
      <c r="D610" s="7" t="str">
        <f aca="true" t="shared" si="134" ref="D610:D616">"女"</f>
        <v>女</v>
      </c>
    </row>
    <row r="611" spans="1:4" ht="18" customHeight="1">
      <c r="A611" s="7">
        <v>608</v>
      </c>
      <c r="B611" s="7" t="str">
        <f>"2617202009152043265953"</f>
        <v>2617202009152043265953</v>
      </c>
      <c r="C611" s="7" t="str">
        <f>"王妹"</f>
        <v>王妹</v>
      </c>
      <c r="D611" s="7" t="str">
        <f t="shared" si="134"/>
        <v>女</v>
      </c>
    </row>
    <row r="612" spans="1:4" ht="18" customHeight="1">
      <c r="A612" s="7">
        <v>609</v>
      </c>
      <c r="B612" s="7" t="str">
        <f>"2617202009152043275954"</f>
        <v>2617202009152043275954</v>
      </c>
      <c r="C612" s="7" t="str">
        <f>"杨娟"</f>
        <v>杨娟</v>
      </c>
      <c r="D612" s="7" t="str">
        <f t="shared" si="134"/>
        <v>女</v>
      </c>
    </row>
    <row r="613" spans="1:4" ht="18" customHeight="1">
      <c r="A613" s="7">
        <v>610</v>
      </c>
      <c r="B613" s="7" t="str">
        <f>"2617202009152044195958"</f>
        <v>2617202009152044195958</v>
      </c>
      <c r="C613" s="7" t="str">
        <f>"王圆希"</f>
        <v>王圆希</v>
      </c>
      <c r="D613" s="7" t="str">
        <f t="shared" si="134"/>
        <v>女</v>
      </c>
    </row>
    <row r="614" spans="1:4" ht="18" customHeight="1">
      <c r="A614" s="7">
        <v>611</v>
      </c>
      <c r="B614" s="7" t="str">
        <f>"2617202009152045295962"</f>
        <v>2617202009152045295962</v>
      </c>
      <c r="C614" s="7" t="str">
        <f>"吴曼佳"</f>
        <v>吴曼佳</v>
      </c>
      <c r="D614" s="7" t="str">
        <f t="shared" si="134"/>
        <v>女</v>
      </c>
    </row>
    <row r="615" spans="1:4" ht="18" customHeight="1">
      <c r="A615" s="7">
        <v>612</v>
      </c>
      <c r="B615" s="7" t="str">
        <f>"2617202009152050445975"</f>
        <v>2617202009152050445975</v>
      </c>
      <c r="C615" s="7" t="str">
        <f>"卢丹"</f>
        <v>卢丹</v>
      </c>
      <c r="D615" s="7" t="str">
        <f t="shared" si="134"/>
        <v>女</v>
      </c>
    </row>
    <row r="616" spans="1:4" ht="18" customHeight="1">
      <c r="A616" s="7">
        <v>613</v>
      </c>
      <c r="B616" s="7" t="str">
        <f>"2617202009152053125979"</f>
        <v>2617202009152053125979</v>
      </c>
      <c r="C616" s="7" t="str">
        <f>"高晓艳"</f>
        <v>高晓艳</v>
      </c>
      <c r="D616" s="7" t="str">
        <f t="shared" si="134"/>
        <v>女</v>
      </c>
    </row>
    <row r="617" spans="1:4" ht="18" customHeight="1">
      <c r="A617" s="7">
        <v>614</v>
      </c>
      <c r="B617" s="7" t="str">
        <f>"2617202009152053205981"</f>
        <v>2617202009152053205981</v>
      </c>
      <c r="C617" s="7" t="str">
        <f>"陈之佳"</f>
        <v>陈之佳</v>
      </c>
      <c r="D617" s="7" t="str">
        <f aca="true" t="shared" si="135" ref="D617:D621">"男"</f>
        <v>男</v>
      </c>
    </row>
    <row r="618" spans="1:4" ht="18" customHeight="1">
      <c r="A618" s="7">
        <v>615</v>
      </c>
      <c r="B618" s="7" t="str">
        <f>"2617202009152058385994"</f>
        <v>2617202009152058385994</v>
      </c>
      <c r="C618" s="7" t="str">
        <f>"吴琦林"</f>
        <v>吴琦林</v>
      </c>
      <c r="D618" s="7" t="str">
        <f t="shared" si="135"/>
        <v>男</v>
      </c>
    </row>
    <row r="619" spans="1:4" ht="18" customHeight="1">
      <c r="A619" s="7">
        <v>616</v>
      </c>
      <c r="B619" s="7" t="str">
        <f>"2617202009152104476009"</f>
        <v>2617202009152104476009</v>
      </c>
      <c r="C619" s="7" t="str">
        <f>"陈皇妤"</f>
        <v>陈皇妤</v>
      </c>
      <c r="D619" s="7" t="str">
        <f aca="true" t="shared" si="136" ref="D619:D624">"女"</f>
        <v>女</v>
      </c>
    </row>
    <row r="620" spans="1:4" ht="18" customHeight="1">
      <c r="A620" s="7">
        <v>617</v>
      </c>
      <c r="B620" s="7" t="str">
        <f>"2617202009152109486015"</f>
        <v>2617202009152109486015</v>
      </c>
      <c r="C620" s="7" t="str">
        <f>"张太壮"</f>
        <v>张太壮</v>
      </c>
      <c r="D620" s="7" t="str">
        <f t="shared" si="135"/>
        <v>男</v>
      </c>
    </row>
    <row r="621" spans="1:4" ht="18" customHeight="1">
      <c r="A621" s="7">
        <v>618</v>
      </c>
      <c r="B621" s="7" t="str">
        <f>"2617202009152115516029"</f>
        <v>2617202009152115516029</v>
      </c>
      <c r="C621" s="7" t="str">
        <f>"郑健"</f>
        <v>郑健</v>
      </c>
      <c r="D621" s="7" t="str">
        <f t="shared" si="135"/>
        <v>男</v>
      </c>
    </row>
    <row r="622" spans="1:4" ht="18" customHeight="1">
      <c r="A622" s="7">
        <v>619</v>
      </c>
      <c r="B622" s="7" t="str">
        <f>"2617202009152119186039"</f>
        <v>2617202009152119186039</v>
      </c>
      <c r="C622" s="7" t="str">
        <f>"赵香霞"</f>
        <v>赵香霞</v>
      </c>
      <c r="D622" s="7" t="str">
        <f t="shared" si="136"/>
        <v>女</v>
      </c>
    </row>
    <row r="623" spans="1:4" ht="18" customHeight="1">
      <c r="A623" s="7">
        <v>620</v>
      </c>
      <c r="B623" s="7" t="str">
        <f>"2617202009152129106055"</f>
        <v>2617202009152129106055</v>
      </c>
      <c r="C623" s="7" t="str">
        <f>"莫艳菲"</f>
        <v>莫艳菲</v>
      </c>
      <c r="D623" s="7" t="str">
        <f t="shared" si="136"/>
        <v>女</v>
      </c>
    </row>
    <row r="624" spans="1:4" ht="18" customHeight="1">
      <c r="A624" s="7">
        <v>621</v>
      </c>
      <c r="B624" s="7" t="str">
        <f>"2617202009152133106061"</f>
        <v>2617202009152133106061</v>
      </c>
      <c r="C624" s="7" t="str">
        <f>"吴雅倩"</f>
        <v>吴雅倩</v>
      </c>
      <c r="D624" s="7" t="str">
        <f t="shared" si="136"/>
        <v>女</v>
      </c>
    </row>
    <row r="625" spans="1:4" ht="18" customHeight="1">
      <c r="A625" s="7">
        <v>622</v>
      </c>
      <c r="B625" s="7" t="str">
        <f>"2617202009152137166070"</f>
        <v>2617202009152137166070</v>
      </c>
      <c r="C625" s="7" t="str">
        <f>"杨诚睿"</f>
        <v>杨诚睿</v>
      </c>
      <c r="D625" s="7" t="str">
        <f aca="true" t="shared" si="137" ref="D625:D628">"男"</f>
        <v>男</v>
      </c>
    </row>
    <row r="626" spans="1:4" ht="18" customHeight="1">
      <c r="A626" s="7">
        <v>623</v>
      </c>
      <c r="B626" s="7" t="str">
        <f>"2617202009152139276079"</f>
        <v>2617202009152139276079</v>
      </c>
      <c r="C626" s="7" t="str">
        <f>"陈沅杉"</f>
        <v>陈沅杉</v>
      </c>
      <c r="D626" s="7" t="str">
        <f aca="true" t="shared" si="138" ref="D626:D630">"女"</f>
        <v>女</v>
      </c>
    </row>
    <row r="627" spans="1:4" ht="18" customHeight="1">
      <c r="A627" s="7">
        <v>624</v>
      </c>
      <c r="B627" s="7" t="str">
        <f>"2617202009152146256089"</f>
        <v>2617202009152146256089</v>
      </c>
      <c r="C627" s="7" t="str">
        <f>"程小楚"</f>
        <v>程小楚</v>
      </c>
      <c r="D627" s="7" t="str">
        <f t="shared" si="137"/>
        <v>男</v>
      </c>
    </row>
    <row r="628" spans="1:4" ht="18" customHeight="1">
      <c r="A628" s="7">
        <v>625</v>
      </c>
      <c r="B628" s="7" t="str">
        <f>"2617202009152204486131"</f>
        <v>2617202009152204486131</v>
      </c>
      <c r="C628" s="7" t="str">
        <f>"秦伟雄"</f>
        <v>秦伟雄</v>
      </c>
      <c r="D628" s="7" t="str">
        <f t="shared" si="137"/>
        <v>男</v>
      </c>
    </row>
    <row r="629" spans="1:4" ht="18" customHeight="1">
      <c r="A629" s="7">
        <v>626</v>
      </c>
      <c r="B629" s="7" t="str">
        <f>"2617202009152205336133"</f>
        <v>2617202009152205336133</v>
      </c>
      <c r="C629" s="7" t="str">
        <f>"冼和娇"</f>
        <v>冼和娇</v>
      </c>
      <c r="D629" s="7" t="str">
        <f t="shared" si="138"/>
        <v>女</v>
      </c>
    </row>
    <row r="630" spans="1:4" ht="18" customHeight="1">
      <c r="A630" s="7">
        <v>627</v>
      </c>
      <c r="B630" s="7" t="str">
        <f>"2617202009152206346134"</f>
        <v>2617202009152206346134</v>
      </c>
      <c r="C630" s="7" t="str">
        <f>"卢丹丹"</f>
        <v>卢丹丹</v>
      </c>
      <c r="D630" s="7" t="str">
        <f t="shared" si="138"/>
        <v>女</v>
      </c>
    </row>
    <row r="631" spans="1:4" ht="18" customHeight="1">
      <c r="A631" s="7">
        <v>628</v>
      </c>
      <c r="B631" s="7" t="str">
        <f>"2617202009152208316140"</f>
        <v>2617202009152208316140</v>
      </c>
      <c r="C631" s="7" t="str">
        <f>"陈建涛"</f>
        <v>陈建涛</v>
      </c>
      <c r="D631" s="7" t="str">
        <f aca="true" t="shared" si="139" ref="D631:D637">"男"</f>
        <v>男</v>
      </c>
    </row>
    <row r="632" spans="1:4" ht="18" customHeight="1">
      <c r="A632" s="7">
        <v>629</v>
      </c>
      <c r="B632" s="7" t="str">
        <f>"2617202009152210476145"</f>
        <v>2617202009152210476145</v>
      </c>
      <c r="C632" s="7" t="str">
        <f>"蔡璐泽"</f>
        <v>蔡璐泽</v>
      </c>
      <c r="D632" s="7" t="str">
        <f>"女"</f>
        <v>女</v>
      </c>
    </row>
    <row r="633" spans="1:4" ht="18" customHeight="1">
      <c r="A633" s="7">
        <v>630</v>
      </c>
      <c r="B633" s="7" t="str">
        <f>"2617202009152218236163"</f>
        <v>2617202009152218236163</v>
      </c>
      <c r="C633" s="7" t="str">
        <f>"吴彩虹"</f>
        <v>吴彩虹</v>
      </c>
      <c r="D633" s="7" t="str">
        <f>"女"</f>
        <v>女</v>
      </c>
    </row>
    <row r="634" spans="1:4" ht="18" customHeight="1">
      <c r="A634" s="7">
        <v>631</v>
      </c>
      <c r="B634" s="7" t="str">
        <f>"2617202009152218296164"</f>
        <v>2617202009152218296164</v>
      </c>
      <c r="C634" s="7" t="str">
        <f>"余彬辉"</f>
        <v>余彬辉</v>
      </c>
      <c r="D634" s="7" t="str">
        <f t="shared" si="139"/>
        <v>男</v>
      </c>
    </row>
    <row r="635" spans="1:4" ht="18" customHeight="1">
      <c r="A635" s="7">
        <v>632</v>
      </c>
      <c r="B635" s="7" t="str">
        <f>"2617202009152221056173"</f>
        <v>2617202009152221056173</v>
      </c>
      <c r="C635" s="7" t="str">
        <f>"黄雄"</f>
        <v>黄雄</v>
      </c>
      <c r="D635" s="7" t="str">
        <f t="shared" si="139"/>
        <v>男</v>
      </c>
    </row>
    <row r="636" spans="1:4" ht="18" customHeight="1">
      <c r="A636" s="7">
        <v>633</v>
      </c>
      <c r="B636" s="7" t="str">
        <f>"2617202009152222236175"</f>
        <v>2617202009152222236175</v>
      </c>
      <c r="C636" s="7" t="str">
        <f>"陈子克"</f>
        <v>陈子克</v>
      </c>
      <c r="D636" s="7" t="str">
        <f t="shared" si="139"/>
        <v>男</v>
      </c>
    </row>
    <row r="637" spans="1:4" ht="18" customHeight="1">
      <c r="A637" s="7">
        <v>634</v>
      </c>
      <c r="B637" s="7" t="str">
        <f>"2617202009152225576183"</f>
        <v>2617202009152225576183</v>
      </c>
      <c r="C637" s="7" t="str">
        <f>"曾伟佳"</f>
        <v>曾伟佳</v>
      </c>
      <c r="D637" s="7" t="str">
        <f t="shared" si="139"/>
        <v>男</v>
      </c>
    </row>
    <row r="638" spans="1:4" ht="18" customHeight="1">
      <c r="A638" s="7">
        <v>635</v>
      </c>
      <c r="B638" s="7" t="str">
        <f>"2617202009152231376195"</f>
        <v>2617202009152231376195</v>
      </c>
      <c r="C638" s="7" t="str">
        <f>"林柏辛"</f>
        <v>林柏辛</v>
      </c>
      <c r="D638" s="7" t="str">
        <f aca="true" t="shared" si="140" ref="D638:D642">"女"</f>
        <v>女</v>
      </c>
    </row>
    <row r="639" spans="1:4" ht="18" customHeight="1">
      <c r="A639" s="7">
        <v>636</v>
      </c>
      <c r="B639" s="7" t="str">
        <f>"2617202009152235236202"</f>
        <v>2617202009152235236202</v>
      </c>
      <c r="C639" s="7" t="str">
        <f>"吴孟尊"</f>
        <v>吴孟尊</v>
      </c>
      <c r="D639" s="7" t="str">
        <f t="shared" si="140"/>
        <v>女</v>
      </c>
    </row>
    <row r="640" spans="1:4" ht="18" customHeight="1">
      <c r="A640" s="7">
        <v>637</v>
      </c>
      <c r="B640" s="7" t="str">
        <f>"2617202009152236536207"</f>
        <v>2617202009152236536207</v>
      </c>
      <c r="C640" s="7" t="str">
        <f>"郭绍财"</f>
        <v>郭绍财</v>
      </c>
      <c r="D640" s="7" t="str">
        <f aca="true" t="shared" si="141" ref="D640:D644">"男"</f>
        <v>男</v>
      </c>
    </row>
    <row r="641" spans="1:4" ht="18" customHeight="1">
      <c r="A641" s="7">
        <v>638</v>
      </c>
      <c r="B641" s="7" t="str">
        <f>"2617202009152237476211"</f>
        <v>2617202009152237476211</v>
      </c>
      <c r="C641" s="7" t="str">
        <f>"符小浪"</f>
        <v>符小浪</v>
      </c>
      <c r="D641" s="7" t="str">
        <f t="shared" si="140"/>
        <v>女</v>
      </c>
    </row>
    <row r="642" spans="1:4" ht="18" customHeight="1">
      <c r="A642" s="7">
        <v>639</v>
      </c>
      <c r="B642" s="7" t="str">
        <f>"2617202009152238356214"</f>
        <v>2617202009152238356214</v>
      </c>
      <c r="C642" s="7" t="str">
        <f>"蒋诗苑"</f>
        <v>蒋诗苑</v>
      </c>
      <c r="D642" s="7" t="str">
        <f t="shared" si="140"/>
        <v>女</v>
      </c>
    </row>
    <row r="643" spans="1:4" ht="18" customHeight="1">
      <c r="A643" s="7">
        <v>640</v>
      </c>
      <c r="B643" s="7" t="str">
        <f>"2617202009152256286243"</f>
        <v>2617202009152256286243</v>
      </c>
      <c r="C643" s="7" t="str">
        <f>"林明鹏"</f>
        <v>林明鹏</v>
      </c>
      <c r="D643" s="7" t="str">
        <f t="shared" si="141"/>
        <v>男</v>
      </c>
    </row>
    <row r="644" spans="1:4" ht="18" customHeight="1">
      <c r="A644" s="7">
        <v>641</v>
      </c>
      <c r="B644" s="7" t="str">
        <f>"2617202009152304276253"</f>
        <v>2617202009152304276253</v>
      </c>
      <c r="C644" s="7" t="str">
        <f>"王政鑫"</f>
        <v>王政鑫</v>
      </c>
      <c r="D644" s="7" t="str">
        <f t="shared" si="141"/>
        <v>男</v>
      </c>
    </row>
    <row r="645" spans="1:4" ht="18" customHeight="1">
      <c r="A645" s="7">
        <v>642</v>
      </c>
      <c r="B645" s="7" t="str">
        <f>"2617202009152307446257"</f>
        <v>2617202009152307446257</v>
      </c>
      <c r="C645" s="7" t="str">
        <f>"何有娣"</f>
        <v>何有娣</v>
      </c>
      <c r="D645" s="7" t="str">
        <f>"女"</f>
        <v>女</v>
      </c>
    </row>
    <row r="646" spans="1:4" ht="18" customHeight="1">
      <c r="A646" s="7">
        <v>643</v>
      </c>
      <c r="B646" s="7" t="str">
        <f>"2617202009152313126261"</f>
        <v>2617202009152313126261</v>
      </c>
      <c r="C646" s="7" t="str">
        <f>"林钊"</f>
        <v>林钊</v>
      </c>
      <c r="D646" s="7" t="str">
        <f aca="true" t="shared" si="142" ref="D646:D652">"男"</f>
        <v>男</v>
      </c>
    </row>
    <row r="647" spans="1:4" ht="18" customHeight="1">
      <c r="A647" s="7">
        <v>644</v>
      </c>
      <c r="B647" s="7" t="str">
        <f>"2617202009152320046271"</f>
        <v>2617202009152320046271</v>
      </c>
      <c r="C647" s="7" t="str">
        <f>"黎民坤"</f>
        <v>黎民坤</v>
      </c>
      <c r="D647" s="7" t="str">
        <f t="shared" si="142"/>
        <v>男</v>
      </c>
    </row>
    <row r="648" spans="1:4" ht="18" customHeight="1">
      <c r="A648" s="7">
        <v>645</v>
      </c>
      <c r="B648" s="7" t="str">
        <f>"2617202009152323016278"</f>
        <v>2617202009152323016278</v>
      </c>
      <c r="C648" s="7" t="str">
        <f>"张太宁"</f>
        <v>张太宁</v>
      </c>
      <c r="D648" s="7" t="str">
        <f t="shared" si="142"/>
        <v>男</v>
      </c>
    </row>
    <row r="649" spans="1:4" ht="18" customHeight="1">
      <c r="A649" s="7">
        <v>646</v>
      </c>
      <c r="B649" s="7" t="str">
        <f>"2617202009152323226279"</f>
        <v>2617202009152323226279</v>
      </c>
      <c r="C649" s="7" t="str">
        <f>"邢福丰"</f>
        <v>邢福丰</v>
      </c>
      <c r="D649" s="7" t="str">
        <f t="shared" si="142"/>
        <v>男</v>
      </c>
    </row>
    <row r="650" spans="1:4" ht="18" customHeight="1">
      <c r="A650" s="7">
        <v>647</v>
      </c>
      <c r="B650" s="7" t="str">
        <f>"2617202009152326196282"</f>
        <v>2617202009152326196282</v>
      </c>
      <c r="C650" s="7" t="str">
        <f>"宋光宏"</f>
        <v>宋光宏</v>
      </c>
      <c r="D650" s="7" t="str">
        <f t="shared" si="142"/>
        <v>男</v>
      </c>
    </row>
    <row r="651" spans="1:4" ht="18" customHeight="1">
      <c r="A651" s="7">
        <v>648</v>
      </c>
      <c r="B651" s="7" t="str">
        <f>"2617202009152330136287"</f>
        <v>2617202009152330136287</v>
      </c>
      <c r="C651" s="7" t="str">
        <f>"韩鹰畴"</f>
        <v>韩鹰畴</v>
      </c>
      <c r="D651" s="7" t="str">
        <f t="shared" si="142"/>
        <v>男</v>
      </c>
    </row>
    <row r="652" spans="1:4" ht="18" customHeight="1">
      <c r="A652" s="7">
        <v>649</v>
      </c>
      <c r="B652" s="7" t="str">
        <f>"2617202009152333186290"</f>
        <v>2617202009152333186290</v>
      </c>
      <c r="C652" s="7" t="str">
        <f>"邢超平"</f>
        <v>邢超平</v>
      </c>
      <c r="D652" s="7" t="str">
        <f t="shared" si="142"/>
        <v>男</v>
      </c>
    </row>
    <row r="653" spans="1:4" ht="18" customHeight="1">
      <c r="A653" s="7">
        <v>650</v>
      </c>
      <c r="B653" s="7" t="str">
        <f>"2617202009152338006293"</f>
        <v>2617202009152338006293</v>
      </c>
      <c r="C653" s="7" t="str">
        <f>"郑春丽"</f>
        <v>郑春丽</v>
      </c>
      <c r="D653" s="7" t="str">
        <f>"女"</f>
        <v>女</v>
      </c>
    </row>
    <row r="654" spans="1:4" ht="18" customHeight="1">
      <c r="A654" s="7">
        <v>651</v>
      </c>
      <c r="B654" s="7" t="str">
        <f>"2617202009152349156299"</f>
        <v>2617202009152349156299</v>
      </c>
      <c r="C654" s="7" t="str">
        <f>"赵梁菁沁"</f>
        <v>赵梁菁沁</v>
      </c>
      <c r="D654" s="7" t="str">
        <f>"女"</f>
        <v>女</v>
      </c>
    </row>
    <row r="655" spans="1:4" ht="18" customHeight="1">
      <c r="A655" s="7">
        <v>652</v>
      </c>
      <c r="B655" s="7" t="str">
        <f>"2617202009160005026308"</f>
        <v>2617202009160005026308</v>
      </c>
      <c r="C655" s="7" t="str">
        <f>"冯帅"</f>
        <v>冯帅</v>
      </c>
      <c r="D655" s="7" t="str">
        <f aca="true" t="shared" si="143" ref="D655:D658">"男"</f>
        <v>男</v>
      </c>
    </row>
    <row r="656" spans="1:4" ht="18" customHeight="1">
      <c r="A656" s="7">
        <v>653</v>
      </c>
      <c r="B656" s="7" t="str">
        <f>"2617202009160005226309"</f>
        <v>2617202009160005226309</v>
      </c>
      <c r="C656" s="7" t="str">
        <f>"杨彬"</f>
        <v>杨彬</v>
      </c>
      <c r="D656" s="7" t="str">
        <f t="shared" si="143"/>
        <v>男</v>
      </c>
    </row>
    <row r="657" spans="1:4" ht="18" customHeight="1">
      <c r="A657" s="7">
        <v>654</v>
      </c>
      <c r="B657" s="7" t="str">
        <f>"2617202009160005566310"</f>
        <v>2617202009160005566310</v>
      </c>
      <c r="C657" s="7" t="str">
        <f>"王应功"</f>
        <v>王应功</v>
      </c>
      <c r="D657" s="7" t="str">
        <f t="shared" si="143"/>
        <v>男</v>
      </c>
    </row>
    <row r="658" spans="1:4" ht="18" customHeight="1">
      <c r="A658" s="7">
        <v>655</v>
      </c>
      <c r="B658" s="7" t="str">
        <f>"2617202009160016396317"</f>
        <v>2617202009160016396317</v>
      </c>
      <c r="C658" s="7" t="str">
        <f>"王鹏"</f>
        <v>王鹏</v>
      </c>
      <c r="D658" s="7" t="str">
        <f t="shared" si="143"/>
        <v>男</v>
      </c>
    </row>
    <row r="659" spans="1:4" ht="18" customHeight="1">
      <c r="A659" s="7">
        <v>656</v>
      </c>
      <c r="B659" s="7" t="str">
        <f>"2617202009160017116318"</f>
        <v>2617202009160017116318</v>
      </c>
      <c r="C659" s="7" t="str">
        <f>"吴姗姗"</f>
        <v>吴姗姗</v>
      </c>
      <c r="D659" s="7" t="str">
        <f aca="true" t="shared" si="144" ref="D659:D662">"女"</f>
        <v>女</v>
      </c>
    </row>
    <row r="660" spans="1:4" ht="18" customHeight="1">
      <c r="A660" s="7">
        <v>657</v>
      </c>
      <c r="B660" s="7" t="str">
        <f>"2617202009160036456333"</f>
        <v>2617202009160036456333</v>
      </c>
      <c r="C660" s="7" t="str">
        <f>"陈晓萱"</f>
        <v>陈晓萱</v>
      </c>
      <c r="D660" s="7" t="str">
        <f t="shared" si="144"/>
        <v>女</v>
      </c>
    </row>
    <row r="661" spans="1:4" ht="18" customHeight="1">
      <c r="A661" s="7">
        <v>658</v>
      </c>
      <c r="B661" s="7" t="str">
        <f>"2617202009160104336343"</f>
        <v>2617202009160104336343</v>
      </c>
      <c r="C661" s="7" t="str">
        <f>"符峰"</f>
        <v>符峰</v>
      </c>
      <c r="D661" s="7" t="str">
        <f aca="true" t="shared" si="145" ref="D661:D664">"男"</f>
        <v>男</v>
      </c>
    </row>
    <row r="662" spans="1:4" ht="18" customHeight="1">
      <c r="A662" s="7">
        <v>659</v>
      </c>
      <c r="B662" s="7" t="str">
        <f>"2617202009160140216352"</f>
        <v>2617202009160140216352</v>
      </c>
      <c r="C662" s="7" t="str">
        <f>"陈艳"</f>
        <v>陈艳</v>
      </c>
      <c r="D662" s="7" t="str">
        <f t="shared" si="144"/>
        <v>女</v>
      </c>
    </row>
    <row r="663" spans="1:4" ht="18" customHeight="1">
      <c r="A663" s="7">
        <v>660</v>
      </c>
      <c r="B663" s="7" t="str">
        <f>"2617202009160152356356"</f>
        <v>2617202009160152356356</v>
      </c>
      <c r="C663" s="7" t="str">
        <f>"吴彬"</f>
        <v>吴彬</v>
      </c>
      <c r="D663" s="7" t="str">
        <f t="shared" si="145"/>
        <v>男</v>
      </c>
    </row>
    <row r="664" spans="1:4" ht="18" customHeight="1">
      <c r="A664" s="7">
        <v>661</v>
      </c>
      <c r="B664" s="7" t="str">
        <f>"2617202009160321586358"</f>
        <v>2617202009160321586358</v>
      </c>
      <c r="C664" s="7" t="str">
        <f>"陈献鹏"</f>
        <v>陈献鹏</v>
      </c>
      <c r="D664" s="7" t="str">
        <f t="shared" si="145"/>
        <v>男</v>
      </c>
    </row>
    <row r="665" spans="1:4" ht="18" customHeight="1">
      <c r="A665" s="7">
        <v>662</v>
      </c>
      <c r="B665" s="7" t="str">
        <f>"2617202009160820076374"</f>
        <v>2617202009160820076374</v>
      </c>
      <c r="C665" s="7" t="str">
        <f>"陈智妹"</f>
        <v>陈智妹</v>
      </c>
      <c r="D665" s="7" t="str">
        <f aca="true" t="shared" si="146" ref="D665:D674">"女"</f>
        <v>女</v>
      </c>
    </row>
    <row r="666" spans="1:4" ht="18" customHeight="1">
      <c r="A666" s="7">
        <v>663</v>
      </c>
      <c r="B666" s="7" t="str">
        <f>"2617202009160837146389"</f>
        <v>2617202009160837146389</v>
      </c>
      <c r="C666" s="7" t="str">
        <f>"杨雅雅"</f>
        <v>杨雅雅</v>
      </c>
      <c r="D666" s="7" t="str">
        <f t="shared" si="146"/>
        <v>女</v>
      </c>
    </row>
    <row r="667" spans="1:4" ht="18" customHeight="1">
      <c r="A667" s="7">
        <v>664</v>
      </c>
      <c r="B667" s="7" t="str">
        <f>"2617202009160840566393"</f>
        <v>2617202009160840566393</v>
      </c>
      <c r="C667" s="7" t="str">
        <f>"王青青"</f>
        <v>王青青</v>
      </c>
      <c r="D667" s="7" t="str">
        <f t="shared" si="146"/>
        <v>女</v>
      </c>
    </row>
    <row r="668" spans="1:4" ht="18" customHeight="1">
      <c r="A668" s="7">
        <v>665</v>
      </c>
      <c r="B668" s="7" t="str">
        <f>"2617202009160847386405"</f>
        <v>2617202009160847386405</v>
      </c>
      <c r="C668" s="7" t="str">
        <f>"金海心"</f>
        <v>金海心</v>
      </c>
      <c r="D668" s="7" t="str">
        <f t="shared" si="146"/>
        <v>女</v>
      </c>
    </row>
    <row r="669" spans="1:4" ht="18" customHeight="1">
      <c r="A669" s="7">
        <v>666</v>
      </c>
      <c r="B669" s="7" t="str">
        <f>"2617202009160902426428"</f>
        <v>2617202009160902426428</v>
      </c>
      <c r="C669" s="7" t="str">
        <f>"钟文静"</f>
        <v>钟文静</v>
      </c>
      <c r="D669" s="7" t="str">
        <f t="shared" si="146"/>
        <v>女</v>
      </c>
    </row>
    <row r="670" spans="1:4" ht="18" customHeight="1">
      <c r="A670" s="7">
        <v>667</v>
      </c>
      <c r="B670" s="7" t="str">
        <f>"2617202009160902456429"</f>
        <v>2617202009160902456429</v>
      </c>
      <c r="C670" s="7" t="str">
        <f>"文海珍"</f>
        <v>文海珍</v>
      </c>
      <c r="D670" s="7" t="str">
        <f t="shared" si="146"/>
        <v>女</v>
      </c>
    </row>
    <row r="671" spans="1:4" ht="18" customHeight="1">
      <c r="A671" s="7">
        <v>668</v>
      </c>
      <c r="B671" s="7" t="str">
        <f>"2617202009160905586431"</f>
        <v>2617202009160905586431</v>
      </c>
      <c r="C671" s="7" t="str">
        <f>"辜创维"</f>
        <v>辜创维</v>
      </c>
      <c r="D671" s="7" t="str">
        <f t="shared" si="146"/>
        <v>女</v>
      </c>
    </row>
    <row r="672" spans="1:4" ht="18" customHeight="1">
      <c r="A672" s="7">
        <v>669</v>
      </c>
      <c r="B672" s="7" t="str">
        <f>"2617202009160910476443"</f>
        <v>2617202009160910476443</v>
      </c>
      <c r="C672" s="7" t="str">
        <f>"姚文慧"</f>
        <v>姚文慧</v>
      </c>
      <c r="D672" s="7" t="str">
        <f t="shared" si="146"/>
        <v>女</v>
      </c>
    </row>
    <row r="673" spans="1:4" ht="18" customHeight="1">
      <c r="A673" s="7">
        <v>670</v>
      </c>
      <c r="B673" s="7" t="str">
        <f>"2617202009160912466447"</f>
        <v>2617202009160912466447</v>
      </c>
      <c r="C673" s="7" t="str">
        <f>"陈玉立"</f>
        <v>陈玉立</v>
      </c>
      <c r="D673" s="7" t="str">
        <f t="shared" si="146"/>
        <v>女</v>
      </c>
    </row>
    <row r="674" spans="1:4" ht="18" customHeight="1">
      <c r="A674" s="7">
        <v>671</v>
      </c>
      <c r="B674" s="7" t="str">
        <f>"2617202009160913266448"</f>
        <v>2617202009160913266448</v>
      </c>
      <c r="C674" s="7" t="str">
        <f>"陈云雨"</f>
        <v>陈云雨</v>
      </c>
      <c r="D674" s="7" t="str">
        <f t="shared" si="146"/>
        <v>女</v>
      </c>
    </row>
    <row r="675" spans="1:4" ht="18" customHeight="1">
      <c r="A675" s="7">
        <v>672</v>
      </c>
      <c r="B675" s="7" t="str">
        <f>"2617202009160914316453"</f>
        <v>2617202009160914316453</v>
      </c>
      <c r="C675" s="7" t="str">
        <f>"王华康"</f>
        <v>王华康</v>
      </c>
      <c r="D675" s="7" t="str">
        <f aca="true" t="shared" si="147" ref="D675:D680">"男"</f>
        <v>男</v>
      </c>
    </row>
    <row r="676" spans="1:4" ht="18" customHeight="1">
      <c r="A676" s="7">
        <v>673</v>
      </c>
      <c r="B676" s="7" t="str">
        <f>"2617202009160919056463"</f>
        <v>2617202009160919056463</v>
      </c>
      <c r="C676" s="7" t="str">
        <f>"王贤浩"</f>
        <v>王贤浩</v>
      </c>
      <c r="D676" s="7" t="str">
        <f t="shared" si="147"/>
        <v>男</v>
      </c>
    </row>
    <row r="677" spans="1:4" ht="18" customHeight="1">
      <c r="A677" s="7">
        <v>674</v>
      </c>
      <c r="B677" s="7" t="str">
        <f>"2617202009160919446467"</f>
        <v>2617202009160919446467</v>
      </c>
      <c r="C677" s="7" t="str">
        <f>"周舟"</f>
        <v>周舟</v>
      </c>
      <c r="D677" s="7" t="str">
        <f aca="true" t="shared" si="148" ref="D677:D679">"女"</f>
        <v>女</v>
      </c>
    </row>
    <row r="678" spans="1:4" ht="18" customHeight="1">
      <c r="A678" s="7">
        <v>675</v>
      </c>
      <c r="B678" s="7" t="str">
        <f>"2617202009160933316501"</f>
        <v>2617202009160933316501</v>
      </c>
      <c r="C678" s="7" t="str">
        <f>"占小玲"</f>
        <v>占小玲</v>
      </c>
      <c r="D678" s="7" t="str">
        <f t="shared" si="148"/>
        <v>女</v>
      </c>
    </row>
    <row r="679" spans="1:4" ht="18" customHeight="1">
      <c r="A679" s="7">
        <v>676</v>
      </c>
      <c r="B679" s="7" t="str">
        <f>"2617202009160936166508"</f>
        <v>2617202009160936166508</v>
      </c>
      <c r="C679" s="7" t="str">
        <f>"吴莲花"</f>
        <v>吴莲花</v>
      </c>
      <c r="D679" s="7" t="str">
        <f t="shared" si="148"/>
        <v>女</v>
      </c>
    </row>
    <row r="680" spans="1:4" ht="18" customHeight="1">
      <c r="A680" s="7">
        <v>677</v>
      </c>
      <c r="B680" s="7" t="str">
        <f>"2617202009160937336510"</f>
        <v>2617202009160937336510</v>
      </c>
      <c r="C680" s="7" t="str">
        <f>"麦卢锦"</f>
        <v>麦卢锦</v>
      </c>
      <c r="D680" s="7" t="str">
        <f t="shared" si="147"/>
        <v>男</v>
      </c>
    </row>
    <row r="681" spans="1:4" ht="18" customHeight="1">
      <c r="A681" s="7">
        <v>678</v>
      </c>
      <c r="B681" s="7" t="str">
        <f>"2617202009160942126523"</f>
        <v>2617202009160942126523</v>
      </c>
      <c r="C681" s="7" t="str">
        <f>"邱小赟"</f>
        <v>邱小赟</v>
      </c>
      <c r="D681" s="7" t="str">
        <f aca="true" t="shared" si="149" ref="D681:D685">"女"</f>
        <v>女</v>
      </c>
    </row>
    <row r="682" spans="1:4" ht="18" customHeight="1">
      <c r="A682" s="7">
        <v>679</v>
      </c>
      <c r="B682" s="7" t="str">
        <f>"2617202009160943046526"</f>
        <v>2617202009160943046526</v>
      </c>
      <c r="C682" s="7" t="str">
        <f>"吴传南"</f>
        <v>吴传南</v>
      </c>
      <c r="D682" s="7" t="str">
        <f t="shared" si="149"/>
        <v>女</v>
      </c>
    </row>
    <row r="683" spans="1:4" ht="18" customHeight="1">
      <c r="A683" s="7">
        <v>680</v>
      </c>
      <c r="B683" s="7" t="str">
        <f>"2617202009160944296529"</f>
        <v>2617202009160944296529</v>
      </c>
      <c r="C683" s="7" t="str">
        <f>"黄有恒"</f>
        <v>黄有恒</v>
      </c>
      <c r="D683" s="7" t="str">
        <f>"男"</f>
        <v>男</v>
      </c>
    </row>
    <row r="684" spans="1:4" ht="18" customHeight="1">
      <c r="A684" s="7">
        <v>681</v>
      </c>
      <c r="B684" s="7" t="str">
        <f>"2617202009160945296530"</f>
        <v>2617202009160945296530</v>
      </c>
      <c r="C684" s="7" t="str">
        <f>"唐皭琪"</f>
        <v>唐皭琪</v>
      </c>
      <c r="D684" s="7" t="str">
        <f t="shared" si="149"/>
        <v>女</v>
      </c>
    </row>
    <row r="685" spans="1:4" ht="18" customHeight="1">
      <c r="A685" s="7">
        <v>682</v>
      </c>
      <c r="B685" s="7" t="str">
        <f>"2617202009160949326536"</f>
        <v>2617202009160949326536</v>
      </c>
      <c r="C685" s="7" t="str">
        <f>"廖芸册"</f>
        <v>廖芸册</v>
      </c>
      <c r="D685" s="7" t="str">
        <f t="shared" si="149"/>
        <v>女</v>
      </c>
    </row>
    <row r="686" spans="1:4" ht="18" customHeight="1">
      <c r="A686" s="7">
        <v>683</v>
      </c>
      <c r="B686" s="7" t="str">
        <f>"2617202009160950536538"</f>
        <v>2617202009160950536538</v>
      </c>
      <c r="C686" s="7" t="str">
        <f>"虞生培"</f>
        <v>虞生培</v>
      </c>
      <c r="D686" s="7" t="str">
        <f aca="true" t="shared" si="150" ref="D686:D692">"男"</f>
        <v>男</v>
      </c>
    </row>
    <row r="687" spans="1:4" ht="18" customHeight="1">
      <c r="A687" s="7">
        <v>684</v>
      </c>
      <c r="B687" s="7" t="str">
        <f>"2617202009160952086542"</f>
        <v>2617202009160952086542</v>
      </c>
      <c r="C687" s="7" t="str">
        <f>"王燕娇"</f>
        <v>王燕娇</v>
      </c>
      <c r="D687" s="7" t="str">
        <f aca="true" t="shared" si="151" ref="D687:D689">"女"</f>
        <v>女</v>
      </c>
    </row>
    <row r="688" spans="1:4" ht="18" customHeight="1">
      <c r="A688" s="7">
        <v>685</v>
      </c>
      <c r="B688" s="7" t="str">
        <f>"2617202009160958336558"</f>
        <v>2617202009160958336558</v>
      </c>
      <c r="C688" s="7" t="str">
        <f>"贝美欣"</f>
        <v>贝美欣</v>
      </c>
      <c r="D688" s="7" t="str">
        <f t="shared" si="151"/>
        <v>女</v>
      </c>
    </row>
    <row r="689" spans="1:4" ht="18" customHeight="1">
      <c r="A689" s="7">
        <v>686</v>
      </c>
      <c r="B689" s="7" t="str">
        <f>"2617202009161001466564"</f>
        <v>2617202009161001466564</v>
      </c>
      <c r="C689" s="7" t="str">
        <f>"梁馨予"</f>
        <v>梁馨予</v>
      </c>
      <c r="D689" s="7" t="str">
        <f t="shared" si="151"/>
        <v>女</v>
      </c>
    </row>
    <row r="690" spans="1:4" ht="18" customHeight="1">
      <c r="A690" s="7">
        <v>687</v>
      </c>
      <c r="B690" s="7" t="str">
        <f>"2617202009161004356574"</f>
        <v>2617202009161004356574</v>
      </c>
      <c r="C690" s="7" t="str">
        <f>"林铭腾"</f>
        <v>林铭腾</v>
      </c>
      <c r="D690" s="7" t="str">
        <f t="shared" si="150"/>
        <v>男</v>
      </c>
    </row>
    <row r="691" spans="1:4" ht="18" customHeight="1">
      <c r="A691" s="7">
        <v>688</v>
      </c>
      <c r="B691" s="7" t="str">
        <f>"2617202009161005406578"</f>
        <v>2617202009161005406578</v>
      </c>
      <c r="C691" s="7" t="str">
        <f>"谢代宁"</f>
        <v>谢代宁</v>
      </c>
      <c r="D691" s="7" t="str">
        <f t="shared" si="150"/>
        <v>男</v>
      </c>
    </row>
    <row r="692" spans="1:4" ht="18" customHeight="1">
      <c r="A692" s="7">
        <v>689</v>
      </c>
      <c r="B692" s="7" t="str">
        <f>"2617202009161006326580"</f>
        <v>2617202009161006326580</v>
      </c>
      <c r="C692" s="7" t="str">
        <f>"卞在科"</f>
        <v>卞在科</v>
      </c>
      <c r="D692" s="7" t="str">
        <f t="shared" si="150"/>
        <v>男</v>
      </c>
    </row>
    <row r="693" spans="1:4" ht="18" customHeight="1">
      <c r="A693" s="7">
        <v>690</v>
      </c>
      <c r="B693" s="7" t="str">
        <f>"2617202009161010106591"</f>
        <v>2617202009161010106591</v>
      </c>
      <c r="C693" s="7" t="str">
        <f>"刘梦真"</f>
        <v>刘梦真</v>
      </c>
      <c r="D693" s="7" t="str">
        <f aca="true" t="shared" si="152" ref="D693:D695">"女"</f>
        <v>女</v>
      </c>
    </row>
    <row r="694" spans="1:4" ht="18" customHeight="1">
      <c r="A694" s="7">
        <v>691</v>
      </c>
      <c r="B694" s="7" t="str">
        <f>"2617202009161010336594"</f>
        <v>2617202009161010336594</v>
      </c>
      <c r="C694" s="7" t="str">
        <f>"童巧帆"</f>
        <v>童巧帆</v>
      </c>
      <c r="D694" s="7" t="str">
        <f t="shared" si="152"/>
        <v>女</v>
      </c>
    </row>
    <row r="695" spans="1:4" ht="18" customHeight="1">
      <c r="A695" s="7">
        <v>692</v>
      </c>
      <c r="B695" s="7" t="str">
        <f>"2617202009161014436607"</f>
        <v>2617202009161014436607</v>
      </c>
      <c r="C695" s="7" t="str">
        <f>"冯日秋"</f>
        <v>冯日秋</v>
      </c>
      <c r="D695" s="7" t="str">
        <f t="shared" si="152"/>
        <v>女</v>
      </c>
    </row>
    <row r="696" spans="1:4" ht="18" customHeight="1">
      <c r="A696" s="7">
        <v>693</v>
      </c>
      <c r="B696" s="7" t="str">
        <f>"2617202009161017546617"</f>
        <v>2617202009161017546617</v>
      </c>
      <c r="C696" s="7" t="str">
        <f>"严家武"</f>
        <v>严家武</v>
      </c>
      <c r="D696" s="7" t="str">
        <f aca="true" t="shared" si="153" ref="D696:D700">"男"</f>
        <v>男</v>
      </c>
    </row>
    <row r="697" spans="1:4" ht="18" customHeight="1">
      <c r="A697" s="7">
        <v>694</v>
      </c>
      <c r="B697" s="7" t="str">
        <f>"2617202009161019436619"</f>
        <v>2617202009161019436619</v>
      </c>
      <c r="C697" s="7" t="str">
        <f>"秦华俪"</f>
        <v>秦华俪</v>
      </c>
      <c r="D697" s="7" t="str">
        <f>"女"</f>
        <v>女</v>
      </c>
    </row>
    <row r="698" spans="1:4" ht="18" customHeight="1">
      <c r="A698" s="7">
        <v>695</v>
      </c>
      <c r="B698" s="7" t="str">
        <f>"2617202009161027206642"</f>
        <v>2617202009161027206642</v>
      </c>
      <c r="C698" s="7" t="str">
        <f>"林家其"</f>
        <v>林家其</v>
      </c>
      <c r="D698" s="7" t="str">
        <f t="shared" si="153"/>
        <v>男</v>
      </c>
    </row>
    <row r="699" spans="1:4" ht="18" customHeight="1">
      <c r="A699" s="7">
        <v>696</v>
      </c>
      <c r="B699" s="7" t="str">
        <f>"2617202009161030176650"</f>
        <v>2617202009161030176650</v>
      </c>
      <c r="C699" s="7" t="str">
        <f>"司振先"</f>
        <v>司振先</v>
      </c>
      <c r="D699" s="7" t="str">
        <f t="shared" si="153"/>
        <v>男</v>
      </c>
    </row>
    <row r="700" spans="1:4" ht="18" customHeight="1">
      <c r="A700" s="7">
        <v>697</v>
      </c>
      <c r="B700" s="7" t="str">
        <f>"2617202009161031186653"</f>
        <v>2617202009161031186653</v>
      </c>
      <c r="C700" s="7" t="str">
        <f>"王洪泽"</f>
        <v>王洪泽</v>
      </c>
      <c r="D700" s="7" t="str">
        <f t="shared" si="153"/>
        <v>男</v>
      </c>
    </row>
    <row r="701" spans="1:4" ht="18" customHeight="1">
      <c r="A701" s="7">
        <v>698</v>
      </c>
      <c r="B701" s="7" t="str">
        <f>"2617202009161033036657"</f>
        <v>2617202009161033036657</v>
      </c>
      <c r="C701" s="7" t="str">
        <f>"林笠"</f>
        <v>林笠</v>
      </c>
      <c r="D701" s="7" t="str">
        <f aca="true" t="shared" si="154" ref="D701:D704">"女"</f>
        <v>女</v>
      </c>
    </row>
    <row r="702" spans="1:4" ht="18" customHeight="1">
      <c r="A702" s="7">
        <v>699</v>
      </c>
      <c r="B702" s="7" t="str">
        <f>"2617202009161034246662"</f>
        <v>2617202009161034246662</v>
      </c>
      <c r="C702" s="7" t="str">
        <f>"刘宏达"</f>
        <v>刘宏达</v>
      </c>
      <c r="D702" s="7" t="str">
        <f aca="true" t="shared" si="155" ref="D702:D706">"男"</f>
        <v>男</v>
      </c>
    </row>
    <row r="703" spans="1:4" ht="18" customHeight="1">
      <c r="A703" s="7">
        <v>700</v>
      </c>
      <c r="B703" s="7" t="str">
        <f>"2617202009161034436663"</f>
        <v>2617202009161034436663</v>
      </c>
      <c r="C703" s="7" t="str">
        <f>"陈小巧"</f>
        <v>陈小巧</v>
      </c>
      <c r="D703" s="7" t="str">
        <f t="shared" si="154"/>
        <v>女</v>
      </c>
    </row>
    <row r="704" spans="1:4" ht="18" customHeight="1">
      <c r="A704" s="7">
        <v>701</v>
      </c>
      <c r="B704" s="7" t="str">
        <f>"2617202009161036406671"</f>
        <v>2617202009161036406671</v>
      </c>
      <c r="C704" s="7" t="str">
        <f>"文海艳"</f>
        <v>文海艳</v>
      </c>
      <c r="D704" s="7" t="str">
        <f t="shared" si="154"/>
        <v>女</v>
      </c>
    </row>
    <row r="705" spans="1:4" ht="18" customHeight="1">
      <c r="A705" s="7">
        <v>702</v>
      </c>
      <c r="B705" s="7" t="str">
        <f>"2617202009161042246692"</f>
        <v>2617202009161042246692</v>
      </c>
      <c r="C705" s="7" t="str">
        <f>"詹兴文"</f>
        <v>詹兴文</v>
      </c>
      <c r="D705" s="7" t="str">
        <f t="shared" si="155"/>
        <v>男</v>
      </c>
    </row>
    <row r="706" spans="1:4" ht="18" customHeight="1">
      <c r="A706" s="7">
        <v>703</v>
      </c>
      <c r="B706" s="7" t="str">
        <f>"2617202009161043286696"</f>
        <v>2617202009161043286696</v>
      </c>
      <c r="C706" s="7" t="str">
        <f>"袁勋"</f>
        <v>袁勋</v>
      </c>
      <c r="D706" s="7" t="str">
        <f t="shared" si="155"/>
        <v>男</v>
      </c>
    </row>
    <row r="707" spans="1:4" ht="18" customHeight="1">
      <c r="A707" s="7">
        <v>704</v>
      </c>
      <c r="B707" s="7" t="str">
        <f>"2617202009161045396705"</f>
        <v>2617202009161045396705</v>
      </c>
      <c r="C707" s="7" t="str">
        <f>"吴晓珍"</f>
        <v>吴晓珍</v>
      </c>
      <c r="D707" s="7" t="str">
        <f aca="true" t="shared" si="156" ref="D707:D710">"女"</f>
        <v>女</v>
      </c>
    </row>
    <row r="708" spans="1:4" ht="18" customHeight="1">
      <c r="A708" s="7">
        <v>705</v>
      </c>
      <c r="B708" s="7" t="str">
        <f>"2617202009161049086713"</f>
        <v>2617202009161049086713</v>
      </c>
      <c r="C708" s="7" t="str">
        <f>"杨菡"</f>
        <v>杨菡</v>
      </c>
      <c r="D708" s="7" t="str">
        <f t="shared" si="156"/>
        <v>女</v>
      </c>
    </row>
    <row r="709" spans="1:4" ht="18" customHeight="1">
      <c r="A709" s="7">
        <v>706</v>
      </c>
      <c r="B709" s="7" t="str">
        <f>"2617202009161057516737"</f>
        <v>2617202009161057516737</v>
      </c>
      <c r="C709" s="7" t="str">
        <f>"李豪"</f>
        <v>李豪</v>
      </c>
      <c r="D709" s="7" t="str">
        <f aca="true" t="shared" si="157" ref="D709:D712">"男"</f>
        <v>男</v>
      </c>
    </row>
    <row r="710" spans="1:4" ht="18" customHeight="1">
      <c r="A710" s="7">
        <v>707</v>
      </c>
      <c r="B710" s="7" t="str">
        <f>"2617202009161059566743"</f>
        <v>2617202009161059566743</v>
      </c>
      <c r="C710" s="7" t="str">
        <f>"符琳琳"</f>
        <v>符琳琳</v>
      </c>
      <c r="D710" s="7" t="str">
        <f t="shared" si="156"/>
        <v>女</v>
      </c>
    </row>
    <row r="711" spans="1:4" ht="18" customHeight="1">
      <c r="A711" s="7">
        <v>708</v>
      </c>
      <c r="B711" s="7" t="str">
        <f>"2617202009161101286746"</f>
        <v>2617202009161101286746</v>
      </c>
      <c r="C711" s="7" t="str">
        <f>"张峰源"</f>
        <v>张峰源</v>
      </c>
      <c r="D711" s="7" t="str">
        <f t="shared" si="157"/>
        <v>男</v>
      </c>
    </row>
    <row r="712" spans="1:4" ht="18" customHeight="1">
      <c r="A712" s="7">
        <v>709</v>
      </c>
      <c r="B712" s="7" t="str">
        <f>"2617202009161106526756"</f>
        <v>2617202009161106526756</v>
      </c>
      <c r="C712" s="7" t="str">
        <f>"林俊"</f>
        <v>林俊</v>
      </c>
      <c r="D712" s="7" t="str">
        <f t="shared" si="157"/>
        <v>男</v>
      </c>
    </row>
    <row r="713" spans="1:4" ht="18" customHeight="1">
      <c r="A713" s="7">
        <v>710</v>
      </c>
      <c r="B713" s="7" t="str">
        <f>"2617202009161107086760"</f>
        <v>2617202009161107086760</v>
      </c>
      <c r="C713" s="7" t="str">
        <f>"黄小春"</f>
        <v>黄小春</v>
      </c>
      <c r="D713" s="7" t="str">
        <f aca="true" t="shared" si="158" ref="D713:D715">"女"</f>
        <v>女</v>
      </c>
    </row>
    <row r="714" spans="1:4" ht="18" customHeight="1">
      <c r="A714" s="7">
        <v>711</v>
      </c>
      <c r="B714" s="7" t="str">
        <f>"2617202009161110566768"</f>
        <v>2617202009161110566768</v>
      </c>
      <c r="C714" s="7" t="str">
        <f>"欧依梵"</f>
        <v>欧依梵</v>
      </c>
      <c r="D714" s="7" t="str">
        <f t="shared" si="158"/>
        <v>女</v>
      </c>
    </row>
    <row r="715" spans="1:4" ht="18" customHeight="1">
      <c r="A715" s="7">
        <v>712</v>
      </c>
      <c r="B715" s="7" t="str">
        <f>"2617202009161113566777"</f>
        <v>2617202009161113566777</v>
      </c>
      <c r="C715" s="7" t="str">
        <f>"王艳娜"</f>
        <v>王艳娜</v>
      </c>
      <c r="D715" s="7" t="str">
        <f t="shared" si="158"/>
        <v>女</v>
      </c>
    </row>
    <row r="716" spans="1:4" ht="18" customHeight="1">
      <c r="A716" s="7">
        <v>713</v>
      </c>
      <c r="B716" s="7" t="str">
        <f>"2617202009161115116781"</f>
        <v>2617202009161115116781</v>
      </c>
      <c r="C716" s="7" t="str">
        <f>"林又学"</f>
        <v>林又学</v>
      </c>
      <c r="D716" s="7" t="str">
        <f>"男"</f>
        <v>男</v>
      </c>
    </row>
    <row r="717" spans="1:4" ht="18" customHeight="1">
      <c r="A717" s="7">
        <v>714</v>
      </c>
      <c r="B717" s="7" t="str">
        <f>"2617202009161121286793"</f>
        <v>2617202009161121286793</v>
      </c>
      <c r="C717" s="7" t="str">
        <f>"方卉"</f>
        <v>方卉</v>
      </c>
      <c r="D717" s="7" t="str">
        <f aca="true" t="shared" si="159" ref="D717:D722">"女"</f>
        <v>女</v>
      </c>
    </row>
    <row r="718" spans="1:4" ht="18" customHeight="1">
      <c r="A718" s="7">
        <v>715</v>
      </c>
      <c r="B718" s="7" t="str">
        <f>"2617202009161121596794"</f>
        <v>2617202009161121596794</v>
      </c>
      <c r="C718" s="7" t="str">
        <f>"赵君"</f>
        <v>赵君</v>
      </c>
      <c r="D718" s="7" t="str">
        <f t="shared" si="159"/>
        <v>女</v>
      </c>
    </row>
    <row r="719" spans="1:4" ht="18" customHeight="1">
      <c r="A719" s="7">
        <v>716</v>
      </c>
      <c r="B719" s="7" t="str">
        <f>"2617202009161122456795"</f>
        <v>2617202009161122456795</v>
      </c>
      <c r="C719" s="7" t="str">
        <f>"王鹏羽"</f>
        <v>王鹏羽</v>
      </c>
      <c r="D719" s="7" t="str">
        <f>"男"</f>
        <v>男</v>
      </c>
    </row>
    <row r="720" spans="1:4" ht="18" customHeight="1">
      <c r="A720" s="7">
        <v>717</v>
      </c>
      <c r="B720" s="7" t="str">
        <f>"2617202009161124446803"</f>
        <v>2617202009161124446803</v>
      </c>
      <c r="C720" s="7" t="str">
        <f>"羊焕静"</f>
        <v>羊焕静</v>
      </c>
      <c r="D720" s="7" t="str">
        <f t="shared" si="159"/>
        <v>女</v>
      </c>
    </row>
    <row r="721" spans="1:4" ht="18" customHeight="1">
      <c r="A721" s="7">
        <v>718</v>
      </c>
      <c r="B721" s="7" t="str">
        <f>"2617202009161137176819"</f>
        <v>2617202009161137176819</v>
      </c>
      <c r="C721" s="7" t="str">
        <f>"符海旋"</f>
        <v>符海旋</v>
      </c>
      <c r="D721" s="7" t="str">
        <f t="shared" si="159"/>
        <v>女</v>
      </c>
    </row>
    <row r="722" spans="1:4" ht="18" customHeight="1">
      <c r="A722" s="7">
        <v>719</v>
      </c>
      <c r="B722" s="7" t="str">
        <f>"2617202009161143106824"</f>
        <v>2617202009161143106824</v>
      </c>
      <c r="C722" s="7" t="str">
        <f>"史彩妹"</f>
        <v>史彩妹</v>
      </c>
      <c r="D722" s="7" t="str">
        <f t="shared" si="159"/>
        <v>女</v>
      </c>
    </row>
    <row r="723" spans="1:4" ht="18" customHeight="1">
      <c r="A723" s="7">
        <v>720</v>
      </c>
      <c r="B723" s="7" t="str">
        <f>"2617202009161149476835"</f>
        <v>2617202009161149476835</v>
      </c>
      <c r="C723" s="7" t="str">
        <f>"黎剑波"</f>
        <v>黎剑波</v>
      </c>
      <c r="D723" s="7" t="str">
        <f>"男"</f>
        <v>男</v>
      </c>
    </row>
    <row r="724" spans="1:4" ht="18" customHeight="1">
      <c r="A724" s="7">
        <v>721</v>
      </c>
      <c r="B724" s="7" t="str">
        <f>"2617202009161202176848"</f>
        <v>2617202009161202176848</v>
      </c>
      <c r="C724" s="7" t="str">
        <f>"韩林桃"</f>
        <v>韩林桃</v>
      </c>
      <c r="D724" s="7" t="str">
        <f aca="true" t="shared" si="160" ref="D724:D731">"女"</f>
        <v>女</v>
      </c>
    </row>
    <row r="725" spans="1:4" ht="18" customHeight="1">
      <c r="A725" s="7">
        <v>722</v>
      </c>
      <c r="B725" s="7" t="str">
        <f>"2617202009161213086862"</f>
        <v>2617202009161213086862</v>
      </c>
      <c r="C725" s="7" t="str">
        <f>"邓凯"</f>
        <v>邓凯</v>
      </c>
      <c r="D725" s="7" t="str">
        <f>"男"</f>
        <v>男</v>
      </c>
    </row>
    <row r="726" spans="1:4" ht="18" customHeight="1">
      <c r="A726" s="7">
        <v>723</v>
      </c>
      <c r="B726" s="7" t="str">
        <f>"2617202009161221326870"</f>
        <v>2617202009161221326870</v>
      </c>
      <c r="C726" s="7" t="str">
        <f>"潘艳艳"</f>
        <v>潘艳艳</v>
      </c>
      <c r="D726" s="7" t="str">
        <f t="shared" si="160"/>
        <v>女</v>
      </c>
    </row>
    <row r="727" spans="1:4" ht="18" customHeight="1">
      <c r="A727" s="7">
        <v>724</v>
      </c>
      <c r="B727" s="7" t="str">
        <f>"2617202009161235316888"</f>
        <v>2617202009161235316888</v>
      </c>
      <c r="C727" s="7" t="str">
        <f>"符英淑"</f>
        <v>符英淑</v>
      </c>
      <c r="D727" s="7" t="str">
        <f t="shared" si="160"/>
        <v>女</v>
      </c>
    </row>
    <row r="728" spans="1:4" ht="18" customHeight="1">
      <c r="A728" s="7">
        <v>725</v>
      </c>
      <c r="B728" s="7" t="str">
        <f>"2617202009161237276891"</f>
        <v>2617202009161237276891</v>
      </c>
      <c r="C728" s="7" t="str">
        <f>"郑小华"</f>
        <v>郑小华</v>
      </c>
      <c r="D728" s="7" t="str">
        <f t="shared" si="160"/>
        <v>女</v>
      </c>
    </row>
    <row r="729" spans="1:4" ht="18" customHeight="1">
      <c r="A729" s="7">
        <v>726</v>
      </c>
      <c r="B729" s="7" t="str">
        <f>"2617202009161237376892"</f>
        <v>2617202009161237376892</v>
      </c>
      <c r="C729" s="7" t="str">
        <f>"符莲花"</f>
        <v>符莲花</v>
      </c>
      <c r="D729" s="7" t="str">
        <f t="shared" si="160"/>
        <v>女</v>
      </c>
    </row>
    <row r="730" spans="1:4" ht="18" customHeight="1">
      <c r="A730" s="7">
        <v>727</v>
      </c>
      <c r="B730" s="7" t="str">
        <f>"2617202009161246526903"</f>
        <v>2617202009161246526903</v>
      </c>
      <c r="C730" s="7" t="str">
        <f>"王钊灵"</f>
        <v>王钊灵</v>
      </c>
      <c r="D730" s="7" t="str">
        <f t="shared" si="160"/>
        <v>女</v>
      </c>
    </row>
    <row r="731" spans="1:4" ht="18" customHeight="1">
      <c r="A731" s="7">
        <v>728</v>
      </c>
      <c r="B731" s="7" t="str">
        <f>"2617202009161247366905"</f>
        <v>2617202009161247366905</v>
      </c>
      <c r="C731" s="7" t="str">
        <f>"符凯雯"</f>
        <v>符凯雯</v>
      </c>
      <c r="D731" s="7" t="str">
        <f t="shared" si="160"/>
        <v>女</v>
      </c>
    </row>
    <row r="732" spans="1:4" ht="18" customHeight="1">
      <c r="A732" s="7">
        <v>729</v>
      </c>
      <c r="B732" s="7" t="str">
        <f>"2617202009161248176907"</f>
        <v>2617202009161248176907</v>
      </c>
      <c r="C732" s="7" t="str">
        <f>"王达丰"</f>
        <v>王达丰</v>
      </c>
      <c r="D732" s="7" t="str">
        <f aca="true" t="shared" si="161" ref="D732:D734">"男"</f>
        <v>男</v>
      </c>
    </row>
    <row r="733" spans="1:4" ht="18" customHeight="1">
      <c r="A733" s="7">
        <v>730</v>
      </c>
      <c r="B733" s="7" t="str">
        <f>"2617202009161249096909"</f>
        <v>2617202009161249096909</v>
      </c>
      <c r="C733" s="7" t="str">
        <f>"翟宏林"</f>
        <v>翟宏林</v>
      </c>
      <c r="D733" s="7" t="str">
        <f t="shared" si="161"/>
        <v>男</v>
      </c>
    </row>
    <row r="734" spans="1:4" ht="18" customHeight="1">
      <c r="A734" s="7">
        <v>731</v>
      </c>
      <c r="B734" s="7" t="str">
        <f>"2617202009161250396910"</f>
        <v>2617202009161250396910</v>
      </c>
      <c r="C734" s="7" t="str">
        <f>"辜克森"</f>
        <v>辜克森</v>
      </c>
      <c r="D734" s="7" t="str">
        <f t="shared" si="161"/>
        <v>男</v>
      </c>
    </row>
    <row r="735" spans="1:4" ht="18" customHeight="1">
      <c r="A735" s="7">
        <v>732</v>
      </c>
      <c r="B735" s="7" t="str">
        <f>"2617202009161255086916"</f>
        <v>2617202009161255086916</v>
      </c>
      <c r="C735" s="7" t="str">
        <f>"王小女"</f>
        <v>王小女</v>
      </c>
      <c r="D735" s="7" t="str">
        <f aca="true" t="shared" si="162" ref="D735:D738">"女"</f>
        <v>女</v>
      </c>
    </row>
    <row r="736" spans="1:4" ht="18" customHeight="1">
      <c r="A736" s="7">
        <v>733</v>
      </c>
      <c r="B736" s="7" t="str">
        <f>"2617202009161259386924"</f>
        <v>2617202009161259386924</v>
      </c>
      <c r="C736" s="7" t="str">
        <f>"张君"</f>
        <v>张君</v>
      </c>
      <c r="D736" s="7" t="str">
        <f aca="true" t="shared" si="163" ref="D736:D741">"男"</f>
        <v>男</v>
      </c>
    </row>
    <row r="737" spans="1:4" ht="18" customHeight="1">
      <c r="A737" s="7">
        <v>734</v>
      </c>
      <c r="B737" s="7" t="str">
        <f>"2617202009161301366926"</f>
        <v>2617202009161301366926</v>
      </c>
      <c r="C737" s="7" t="str">
        <f>"陈景星"</f>
        <v>陈景星</v>
      </c>
      <c r="D737" s="7" t="str">
        <f t="shared" si="162"/>
        <v>女</v>
      </c>
    </row>
    <row r="738" spans="1:4" ht="18" customHeight="1">
      <c r="A738" s="7">
        <v>735</v>
      </c>
      <c r="B738" s="7" t="str">
        <f>"2617202009161301456928"</f>
        <v>2617202009161301456928</v>
      </c>
      <c r="C738" s="7" t="str">
        <f>"张玲兰"</f>
        <v>张玲兰</v>
      </c>
      <c r="D738" s="7" t="str">
        <f t="shared" si="162"/>
        <v>女</v>
      </c>
    </row>
    <row r="739" spans="1:4" ht="18" customHeight="1">
      <c r="A739" s="7">
        <v>736</v>
      </c>
      <c r="B739" s="7" t="str">
        <f>"2617202009161320446948"</f>
        <v>2617202009161320446948</v>
      </c>
      <c r="C739" s="7" t="str">
        <f>"温浚哲"</f>
        <v>温浚哲</v>
      </c>
      <c r="D739" s="7" t="str">
        <f t="shared" si="163"/>
        <v>男</v>
      </c>
    </row>
    <row r="740" spans="1:4" ht="18" customHeight="1">
      <c r="A740" s="7">
        <v>737</v>
      </c>
      <c r="B740" s="7" t="str">
        <f>"2617202009161322256949"</f>
        <v>2617202009161322256949</v>
      </c>
      <c r="C740" s="7" t="str">
        <f>"林青虹"</f>
        <v>林青虹</v>
      </c>
      <c r="D740" s="7" t="str">
        <f aca="true" t="shared" si="164" ref="D740:D751">"女"</f>
        <v>女</v>
      </c>
    </row>
    <row r="741" spans="1:4" ht="18" customHeight="1">
      <c r="A741" s="7">
        <v>738</v>
      </c>
      <c r="B741" s="7" t="str">
        <f>"2617202009161325316954"</f>
        <v>2617202009161325316954</v>
      </c>
      <c r="C741" s="7" t="str">
        <f>"王洪洽"</f>
        <v>王洪洽</v>
      </c>
      <c r="D741" s="7" t="str">
        <f t="shared" si="163"/>
        <v>男</v>
      </c>
    </row>
    <row r="742" spans="1:4" ht="18" customHeight="1">
      <c r="A742" s="7">
        <v>739</v>
      </c>
      <c r="B742" s="7" t="str">
        <f>"2617202009161334076962"</f>
        <v>2617202009161334076962</v>
      </c>
      <c r="C742" s="7" t="str">
        <f>"郁梦莎"</f>
        <v>郁梦莎</v>
      </c>
      <c r="D742" s="7" t="str">
        <f t="shared" si="164"/>
        <v>女</v>
      </c>
    </row>
    <row r="743" spans="1:4" ht="18" customHeight="1">
      <c r="A743" s="7">
        <v>740</v>
      </c>
      <c r="B743" s="7" t="str">
        <f>"2617202009161346416971"</f>
        <v>2617202009161346416971</v>
      </c>
      <c r="C743" s="7" t="str">
        <f>"王宝林"</f>
        <v>王宝林</v>
      </c>
      <c r="D743" s="7" t="str">
        <f>"男"</f>
        <v>男</v>
      </c>
    </row>
    <row r="744" spans="1:4" ht="18" customHeight="1">
      <c r="A744" s="7">
        <v>741</v>
      </c>
      <c r="B744" s="7" t="str">
        <f>"2617202009161355176974"</f>
        <v>2617202009161355176974</v>
      </c>
      <c r="C744" s="7" t="str">
        <f>"陈子斌"</f>
        <v>陈子斌</v>
      </c>
      <c r="D744" s="7" t="str">
        <f>"男"</f>
        <v>男</v>
      </c>
    </row>
    <row r="745" spans="1:4" ht="18" customHeight="1">
      <c r="A745" s="7">
        <v>742</v>
      </c>
      <c r="B745" s="7" t="str">
        <f>"2617202009161414236986"</f>
        <v>2617202009161414236986</v>
      </c>
      <c r="C745" s="7" t="str">
        <f>"陈玉娇"</f>
        <v>陈玉娇</v>
      </c>
      <c r="D745" s="7" t="str">
        <f t="shared" si="164"/>
        <v>女</v>
      </c>
    </row>
    <row r="746" spans="1:4" ht="18" customHeight="1">
      <c r="A746" s="7">
        <v>743</v>
      </c>
      <c r="B746" s="7" t="str">
        <f>"2617202009161446197022"</f>
        <v>2617202009161446197022</v>
      </c>
      <c r="C746" s="7" t="str">
        <f>"林晶晶"</f>
        <v>林晶晶</v>
      </c>
      <c r="D746" s="7" t="str">
        <f t="shared" si="164"/>
        <v>女</v>
      </c>
    </row>
    <row r="747" spans="1:4" ht="18" customHeight="1">
      <c r="A747" s="7">
        <v>744</v>
      </c>
      <c r="B747" s="7" t="str">
        <f>"2617202009161450397030"</f>
        <v>2617202009161450397030</v>
      </c>
      <c r="C747" s="7" t="str">
        <f>"郑雪莲"</f>
        <v>郑雪莲</v>
      </c>
      <c r="D747" s="7" t="str">
        <f t="shared" si="164"/>
        <v>女</v>
      </c>
    </row>
    <row r="748" spans="1:4" ht="18" customHeight="1">
      <c r="A748" s="7">
        <v>745</v>
      </c>
      <c r="B748" s="7" t="str">
        <f>"2617202009161451027031"</f>
        <v>2617202009161451027031</v>
      </c>
      <c r="C748" s="7" t="str">
        <f>"许王忆"</f>
        <v>许王忆</v>
      </c>
      <c r="D748" s="7" t="str">
        <f t="shared" si="164"/>
        <v>女</v>
      </c>
    </row>
    <row r="749" spans="1:4" ht="18" customHeight="1">
      <c r="A749" s="7">
        <v>746</v>
      </c>
      <c r="B749" s="7" t="str">
        <f>"2617202009161457137042"</f>
        <v>2617202009161457137042</v>
      </c>
      <c r="C749" s="7" t="str">
        <f>"李庆"</f>
        <v>李庆</v>
      </c>
      <c r="D749" s="7" t="str">
        <f t="shared" si="164"/>
        <v>女</v>
      </c>
    </row>
    <row r="750" spans="1:4" ht="18" customHeight="1">
      <c r="A750" s="7">
        <v>747</v>
      </c>
      <c r="B750" s="7" t="str">
        <f>"2617202009161505017055"</f>
        <v>2617202009161505017055</v>
      </c>
      <c r="C750" s="7" t="str">
        <f>"梁艳"</f>
        <v>梁艳</v>
      </c>
      <c r="D750" s="7" t="str">
        <f t="shared" si="164"/>
        <v>女</v>
      </c>
    </row>
    <row r="751" spans="1:4" ht="18" customHeight="1">
      <c r="A751" s="7">
        <v>748</v>
      </c>
      <c r="B751" s="7" t="str">
        <f>"2617202009161507547059"</f>
        <v>2617202009161507547059</v>
      </c>
      <c r="C751" s="7" t="str">
        <f>"陈小丰"</f>
        <v>陈小丰</v>
      </c>
      <c r="D751" s="7" t="str">
        <f t="shared" si="164"/>
        <v>女</v>
      </c>
    </row>
    <row r="752" spans="1:4" ht="18" customHeight="1">
      <c r="A752" s="7">
        <v>749</v>
      </c>
      <c r="B752" s="7" t="str">
        <f>"2617202009161520357081"</f>
        <v>2617202009161520357081</v>
      </c>
      <c r="C752" s="7" t="str">
        <f>"郑东俊"</f>
        <v>郑东俊</v>
      </c>
      <c r="D752" s="7" t="str">
        <f aca="true" t="shared" si="165" ref="D752:D757">"男"</f>
        <v>男</v>
      </c>
    </row>
    <row r="753" spans="1:4" ht="18" customHeight="1">
      <c r="A753" s="7">
        <v>750</v>
      </c>
      <c r="B753" s="7" t="str">
        <f>"2617202009161526597087"</f>
        <v>2617202009161526597087</v>
      </c>
      <c r="C753" s="7" t="str">
        <f>"吴珏金"</f>
        <v>吴珏金</v>
      </c>
      <c r="D753" s="7" t="str">
        <f aca="true" t="shared" si="166" ref="D753:D755">"女"</f>
        <v>女</v>
      </c>
    </row>
    <row r="754" spans="1:4" ht="18" customHeight="1">
      <c r="A754" s="7">
        <v>751</v>
      </c>
      <c r="B754" s="7" t="str">
        <f>"2617202009161532147098"</f>
        <v>2617202009161532147098</v>
      </c>
      <c r="C754" s="7" t="str">
        <f>"林霞"</f>
        <v>林霞</v>
      </c>
      <c r="D754" s="7" t="str">
        <f t="shared" si="166"/>
        <v>女</v>
      </c>
    </row>
    <row r="755" spans="1:4" ht="18" customHeight="1">
      <c r="A755" s="7">
        <v>752</v>
      </c>
      <c r="B755" s="7" t="str">
        <f>"2617202009161533227102"</f>
        <v>2617202009161533227102</v>
      </c>
      <c r="C755" s="7" t="str">
        <f>"吴永浪"</f>
        <v>吴永浪</v>
      </c>
      <c r="D755" s="7" t="str">
        <f t="shared" si="166"/>
        <v>女</v>
      </c>
    </row>
    <row r="756" spans="1:4" ht="18" customHeight="1">
      <c r="A756" s="7">
        <v>753</v>
      </c>
      <c r="B756" s="7" t="str">
        <f>"2617202009161535387109"</f>
        <v>2617202009161535387109</v>
      </c>
      <c r="C756" s="7" t="str">
        <f>"王修裕"</f>
        <v>王修裕</v>
      </c>
      <c r="D756" s="7" t="str">
        <f t="shared" si="165"/>
        <v>男</v>
      </c>
    </row>
    <row r="757" spans="1:4" ht="18" customHeight="1">
      <c r="A757" s="7">
        <v>754</v>
      </c>
      <c r="B757" s="7" t="str">
        <f>"2617202009161537557115"</f>
        <v>2617202009161537557115</v>
      </c>
      <c r="C757" s="7" t="str">
        <f>"陈太林"</f>
        <v>陈太林</v>
      </c>
      <c r="D757" s="7" t="str">
        <f t="shared" si="165"/>
        <v>男</v>
      </c>
    </row>
    <row r="758" spans="1:4" ht="18" customHeight="1">
      <c r="A758" s="7">
        <v>755</v>
      </c>
      <c r="B758" s="7" t="str">
        <f>"2617202009161541267121"</f>
        <v>2617202009161541267121</v>
      </c>
      <c r="C758" s="7" t="str">
        <f>"梁迦才"</f>
        <v>梁迦才</v>
      </c>
      <c r="D758" s="7" t="str">
        <f aca="true" t="shared" si="167" ref="D758:D762">"女"</f>
        <v>女</v>
      </c>
    </row>
    <row r="759" spans="1:4" ht="18" customHeight="1">
      <c r="A759" s="7">
        <v>756</v>
      </c>
      <c r="B759" s="7" t="str">
        <f>"2617202009161542307123"</f>
        <v>2617202009161542307123</v>
      </c>
      <c r="C759" s="7" t="str">
        <f>"符标总"</f>
        <v>符标总</v>
      </c>
      <c r="D759" s="7" t="str">
        <f aca="true" t="shared" si="168" ref="D759:D763">"男"</f>
        <v>男</v>
      </c>
    </row>
    <row r="760" spans="1:4" ht="18" customHeight="1">
      <c r="A760" s="7">
        <v>757</v>
      </c>
      <c r="B760" s="7" t="str">
        <f>"2617202009161548447137"</f>
        <v>2617202009161548447137</v>
      </c>
      <c r="C760" s="7" t="str">
        <f>"林月贵"</f>
        <v>林月贵</v>
      </c>
      <c r="D760" s="7" t="str">
        <f t="shared" si="167"/>
        <v>女</v>
      </c>
    </row>
    <row r="761" spans="1:4" ht="18" customHeight="1">
      <c r="A761" s="7">
        <v>758</v>
      </c>
      <c r="B761" s="7" t="str">
        <f>"2617202009161549327140"</f>
        <v>2617202009161549327140</v>
      </c>
      <c r="C761" s="7" t="str">
        <f>"王善健"</f>
        <v>王善健</v>
      </c>
      <c r="D761" s="7" t="str">
        <f t="shared" si="168"/>
        <v>男</v>
      </c>
    </row>
    <row r="762" spans="1:4" ht="18" customHeight="1">
      <c r="A762" s="7">
        <v>759</v>
      </c>
      <c r="B762" s="7" t="str">
        <f>"2617202009161601487160"</f>
        <v>2617202009161601487160</v>
      </c>
      <c r="C762" s="7" t="str">
        <f>"陈芳菊"</f>
        <v>陈芳菊</v>
      </c>
      <c r="D762" s="7" t="str">
        <f t="shared" si="167"/>
        <v>女</v>
      </c>
    </row>
    <row r="763" spans="1:4" ht="18" customHeight="1">
      <c r="A763" s="7">
        <v>760</v>
      </c>
      <c r="B763" s="7" t="str">
        <f>"2617202009161602237162"</f>
        <v>2617202009161602237162</v>
      </c>
      <c r="C763" s="7" t="str">
        <f>"周士达"</f>
        <v>周士达</v>
      </c>
      <c r="D763" s="7" t="str">
        <f t="shared" si="168"/>
        <v>男</v>
      </c>
    </row>
    <row r="764" spans="1:4" ht="18" customHeight="1">
      <c r="A764" s="7">
        <v>761</v>
      </c>
      <c r="B764" s="7" t="str">
        <f>"2617202009161608027171"</f>
        <v>2617202009161608027171</v>
      </c>
      <c r="C764" s="7" t="str">
        <f>"周昕怡"</f>
        <v>周昕怡</v>
      </c>
      <c r="D764" s="7" t="str">
        <f aca="true" t="shared" si="169" ref="D764:D769">"女"</f>
        <v>女</v>
      </c>
    </row>
    <row r="765" spans="1:4" ht="18" customHeight="1">
      <c r="A765" s="7">
        <v>762</v>
      </c>
      <c r="B765" s="7" t="str">
        <f>"2617202009161608327172"</f>
        <v>2617202009161608327172</v>
      </c>
      <c r="C765" s="7" t="str">
        <f>"黄远精"</f>
        <v>黄远精</v>
      </c>
      <c r="D765" s="7" t="str">
        <f>"男"</f>
        <v>男</v>
      </c>
    </row>
    <row r="766" spans="1:4" ht="18" customHeight="1">
      <c r="A766" s="7">
        <v>763</v>
      </c>
      <c r="B766" s="7" t="str">
        <f>"2617202009161611127180"</f>
        <v>2617202009161611127180</v>
      </c>
      <c r="C766" s="7" t="str">
        <f>"林俐"</f>
        <v>林俐</v>
      </c>
      <c r="D766" s="7" t="str">
        <f t="shared" si="169"/>
        <v>女</v>
      </c>
    </row>
    <row r="767" spans="1:4" ht="18" customHeight="1">
      <c r="A767" s="7">
        <v>764</v>
      </c>
      <c r="B767" s="7" t="str">
        <f>"2617202009161613427184"</f>
        <v>2617202009161613427184</v>
      </c>
      <c r="C767" s="7" t="str">
        <f>"田敏"</f>
        <v>田敏</v>
      </c>
      <c r="D767" s="7" t="str">
        <f t="shared" si="169"/>
        <v>女</v>
      </c>
    </row>
    <row r="768" spans="1:4" ht="18" customHeight="1">
      <c r="A768" s="7">
        <v>765</v>
      </c>
      <c r="B768" s="7" t="str">
        <f>"2617202009161618077192"</f>
        <v>2617202009161618077192</v>
      </c>
      <c r="C768" s="7" t="str">
        <f>"符小慧"</f>
        <v>符小慧</v>
      </c>
      <c r="D768" s="7" t="str">
        <f t="shared" si="169"/>
        <v>女</v>
      </c>
    </row>
    <row r="769" spans="1:4" ht="18" customHeight="1">
      <c r="A769" s="7">
        <v>766</v>
      </c>
      <c r="B769" s="7" t="str">
        <f>"2617202009161622457200"</f>
        <v>2617202009161622457200</v>
      </c>
      <c r="C769" s="7" t="str">
        <f>"陈秋蓉"</f>
        <v>陈秋蓉</v>
      </c>
      <c r="D769" s="7" t="str">
        <f t="shared" si="169"/>
        <v>女</v>
      </c>
    </row>
    <row r="770" spans="1:4" ht="18" customHeight="1">
      <c r="A770" s="7">
        <v>767</v>
      </c>
      <c r="B770" s="7" t="str">
        <f>"2617202009161628157206"</f>
        <v>2617202009161628157206</v>
      </c>
      <c r="C770" s="7" t="str">
        <f>"黄克宝"</f>
        <v>黄克宝</v>
      </c>
      <c r="D770" s="7" t="str">
        <f>"男"</f>
        <v>男</v>
      </c>
    </row>
    <row r="771" spans="1:4" ht="18" customHeight="1">
      <c r="A771" s="7">
        <v>768</v>
      </c>
      <c r="B771" s="7" t="str">
        <f>"2617202009161628187208"</f>
        <v>2617202009161628187208</v>
      </c>
      <c r="C771" s="7" t="str">
        <f>"梁诗涵"</f>
        <v>梁诗涵</v>
      </c>
      <c r="D771" s="7" t="str">
        <f aca="true" t="shared" si="170" ref="D771:D776">"女"</f>
        <v>女</v>
      </c>
    </row>
    <row r="772" spans="1:4" ht="18" customHeight="1">
      <c r="A772" s="7">
        <v>769</v>
      </c>
      <c r="B772" s="7" t="str">
        <f>"2617202009161633247215"</f>
        <v>2617202009161633247215</v>
      </c>
      <c r="C772" s="7" t="str">
        <f>"黄婷"</f>
        <v>黄婷</v>
      </c>
      <c r="D772" s="7" t="str">
        <f t="shared" si="170"/>
        <v>女</v>
      </c>
    </row>
    <row r="773" spans="1:4" ht="18" customHeight="1">
      <c r="A773" s="7">
        <v>770</v>
      </c>
      <c r="B773" s="7" t="str">
        <f>"2617202009161638147224"</f>
        <v>2617202009161638147224</v>
      </c>
      <c r="C773" s="7" t="str">
        <f>"陈川辉"</f>
        <v>陈川辉</v>
      </c>
      <c r="D773" s="7" t="str">
        <f aca="true" t="shared" si="171" ref="D773:D778">"男"</f>
        <v>男</v>
      </c>
    </row>
    <row r="774" spans="1:4" ht="18" customHeight="1">
      <c r="A774" s="7">
        <v>771</v>
      </c>
      <c r="B774" s="7" t="str">
        <f>"2617202009161639237226"</f>
        <v>2617202009161639237226</v>
      </c>
      <c r="C774" s="7" t="str">
        <f>"王紫萍"</f>
        <v>王紫萍</v>
      </c>
      <c r="D774" s="7" t="str">
        <f t="shared" si="170"/>
        <v>女</v>
      </c>
    </row>
    <row r="775" spans="1:4" ht="18" customHeight="1">
      <c r="A775" s="7">
        <v>772</v>
      </c>
      <c r="B775" s="7" t="str">
        <f>"2617202009161642367230"</f>
        <v>2617202009161642367230</v>
      </c>
      <c r="C775" s="7" t="str">
        <f>"林小兰"</f>
        <v>林小兰</v>
      </c>
      <c r="D775" s="7" t="str">
        <f t="shared" si="170"/>
        <v>女</v>
      </c>
    </row>
    <row r="776" spans="1:4" ht="18" customHeight="1">
      <c r="A776" s="7">
        <v>773</v>
      </c>
      <c r="B776" s="7" t="str">
        <f>"2617202009161644427238"</f>
        <v>2617202009161644427238</v>
      </c>
      <c r="C776" s="7" t="str">
        <f>"吴蕊"</f>
        <v>吴蕊</v>
      </c>
      <c r="D776" s="7" t="str">
        <f t="shared" si="170"/>
        <v>女</v>
      </c>
    </row>
    <row r="777" spans="1:4" ht="18" customHeight="1">
      <c r="A777" s="7">
        <v>774</v>
      </c>
      <c r="B777" s="7" t="str">
        <f>"2617202009161653197256"</f>
        <v>2617202009161653197256</v>
      </c>
      <c r="C777" s="7" t="str">
        <f>"朱容慰"</f>
        <v>朱容慰</v>
      </c>
      <c r="D777" s="7" t="str">
        <f t="shared" si="171"/>
        <v>男</v>
      </c>
    </row>
    <row r="778" spans="1:4" ht="18" customHeight="1">
      <c r="A778" s="7">
        <v>775</v>
      </c>
      <c r="B778" s="7" t="str">
        <f>"2617202009161654567260"</f>
        <v>2617202009161654567260</v>
      </c>
      <c r="C778" s="7" t="str">
        <f>"郑龙世"</f>
        <v>郑龙世</v>
      </c>
      <c r="D778" s="7" t="str">
        <f t="shared" si="171"/>
        <v>男</v>
      </c>
    </row>
    <row r="779" spans="1:4" ht="18" customHeight="1">
      <c r="A779" s="7">
        <v>776</v>
      </c>
      <c r="B779" s="7" t="str">
        <f>"2617202009161656327264"</f>
        <v>2617202009161656327264</v>
      </c>
      <c r="C779" s="7" t="str">
        <f>"杨小羽"</f>
        <v>杨小羽</v>
      </c>
      <c r="D779" s="7" t="str">
        <f aca="true" t="shared" si="172" ref="D779:D784">"女"</f>
        <v>女</v>
      </c>
    </row>
    <row r="780" spans="1:4" ht="18" customHeight="1">
      <c r="A780" s="7">
        <v>777</v>
      </c>
      <c r="B780" s="7" t="str">
        <f>"2617202009161700547274"</f>
        <v>2617202009161700547274</v>
      </c>
      <c r="C780" s="7" t="str">
        <f>"洪舒婷"</f>
        <v>洪舒婷</v>
      </c>
      <c r="D780" s="7" t="str">
        <f t="shared" si="172"/>
        <v>女</v>
      </c>
    </row>
    <row r="781" spans="1:4" ht="18" customHeight="1">
      <c r="A781" s="7">
        <v>778</v>
      </c>
      <c r="B781" s="7" t="str">
        <f>"2617202009161703047279"</f>
        <v>2617202009161703047279</v>
      </c>
      <c r="C781" s="7" t="str">
        <f>"王禄杆"</f>
        <v>王禄杆</v>
      </c>
      <c r="D781" s="7" t="str">
        <f>"男"</f>
        <v>男</v>
      </c>
    </row>
    <row r="782" spans="1:4" ht="18" customHeight="1">
      <c r="A782" s="7">
        <v>779</v>
      </c>
      <c r="B782" s="7" t="str">
        <f>"2617202009161704017281"</f>
        <v>2617202009161704017281</v>
      </c>
      <c r="C782" s="7" t="str">
        <f>"赖秋晶"</f>
        <v>赖秋晶</v>
      </c>
      <c r="D782" s="7" t="str">
        <f t="shared" si="172"/>
        <v>女</v>
      </c>
    </row>
    <row r="783" spans="1:4" ht="18" customHeight="1">
      <c r="A783" s="7">
        <v>780</v>
      </c>
      <c r="B783" s="7" t="str">
        <f>"2617202009161705167285"</f>
        <v>2617202009161705167285</v>
      </c>
      <c r="C783" s="7" t="str">
        <f>"何怡"</f>
        <v>何怡</v>
      </c>
      <c r="D783" s="7" t="str">
        <f t="shared" si="172"/>
        <v>女</v>
      </c>
    </row>
    <row r="784" spans="1:4" ht="18" customHeight="1">
      <c r="A784" s="7">
        <v>781</v>
      </c>
      <c r="B784" s="7" t="str">
        <f>"2617202009161709127291"</f>
        <v>2617202009161709127291</v>
      </c>
      <c r="C784" s="7" t="str">
        <f>"沈珺"</f>
        <v>沈珺</v>
      </c>
      <c r="D784" s="7" t="str">
        <f t="shared" si="172"/>
        <v>女</v>
      </c>
    </row>
    <row r="785" spans="1:4" ht="18" customHeight="1">
      <c r="A785" s="7">
        <v>782</v>
      </c>
      <c r="B785" s="7" t="str">
        <f>"2617202009161711207295"</f>
        <v>2617202009161711207295</v>
      </c>
      <c r="C785" s="7" t="str">
        <f>"朱宇"</f>
        <v>朱宇</v>
      </c>
      <c r="D785" s="7" t="str">
        <f>"男"</f>
        <v>男</v>
      </c>
    </row>
    <row r="786" spans="1:4" ht="18" customHeight="1">
      <c r="A786" s="7">
        <v>783</v>
      </c>
      <c r="B786" s="7" t="str">
        <f>"2617202009161726037309"</f>
        <v>2617202009161726037309</v>
      </c>
      <c r="C786" s="7" t="str">
        <f>"何文忻"</f>
        <v>何文忻</v>
      </c>
      <c r="D786" s="7" t="str">
        <f aca="true" t="shared" si="173" ref="D786:D792">"女"</f>
        <v>女</v>
      </c>
    </row>
    <row r="787" spans="1:4" ht="18" customHeight="1">
      <c r="A787" s="7">
        <v>784</v>
      </c>
      <c r="B787" s="7" t="str">
        <f>"2617202009161726107310"</f>
        <v>2617202009161726107310</v>
      </c>
      <c r="C787" s="7" t="str">
        <f>"郭江鹃"</f>
        <v>郭江鹃</v>
      </c>
      <c r="D787" s="7" t="str">
        <f t="shared" si="173"/>
        <v>女</v>
      </c>
    </row>
    <row r="788" spans="1:4" ht="18" customHeight="1">
      <c r="A788" s="7">
        <v>785</v>
      </c>
      <c r="B788" s="7" t="str">
        <f>"2617202009161726447313"</f>
        <v>2617202009161726447313</v>
      </c>
      <c r="C788" s="7" t="str">
        <f>"李梦漪"</f>
        <v>李梦漪</v>
      </c>
      <c r="D788" s="7" t="str">
        <f t="shared" si="173"/>
        <v>女</v>
      </c>
    </row>
    <row r="789" spans="1:4" ht="18" customHeight="1">
      <c r="A789" s="7">
        <v>786</v>
      </c>
      <c r="B789" s="7" t="str">
        <f>"2617202009161735377325"</f>
        <v>2617202009161735377325</v>
      </c>
      <c r="C789" s="7" t="str">
        <f>"何荣菊"</f>
        <v>何荣菊</v>
      </c>
      <c r="D789" s="7" t="str">
        <f t="shared" si="173"/>
        <v>女</v>
      </c>
    </row>
    <row r="790" spans="1:4" ht="18" customHeight="1">
      <c r="A790" s="7">
        <v>787</v>
      </c>
      <c r="B790" s="7" t="str">
        <f>"2617202009161736347327"</f>
        <v>2617202009161736347327</v>
      </c>
      <c r="C790" s="7" t="str">
        <f>"陶起慧"</f>
        <v>陶起慧</v>
      </c>
      <c r="D790" s="7" t="str">
        <f t="shared" si="173"/>
        <v>女</v>
      </c>
    </row>
    <row r="791" spans="1:4" ht="18" customHeight="1">
      <c r="A791" s="7">
        <v>788</v>
      </c>
      <c r="B791" s="7" t="str">
        <f>"2617202009161746037340"</f>
        <v>2617202009161746037340</v>
      </c>
      <c r="C791" s="7" t="str">
        <f>"林先虹"</f>
        <v>林先虹</v>
      </c>
      <c r="D791" s="7" t="str">
        <f t="shared" si="173"/>
        <v>女</v>
      </c>
    </row>
    <row r="792" spans="1:4" ht="18" customHeight="1">
      <c r="A792" s="7">
        <v>789</v>
      </c>
      <c r="B792" s="7" t="str">
        <f>"2617202009161750347348"</f>
        <v>2617202009161750347348</v>
      </c>
      <c r="C792" s="7" t="str">
        <f>"叶碧香"</f>
        <v>叶碧香</v>
      </c>
      <c r="D792" s="7" t="str">
        <f t="shared" si="173"/>
        <v>女</v>
      </c>
    </row>
    <row r="793" spans="1:4" ht="18" customHeight="1">
      <c r="A793" s="7">
        <v>790</v>
      </c>
      <c r="B793" s="7" t="str">
        <f>"2617202009161751597349"</f>
        <v>2617202009161751597349</v>
      </c>
      <c r="C793" s="7" t="str">
        <f>"李志洵"</f>
        <v>李志洵</v>
      </c>
      <c r="D793" s="7" t="str">
        <f aca="true" t="shared" si="174" ref="D793:D795">"男"</f>
        <v>男</v>
      </c>
    </row>
    <row r="794" spans="1:4" ht="18" customHeight="1">
      <c r="A794" s="7">
        <v>791</v>
      </c>
      <c r="B794" s="7" t="str">
        <f>"2617202009161755347352"</f>
        <v>2617202009161755347352</v>
      </c>
      <c r="C794" s="7" t="str">
        <f>"龚俊辉"</f>
        <v>龚俊辉</v>
      </c>
      <c r="D794" s="7" t="str">
        <f t="shared" si="174"/>
        <v>男</v>
      </c>
    </row>
    <row r="795" spans="1:4" ht="18" customHeight="1">
      <c r="A795" s="7">
        <v>792</v>
      </c>
      <c r="B795" s="7" t="str">
        <f>"2617202009161756587355"</f>
        <v>2617202009161756587355</v>
      </c>
      <c r="C795" s="7" t="str">
        <f>"黄业云"</f>
        <v>黄业云</v>
      </c>
      <c r="D795" s="7" t="str">
        <f t="shared" si="174"/>
        <v>男</v>
      </c>
    </row>
    <row r="796" spans="1:4" ht="18" customHeight="1">
      <c r="A796" s="7">
        <v>793</v>
      </c>
      <c r="B796" s="7" t="str">
        <f>"2617202009161757457357"</f>
        <v>2617202009161757457357</v>
      </c>
      <c r="C796" s="7" t="str">
        <f>"陈雨薇"</f>
        <v>陈雨薇</v>
      </c>
      <c r="D796" s="7" t="str">
        <f aca="true" t="shared" si="175" ref="D796:D798">"女"</f>
        <v>女</v>
      </c>
    </row>
    <row r="797" spans="1:4" ht="18" customHeight="1">
      <c r="A797" s="7">
        <v>794</v>
      </c>
      <c r="B797" s="7" t="str">
        <f>"2617202009161759427359"</f>
        <v>2617202009161759427359</v>
      </c>
      <c r="C797" s="7" t="str">
        <f>"郑宜昕"</f>
        <v>郑宜昕</v>
      </c>
      <c r="D797" s="7" t="str">
        <f t="shared" si="175"/>
        <v>女</v>
      </c>
    </row>
    <row r="798" spans="1:4" ht="18" customHeight="1">
      <c r="A798" s="7">
        <v>795</v>
      </c>
      <c r="B798" s="7" t="str">
        <f>"2617202009161802507364"</f>
        <v>2617202009161802507364</v>
      </c>
      <c r="C798" s="7" t="str">
        <f>"戴丽萍"</f>
        <v>戴丽萍</v>
      </c>
      <c r="D798" s="7" t="str">
        <f t="shared" si="175"/>
        <v>女</v>
      </c>
    </row>
    <row r="799" spans="1:4" ht="18" customHeight="1">
      <c r="A799" s="7">
        <v>796</v>
      </c>
      <c r="B799" s="7" t="str">
        <f>"2617202009161813007373"</f>
        <v>2617202009161813007373</v>
      </c>
      <c r="C799" s="7" t="str">
        <f>"戴奇江"</f>
        <v>戴奇江</v>
      </c>
      <c r="D799" s="7" t="str">
        <f aca="true" t="shared" si="176" ref="D799:D803">"男"</f>
        <v>男</v>
      </c>
    </row>
    <row r="800" spans="1:4" ht="18" customHeight="1">
      <c r="A800" s="7">
        <v>797</v>
      </c>
      <c r="B800" s="7" t="str">
        <f>"2617202009161823007387"</f>
        <v>2617202009161823007387</v>
      </c>
      <c r="C800" s="7" t="str">
        <f>"钟学粮"</f>
        <v>钟学粮</v>
      </c>
      <c r="D800" s="7" t="str">
        <f t="shared" si="176"/>
        <v>男</v>
      </c>
    </row>
    <row r="801" spans="1:4" ht="18" customHeight="1">
      <c r="A801" s="7">
        <v>798</v>
      </c>
      <c r="B801" s="7" t="str">
        <f>"2617202009161823397389"</f>
        <v>2617202009161823397389</v>
      </c>
      <c r="C801" s="7" t="str">
        <f>"陈俊宏"</f>
        <v>陈俊宏</v>
      </c>
      <c r="D801" s="7" t="str">
        <f t="shared" si="176"/>
        <v>男</v>
      </c>
    </row>
    <row r="802" spans="1:4" ht="18" customHeight="1">
      <c r="A802" s="7">
        <v>799</v>
      </c>
      <c r="B802" s="7" t="str">
        <f>"2617202009161827077394"</f>
        <v>2617202009161827077394</v>
      </c>
      <c r="C802" s="7" t="str">
        <f>"吴传麒"</f>
        <v>吴传麒</v>
      </c>
      <c r="D802" s="7" t="str">
        <f t="shared" si="176"/>
        <v>男</v>
      </c>
    </row>
    <row r="803" spans="1:4" ht="18" customHeight="1">
      <c r="A803" s="7">
        <v>800</v>
      </c>
      <c r="B803" s="7" t="str">
        <f>"2617202009161828397397"</f>
        <v>2617202009161828397397</v>
      </c>
      <c r="C803" s="7" t="str">
        <f>"麦文山"</f>
        <v>麦文山</v>
      </c>
      <c r="D803" s="7" t="str">
        <f t="shared" si="176"/>
        <v>男</v>
      </c>
    </row>
    <row r="804" spans="1:4" ht="18" customHeight="1">
      <c r="A804" s="7">
        <v>801</v>
      </c>
      <c r="B804" s="7" t="str">
        <f>"2617202009161830017399"</f>
        <v>2617202009161830017399</v>
      </c>
      <c r="C804" s="7" t="str">
        <f>"鄢少芝"</f>
        <v>鄢少芝</v>
      </c>
      <c r="D804" s="7" t="str">
        <f aca="true" t="shared" si="177" ref="D804:D807">"女"</f>
        <v>女</v>
      </c>
    </row>
    <row r="805" spans="1:4" ht="18" customHeight="1">
      <c r="A805" s="7">
        <v>802</v>
      </c>
      <c r="B805" s="7" t="str">
        <f>"2617202009161835417407"</f>
        <v>2617202009161835417407</v>
      </c>
      <c r="C805" s="7" t="str">
        <f>"李亚龙"</f>
        <v>李亚龙</v>
      </c>
      <c r="D805" s="7" t="str">
        <f aca="true" t="shared" si="178" ref="D805:D809">"男"</f>
        <v>男</v>
      </c>
    </row>
    <row r="806" spans="1:4" ht="18" customHeight="1">
      <c r="A806" s="7">
        <v>803</v>
      </c>
      <c r="B806" s="7" t="str">
        <f>"2617202009161838507410"</f>
        <v>2617202009161838507410</v>
      </c>
      <c r="C806" s="7" t="str">
        <f>"李和娇"</f>
        <v>李和娇</v>
      </c>
      <c r="D806" s="7" t="str">
        <f t="shared" si="177"/>
        <v>女</v>
      </c>
    </row>
    <row r="807" spans="1:4" ht="18" customHeight="1">
      <c r="A807" s="7">
        <v>804</v>
      </c>
      <c r="B807" s="7" t="str">
        <f>"2617202009161847257418"</f>
        <v>2617202009161847257418</v>
      </c>
      <c r="C807" s="7" t="str">
        <f>"伍彩蓉"</f>
        <v>伍彩蓉</v>
      </c>
      <c r="D807" s="7" t="str">
        <f t="shared" si="177"/>
        <v>女</v>
      </c>
    </row>
    <row r="808" spans="1:4" ht="18" customHeight="1">
      <c r="A808" s="7">
        <v>805</v>
      </c>
      <c r="B808" s="7" t="str">
        <f>"2617202009161857347428"</f>
        <v>2617202009161857347428</v>
      </c>
      <c r="C808" s="7" t="str">
        <f>"李平藩"</f>
        <v>李平藩</v>
      </c>
      <c r="D808" s="7" t="str">
        <f t="shared" si="178"/>
        <v>男</v>
      </c>
    </row>
    <row r="809" spans="1:4" ht="18" customHeight="1">
      <c r="A809" s="7">
        <v>806</v>
      </c>
      <c r="B809" s="7" t="str">
        <f>"2617202009161858027429"</f>
        <v>2617202009161858027429</v>
      </c>
      <c r="C809" s="7" t="str">
        <f>"黄健桐"</f>
        <v>黄健桐</v>
      </c>
      <c r="D809" s="7" t="str">
        <f t="shared" si="178"/>
        <v>男</v>
      </c>
    </row>
    <row r="810" spans="1:4" ht="18" customHeight="1">
      <c r="A810" s="7">
        <v>807</v>
      </c>
      <c r="B810" s="7" t="str">
        <f>"2617202009161909407445"</f>
        <v>2617202009161909407445</v>
      </c>
      <c r="C810" s="7" t="str">
        <f>"符艳珍"</f>
        <v>符艳珍</v>
      </c>
      <c r="D810" s="7" t="str">
        <f>"女"</f>
        <v>女</v>
      </c>
    </row>
    <row r="811" spans="1:4" ht="18" customHeight="1">
      <c r="A811" s="7">
        <v>808</v>
      </c>
      <c r="B811" s="7" t="str">
        <f>"2617202009161915217452"</f>
        <v>2617202009161915217452</v>
      </c>
      <c r="C811" s="7" t="str">
        <f>"朱振夫"</f>
        <v>朱振夫</v>
      </c>
      <c r="D811" s="7" t="str">
        <f aca="true" t="shared" si="179" ref="D811:D815">"男"</f>
        <v>男</v>
      </c>
    </row>
    <row r="812" spans="1:4" ht="18" customHeight="1">
      <c r="A812" s="7">
        <v>809</v>
      </c>
      <c r="B812" s="7" t="str">
        <f>"2617202009161915357453"</f>
        <v>2617202009161915357453</v>
      </c>
      <c r="C812" s="7" t="str">
        <f>"钟世丰"</f>
        <v>钟世丰</v>
      </c>
      <c r="D812" s="7" t="str">
        <f t="shared" si="179"/>
        <v>男</v>
      </c>
    </row>
    <row r="813" spans="1:4" ht="18" customHeight="1">
      <c r="A813" s="7">
        <v>810</v>
      </c>
      <c r="B813" s="7" t="str">
        <f>"2617202009161926087467"</f>
        <v>2617202009161926087467</v>
      </c>
      <c r="C813" s="7" t="str">
        <f>"陈孝双"</f>
        <v>陈孝双</v>
      </c>
      <c r="D813" s="7" t="str">
        <f t="shared" si="179"/>
        <v>男</v>
      </c>
    </row>
    <row r="814" spans="1:4" ht="18" customHeight="1">
      <c r="A814" s="7">
        <v>811</v>
      </c>
      <c r="B814" s="7" t="str">
        <f>"2617202009161927507468"</f>
        <v>2617202009161927507468</v>
      </c>
      <c r="C814" s="7" t="str">
        <f>"沈子坚"</f>
        <v>沈子坚</v>
      </c>
      <c r="D814" s="7" t="str">
        <f t="shared" si="179"/>
        <v>男</v>
      </c>
    </row>
    <row r="815" spans="1:4" ht="18" customHeight="1">
      <c r="A815" s="7">
        <v>812</v>
      </c>
      <c r="B815" s="7" t="str">
        <f>"2617202009161932367474"</f>
        <v>2617202009161932367474</v>
      </c>
      <c r="C815" s="7" t="str">
        <f>"黄孝斌"</f>
        <v>黄孝斌</v>
      </c>
      <c r="D815" s="7" t="str">
        <f t="shared" si="179"/>
        <v>男</v>
      </c>
    </row>
    <row r="816" spans="1:4" ht="18" customHeight="1">
      <c r="A816" s="7">
        <v>813</v>
      </c>
      <c r="B816" s="7" t="str">
        <f>"2617202009161951137497"</f>
        <v>2617202009161951137497</v>
      </c>
      <c r="C816" s="7" t="str">
        <f>"洪娇"</f>
        <v>洪娇</v>
      </c>
      <c r="D816" s="7" t="str">
        <f aca="true" t="shared" si="180" ref="D816:D827">"女"</f>
        <v>女</v>
      </c>
    </row>
    <row r="817" spans="1:4" ht="18" customHeight="1">
      <c r="A817" s="7">
        <v>814</v>
      </c>
      <c r="B817" s="7" t="str">
        <f>"2617202009161957547507"</f>
        <v>2617202009161957547507</v>
      </c>
      <c r="C817" s="7" t="str">
        <f>"王玉全"</f>
        <v>王玉全</v>
      </c>
      <c r="D817" s="7" t="str">
        <f t="shared" si="180"/>
        <v>女</v>
      </c>
    </row>
    <row r="818" spans="1:4" ht="18" customHeight="1">
      <c r="A818" s="7">
        <v>815</v>
      </c>
      <c r="B818" s="7" t="str">
        <f>"2617202009162003357511"</f>
        <v>2617202009162003357511</v>
      </c>
      <c r="C818" s="7" t="str">
        <f>"陈泽"</f>
        <v>陈泽</v>
      </c>
      <c r="D818" s="7" t="str">
        <f>"男"</f>
        <v>男</v>
      </c>
    </row>
    <row r="819" spans="1:4" ht="18" customHeight="1">
      <c r="A819" s="7">
        <v>816</v>
      </c>
      <c r="B819" s="7" t="str">
        <f>"2617202009162003517512"</f>
        <v>2617202009162003517512</v>
      </c>
      <c r="C819" s="7" t="str">
        <f>"吴育庆"</f>
        <v>吴育庆</v>
      </c>
      <c r="D819" s="7" t="str">
        <f>"男"</f>
        <v>男</v>
      </c>
    </row>
    <row r="820" spans="1:4" ht="18" customHeight="1">
      <c r="A820" s="7">
        <v>817</v>
      </c>
      <c r="B820" s="7" t="str">
        <f>"2617202009162005107513"</f>
        <v>2617202009162005107513</v>
      </c>
      <c r="C820" s="7" t="str">
        <f>"冯树娜"</f>
        <v>冯树娜</v>
      </c>
      <c r="D820" s="7" t="str">
        <f t="shared" si="180"/>
        <v>女</v>
      </c>
    </row>
    <row r="821" spans="1:4" ht="18" customHeight="1">
      <c r="A821" s="7">
        <v>818</v>
      </c>
      <c r="B821" s="7" t="str">
        <f>"2617202009162012047522"</f>
        <v>2617202009162012047522</v>
      </c>
      <c r="C821" s="7" t="str">
        <f>"符莉琼"</f>
        <v>符莉琼</v>
      </c>
      <c r="D821" s="7" t="str">
        <f t="shared" si="180"/>
        <v>女</v>
      </c>
    </row>
    <row r="822" spans="1:4" ht="18" customHeight="1">
      <c r="A822" s="7">
        <v>819</v>
      </c>
      <c r="B822" s="7" t="str">
        <f>"2617202009162012227523"</f>
        <v>2617202009162012227523</v>
      </c>
      <c r="C822" s="7" t="str">
        <f>"林鸿庆"</f>
        <v>林鸿庆</v>
      </c>
      <c r="D822" s="7" t="str">
        <f t="shared" si="180"/>
        <v>女</v>
      </c>
    </row>
    <row r="823" spans="1:4" ht="18" customHeight="1">
      <c r="A823" s="7">
        <v>820</v>
      </c>
      <c r="B823" s="7" t="str">
        <f>"2617202009162021447535"</f>
        <v>2617202009162021447535</v>
      </c>
      <c r="C823" s="7" t="str">
        <f>"吴雅萍"</f>
        <v>吴雅萍</v>
      </c>
      <c r="D823" s="7" t="str">
        <f t="shared" si="180"/>
        <v>女</v>
      </c>
    </row>
    <row r="824" spans="1:4" ht="18" customHeight="1">
      <c r="A824" s="7">
        <v>821</v>
      </c>
      <c r="B824" s="7" t="str">
        <f>"2617202009162022447536"</f>
        <v>2617202009162022447536</v>
      </c>
      <c r="C824" s="7" t="str">
        <f>"李钰君"</f>
        <v>李钰君</v>
      </c>
      <c r="D824" s="7" t="str">
        <f t="shared" si="180"/>
        <v>女</v>
      </c>
    </row>
    <row r="825" spans="1:4" ht="18" customHeight="1">
      <c r="A825" s="7">
        <v>822</v>
      </c>
      <c r="B825" s="7" t="str">
        <f>"2617202009162025187539"</f>
        <v>2617202009162025187539</v>
      </c>
      <c r="C825" s="7" t="str">
        <f>"符丽妹"</f>
        <v>符丽妹</v>
      </c>
      <c r="D825" s="7" t="str">
        <f t="shared" si="180"/>
        <v>女</v>
      </c>
    </row>
    <row r="826" spans="1:4" ht="18" customHeight="1">
      <c r="A826" s="7">
        <v>823</v>
      </c>
      <c r="B826" s="7" t="str">
        <f>"2617202009162030387548"</f>
        <v>2617202009162030387548</v>
      </c>
      <c r="C826" s="7" t="str">
        <f>"张敏"</f>
        <v>张敏</v>
      </c>
      <c r="D826" s="7" t="str">
        <f t="shared" si="180"/>
        <v>女</v>
      </c>
    </row>
    <row r="827" spans="1:4" ht="18" customHeight="1">
      <c r="A827" s="7">
        <v>824</v>
      </c>
      <c r="B827" s="7" t="str">
        <f>"2617202009162042547566"</f>
        <v>2617202009162042547566</v>
      </c>
      <c r="C827" s="7" t="str">
        <f>"梁小靖"</f>
        <v>梁小靖</v>
      </c>
      <c r="D827" s="7" t="str">
        <f t="shared" si="180"/>
        <v>女</v>
      </c>
    </row>
    <row r="828" spans="1:4" ht="18" customHeight="1">
      <c r="A828" s="7">
        <v>825</v>
      </c>
      <c r="B828" s="7" t="str">
        <f>"2617202009162043397569"</f>
        <v>2617202009162043397569</v>
      </c>
      <c r="C828" s="7" t="str">
        <f>"李方凯"</f>
        <v>李方凯</v>
      </c>
      <c r="D828" s="7" t="str">
        <f>"男"</f>
        <v>男</v>
      </c>
    </row>
    <row r="829" spans="1:4" ht="18" customHeight="1">
      <c r="A829" s="7">
        <v>826</v>
      </c>
      <c r="B829" s="7" t="str">
        <f>"2617202009162053337580"</f>
        <v>2617202009162053337580</v>
      </c>
      <c r="C829" s="7" t="str">
        <f>"李璐旋"</f>
        <v>李璐旋</v>
      </c>
      <c r="D829" s="7" t="str">
        <f aca="true" t="shared" si="181" ref="D829:D833">"女"</f>
        <v>女</v>
      </c>
    </row>
    <row r="830" spans="1:4" ht="18" customHeight="1">
      <c r="A830" s="7">
        <v>827</v>
      </c>
      <c r="B830" s="7" t="str">
        <f>"2617202009162057407586"</f>
        <v>2617202009162057407586</v>
      </c>
      <c r="C830" s="7" t="str">
        <f>"孙少霞"</f>
        <v>孙少霞</v>
      </c>
      <c r="D830" s="7" t="str">
        <f t="shared" si="181"/>
        <v>女</v>
      </c>
    </row>
    <row r="831" spans="1:4" ht="18" customHeight="1">
      <c r="A831" s="7">
        <v>828</v>
      </c>
      <c r="B831" s="7" t="str">
        <f>"2617202009162058547588"</f>
        <v>2617202009162058547588</v>
      </c>
      <c r="C831" s="7" t="str">
        <f>"欧琳"</f>
        <v>欧琳</v>
      </c>
      <c r="D831" s="7" t="str">
        <f t="shared" si="181"/>
        <v>女</v>
      </c>
    </row>
    <row r="832" spans="1:4" ht="18" customHeight="1">
      <c r="A832" s="7">
        <v>829</v>
      </c>
      <c r="B832" s="7" t="str">
        <f>"2617202009162059247589"</f>
        <v>2617202009162059247589</v>
      </c>
      <c r="C832" s="7" t="str">
        <f>"王青青"</f>
        <v>王青青</v>
      </c>
      <c r="D832" s="7" t="str">
        <f t="shared" si="181"/>
        <v>女</v>
      </c>
    </row>
    <row r="833" spans="1:4" ht="18" customHeight="1">
      <c r="A833" s="7">
        <v>830</v>
      </c>
      <c r="B833" s="7" t="str">
        <f>"2617202009162103407595"</f>
        <v>2617202009162103407595</v>
      </c>
      <c r="C833" s="7" t="str">
        <f>"潘蓓蕾"</f>
        <v>潘蓓蕾</v>
      </c>
      <c r="D833" s="7" t="str">
        <f t="shared" si="181"/>
        <v>女</v>
      </c>
    </row>
    <row r="834" spans="1:4" ht="18" customHeight="1">
      <c r="A834" s="7">
        <v>831</v>
      </c>
      <c r="B834" s="7" t="str">
        <f>"2617202009162110227599"</f>
        <v>2617202009162110227599</v>
      </c>
      <c r="C834" s="7" t="str">
        <f>"简明普"</f>
        <v>简明普</v>
      </c>
      <c r="D834" s="7" t="str">
        <f aca="true" t="shared" si="182" ref="D834:D838">"男"</f>
        <v>男</v>
      </c>
    </row>
    <row r="835" spans="1:4" ht="18" customHeight="1">
      <c r="A835" s="7">
        <v>832</v>
      </c>
      <c r="B835" s="7" t="str">
        <f>"2617202009162113337603"</f>
        <v>2617202009162113337603</v>
      </c>
      <c r="C835" s="7" t="str">
        <f>"石令敏"</f>
        <v>石令敏</v>
      </c>
      <c r="D835" s="7" t="str">
        <f t="shared" si="182"/>
        <v>男</v>
      </c>
    </row>
    <row r="836" spans="1:4" ht="18" customHeight="1">
      <c r="A836" s="7">
        <v>833</v>
      </c>
      <c r="B836" s="7" t="str">
        <f>"2617202009162121047612"</f>
        <v>2617202009162121047612</v>
      </c>
      <c r="C836" s="7" t="str">
        <f>"文金武"</f>
        <v>文金武</v>
      </c>
      <c r="D836" s="7" t="str">
        <f t="shared" si="182"/>
        <v>男</v>
      </c>
    </row>
    <row r="837" spans="1:4" ht="18" customHeight="1">
      <c r="A837" s="7">
        <v>834</v>
      </c>
      <c r="B837" s="7" t="str">
        <f>"2617202009162122407614"</f>
        <v>2617202009162122407614</v>
      </c>
      <c r="C837" s="7" t="str">
        <f>"刘祥康"</f>
        <v>刘祥康</v>
      </c>
      <c r="D837" s="7" t="str">
        <f t="shared" si="182"/>
        <v>男</v>
      </c>
    </row>
    <row r="838" spans="1:4" ht="18" customHeight="1">
      <c r="A838" s="7">
        <v>835</v>
      </c>
      <c r="B838" s="7" t="str">
        <f>"2617202009162123117615"</f>
        <v>2617202009162123117615</v>
      </c>
      <c r="C838" s="7" t="str">
        <f>"于天齐"</f>
        <v>于天齐</v>
      </c>
      <c r="D838" s="7" t="str">
        <f t="shared" si="182"/>
        <v>男</v>
      </c>
    </row>
    <row r="839" spans="1:4" ht="18" customHeight="1">
      <c r="A839" s="7">
        <v>836</v>
      </c>
      <c r="B839" s="7" t="str">
        <f>"2617202009162130577626"</f>
        <v>2617202009162130577626</v>
      </c>
      <c r="C839" s="7" t="str">
        <f>"何岩尾"</f>
        <v>何岩尾</v>
      </c>
      <c r="D839" s="7" t="str">
        <f>"女"</f>
        <v>女</v>
      </c>
    </row>
    <row r="840" spans="1:4" ht="18" customHeight="1">
      <c r="A840" s="7">
        <v>837</v>
      </c>
      <c r="B840" s="7" t="str">
        <f>"2617202009162133147634"</f>
        <v>2617202009162133147634</v>
      </c>
      <c r="C840" s="7" t="str">
        <f>"林冲"</f>
        <v>林冲</v>
      </c>
      <c r="D840" s="7" t="str">
        <f aca="true" t="shared" si="183" ref="D840:D842">"男"</f>
        <v>男</v>
      </c>
    </row>
    <row r="841" spans="1:4" ht="18" customHeight="1">
      <c r="A841" s="7">
        <v>838</v>
      </c>
      <c r="B841" s="7" t="str">
        <f>"2617202009162138347642"</f>
        <v>2617202009162138347642</v>
      </c>
      <c r="C841" s="7" t="str">
        <f>"游乃乙"</f>
        <v>游乃乙</v>
      </c>
      <c r="D841" s="7" t="str">
        <f t="shared" si="183"/>
        <v>男</v>
      </c>
    </row>
    <row r="842" spans="1:4" ht="18" customHeight="1">
      <c r="A842" s="7">
        <v>839</v>
      </c>
      <c r="B842" s="7" t="str">
        <f>"2617202009162140227644"</f>
        <v>2617202009162140227644</v>
      </c>
      <c r="C842" s="7" t="str">
        <f>"黄科翔"</f>
        <v>黄科翔</v>
      </c>
      <c r="D842" s="7" t="str">
        <f t="shared" si="183"/>
        <v>男</v>
      </c>
    </row>
    <row r="843" spans="1:4" ht="18" customHeight="1">
      <c r="A843" s="7">
        <v>840</v>
      </c>
      <c r="B843" s="7" t="str">
        <f>"2617202009162144447653"</f>
        <v>2617202009162144447653</v>
      </c>
      <c r="C843" s="7" t="str">
        <f>"唐庆洁"</f>
        <v>唐庆洁</v>
      </c>
      <c r="D843" s="7" t="str">
        <f>"女"</f>
        <v>女</v>
      </c>
    </row>
    <row r="844" spans="1:4" ht="18" customHeight="1">
      <c r="A844" s="7">
        <v>841</v>
      </c>
      <c r="B844" s="7" t="str">
        <f>"2617202009162146187657"</f>
        <v>2617202009162146187657</v>
      </c>
      <c r="C844" s="7" t="str">
        <f>"吴淑民"</f>
        <v>吴淑民</v>
      </c>
      <c r="D844" s="7" t="str">
        <f aca="true" t="shared" si="184" ref="D844:D846">"男"</f>
        <v>男</v>
      </c>
    </row>
    <row r="845" spans="1:4" ht="18" customHeight="1">
      <c r="A845" s="7">
        <v>842</v>
      </c>
      <c r="B845" s="7" t="str">
        <f>"2617202009162147307658"</f>
        <v>2617202009162147307658</v>
      </c>
      <c r="C845" s="7" t="str">
        <f>"冯崇峰"</f>
        <v>冯崇峰</v>
      </c>
      <c r="D845" s="7" t="str">
        <f t="shared" si="184"/>
        <v>男</v>
      </c>
    </row>
    <row r="846" spans="1:4" ht="18" customHeight="1">
      <c r="A846" s="7">
        <v>843</v>
      </c>
      <c r="B846" s="7" t="str">
        <f>"2617202009162150467665"</f>
        <v>2617202009162150467665</v>
      </c>
      <c r="C846" s="7" t="str">
        <f>"王录松"</f>
        <v>王录松</v>
      </c>
      <c r="D846" s="7" t="str">
        <f t="shared" si="184"/>
        <v>男</v>
      </c>
    </row>
    <row r="847" spans="1:4" ht="18" customHeight="1">
      <c r="A847" s="7">
        <v>844</v>
      </c>
      <c r="B847" s="7" t="str">
        <f>"2617202009162154097669"</f>
        <v>2617202009162154097669</v>
      </c>
      <c r="C847" s="7" t="str">
        <f>"崔静"</f>
        <v>崔静</v>
      </c>
      <c r="D847" s="7" t="str">
        <f aca="true" t="shared" si="185" ref="D847:D857">"女"</f>
        <v>女</v>
      </c>
    </row>
    <row r="848" spans="1:4" ht="18" customHeight="1">
      <c r="A848" s="7">
        <v>845</v>
      </c>
      <c r="B848" s="7" t="str">
        <f>"2617202009162200477677"</f>
        <v>2617202009162200477677</v>
      </c>
      <c r="C848" s="7" t="str">
        <f>"秦衡飞"</f>
        <v>秦衡飞</v>
      </c>
      <c r="D848" s="7" t="str">
        <f>"男"</f>
        <v>男</v>
      </c>
    </row>
    <row r="849" spans="1:4" ht="18" customHeight="1">
      <c r="A849" s="7">
        <v>846</v>
      </c>
      <c r="B849" s="7" t="str">
        <f>"2617202009162213247691"</f>
        <v>2617202009162213247691</v>
      </c>
      <c r="C849" s="7" t="str">
        <f>"周银宇"</f>
        <v>周银宇</v>
      </c>
      <c r="D849" s="7" t="str">
        <f t="shared" si="185"/>
        <v>女</v>
      </c>
    </row>
    <row r="850" spans="1:4" ht="18" customHeight="1">
      <c r="A850" s="7">
        <v>847</v>
      </c>
      <c r="B850" s="7" t="str">
        <f>"2617202009162215227693"</f>
        <v>2617202009162215227693</v>
      </c>
      <c r="C850" s="7" t="str">
        <f>"郑亚剑"</f>
        <v>郑亚剑</v>
      </c>
      <c r="D850" s="7" t="str">
        <f>"男"</f>
        <v>男</v>
      </c>
    </row>
    <row r="851" spans="1:4" ht="18" customHeight="1">
      <c r="A851" s="7">
        <v>848</v>
      </c>
      <c r="B851" s="7" t="str">
        <f>"2617202009162220047703"</f>
        <v>2617202009162220047703</v>
      </c>
      <c r="C851" s="7" t="str">
        <f>"陈玉娇"</f>
        <v>陈玉娇</v>
      </c>
      <c r="D851" s="7" t="str">
        <f t="shared" si="185"/>
        <v>女</v>
      </c>
    </row>
    <row r="852" spans="1:4" ht="18" customHeight="1">
      <c r="A852" s="7">
        <v>849</v>
      </c>
      <c r="B852" s="7" t="str">
        <f>"2617202009162225007709"</f>
        <v>2617202009162225007709</v>
      </c>
      <c r="C852" s="7" t="str">
        <f>"符卓慧"</f>
        <v>符卓慧</v>
      </c>
      <c r="D852" s="7" t="str">
        <f t="shared" si="185"/>
        <v>女</v>
      </c>
    </row>
    <row r="853" spans="1:4" ht="18" customHeight="1">
      <c r="A853" s="7">
        <v>850</v>
      </c>
      <c r="B853" s="7" t="str">
        <f>"2617202009162230047717"</f>
        <v>2617202009162230047717</v>
      </c>
      <c r="C853" s="7" t="str">
        <f>"陈静"</f>
        <v>陈静</v>
      </c>
      <c r="D853" s="7" t="str">
        <f t="shared" si="185"/>
        <v>女</v>
      </c>
    </row>
    <row r="854" spans="1:4" ht="18" customHeight="1">
      <c r="A854" s="7">
        <v>851</v>
      </c>
      <c r="B854" s="7" t="str">
        <f>"2617202009162230227718"</f>
        <v>2617202009162230227718</v>
      </c>
      <c r="C854" s="7" t="str">
        <f>"黄英子"</f>
        <v>黄英子</v>
      </c>
      <c r="D854" s="7" t="str">
        <f t="shared" si="185"/>
        <v>女</v>
      </c>
    </row>
    <row r="855" spans="1:4" ht="18" customHeight="1">
      <c r="A855" s="7">
        <v>852</v>
      </c>
      <c r="B855" s="7" t="str">
        <f>"2617202009162235547729"</f>
        <v>2617202009162235547729</v>
      </c>
      <c r="C855" s="7" t="str">
        <f>"姜秋宏"</f>
        <v>姜秋宏</v>
      </c>
      <c r="D855" s="7" t="str">
        <f t="shared" si="185"/>
        <v>女</v>
      </c>
    </row>
    <row r="856" spans="1:4" ht="18" customHeight="1">
      <c r="A856" s="7">
        <v>853</v>
      </c>
      <c r="B856" s="7" t="str">
        <f>"2617202009162238207730"</f>
        <v>2617202009162238207730</v>
      </c>
      <c r="C856" s="7" t="str">
        <f>"李明珠"</f>
        <v>李明珠</v>
      </c>
      <c r="D856" s="7" t="str">
        <f t="shared" si="185"/>
        <v>女</v>
      </c>
    </row>
    <row r="857" spans="1:4" ht="18" customHeight="1">
      <c r="A857" s="7">
        <v>854</v>
      </c>
      <c r="B857" s="7" t="str">
        <f>"2617202009162240407733"</f>
        <v>2617202009162240407733</v>
      </c>
      <c r="C857" s="7" t="str">
        <f>"李静雯"</f>
        <v>李静雯</v>
      </c>
      <c r="D857" s="7" t="str">
        <f t="shared" si="185"/>
        <v>女</v>
      </c>
    </row>
    <row r="858" spans="1:4" ht="18" customHeight="1">
      <c r="A858" s="7">
        <v>855</v>
      </c>
      <c r="B858" s="7" t="str">
        <f>"2617202009162243107741"</f>
        <v>2617202009162243107741</v>
      </c>
      <c r="C858" s="7" t="str">
        <f>"李宏"</f>
        <v>李宏</v>
      </c>
      <c r="D858" s="7" t="str">
        <f aca="true" t="shared" si="186" ref="D858:D862">"男"</f>
        <v>男</v>
      </c>
    </row>
    <row r="859" spans="1:4" ht="18" customHeight="1">
      <c r="A859" s="7">
        <v>856</v>
      </c>
      <c r="B859" s="7" t="str">
        <f>"2617202009162245227747"</f>
        <v>2617202009162245227747</v>
      </c>
      <c r="C859" s="7" t="str">
        <f>"李云宾"</f>
        <v>李云宾</v>
      </c>
      <c r="D859" s="7" t="str">
        <f t="shared" si="186"/>
        <v>男</v>
      </c>
    </row>
    <row r="860" spans="1:4" ht="18" customHeight="1">
      <c r="A860" s="7">
        <v>857</v>
      </c>
      <c r="B860" s="7" t="str">
        <f>"2617202009162252307757"</f>
        <v>2617202009162252307757</v>
      </c>
      <c r="C860" s="7" t="str">
        <f>"曾虹"</f>
        <v>曾虹</v>
      </c>
      <c r="D860" s="7" t="str">
        <f aca="true" t="shared" si="187" ref="D860:D865">"女"</f>
        <v>女</v>
      </c>
    </row>
    <row r="861" spans="1:4" ht="18" customHeight="1">
      <c r="A861" s="7">
        <v>858</v>
      </c>
      <c r="B861" s="7" t="str">
        <f>"2617202009162257537763"</f>
        <v>2617202009162257537763</v>
      </c>
      <c r="C861" s="7" t="str">
        <f>"符方思"</f>
        <v>符方思</v>
      </c>
      <c r="D861" s="7" t="str">
        <f t="shared" si="186"/>
        <v>男</v>
      </c>
    </row>
    <row r="862" spans="1:4" ht="18" customHeight="1">
      <c r="A862" s="7">
        <v>859</v>
      </c>
      <c r="B862" s="7" t="str">
        <f>"2617202009162304027769"</f>
        <v>2617202009162304027769</v>
      </c>
      <c r="C862" s="7" t="str">
        <f>"叶斌"</f>
        <v>叶斌</v>
      </c>
      <c r="D862" s="7" t="str">
        <f t="shared" si="186"/>
        <v>男</v>
      </c>
    </row>
    <row r="863" spans="1:4" ht="18" customHeight="1">
      <c r="A863" s="7">
        <v>860</v>
      </c>
      <c r="B863" s="7" t="str">
        <f>"2617202009162318137784"</f>
        <v>2617202009162318137784</v>
      </c>
      <c r="C863" s="7" t="str">
        <f>"严丹婷"</f>
        <v>严丹婷</v>
      </c>
      <c r="D863" s="7" t="str">
        <f t="shared" si="187"/>
        <v>女</v>
      </c>
    </row>
    <row r="864" spans="1:4" ht="18" customHeight="1">
      <c r="A864" s="7">
        <v>861</v>
      </c>
      <c r="B864" s="7" t="str">
        <f>"2617202009162323437788"</f>
        <v>2617202009162323437788</v>
      </c>
      <c r="C864" s="7" t="str">
        <f>"项小影"</f>
        <v>项小影</v>
      </c>
      <c r="D864" s="7" t="str">
        <f t="shared" si="187"/>
        <v>女</v>
      </c>
    </row>
    <row r="865" spans="1:4" ht="18" customHeight="1">
      <c r="A865" s="7">
        <v>862</v>
      </c>
      <c r="B865" s="7" t="str">
        <f>"2617202009162328577793"</f>
        <v>2617202009162328577793</v>
      </c>
      <c r="C865" s="7" t="str">
        <f>"王妍锐琦"</f>
        <v>王妍锐琦</v>
      </c>
      <c r="D865" s="7" t="str">
        <f t="shared" si="187"/>
        <v>女</v>
      </c>
    </row>
    <row r="866" spans="1:4" ht="18" customHeight="1">
      <c r="A866" s="7">
        <v>863</v>
      </c>
      <c r="B866" s="7" t="str">
        <f>"2617202009162333507797"</f>
        <v>2617202009162333507797</v>
      </c>
      <c r="C866" s="7" t="str">
        <f>"钟达龙"</f>
        <v>钟达龙</v>
      </c>
      <c r="D866" s="7" t="str">
        <f aca="true" t="shared" si="188" ref="D866:D870">"男"</f>
        <v>男</v>
      </c>
    </row>
    <row r="867" spans="1:4" ht="18" customHeight="1">
      <c r="A867" s="7">
        <v>864</v>
      </c>
      <c r="B867" s="7" t="str">
        <f>"2617202009162334467799"</f>
        <v>2617202009162334467799</v>
      </c>
      <c r="C867" s="7" t="str">
        <f>"刘学嘉"</f>
        <v>刘学嘉</v>
      </c>
      <c r="D867" s="7" t="str">
        <f t="shared" si="188"/>
        <v>男</v>
      </c>
    </row>
    <row r="868" spans="1:4" ht="18" customHeight="1">
      <c r="A868" s="7">
        <v>865</v>
      </c>
      <c r="B868" s="7" t="str">
        <f>"2617202009162337457803"</f>
        <v>2617202009162337457803</v>
      </c>
      <c r="C868" s="7" t="str">
        <f>"王群驹"</f>
        <v>王群驹</v>
      </c>
      <c r="D868" s="7" t="str">
        <f t="shared" si="188"/>
        <v>男</v>
      </c>
    </row>
    <row r="869" spans="1:4" ht="18" customHeight="1">
      <c r="A869" s="7">
        <v>866</v>
      </c>
      <c r="B869" s="7" t="str">
        <f>"2617202009170013107828"</f>
        <v>2617202009170013107828</v>
      </c>
      <c r="C869" s="7" t="str">
        <f>"梁昌德"</f>
        <v>梁昌德</v>
      </c>
      <c r="D869" s="7" t="str">
        <f t="shared" si="188"/>
        <v>男</v>
      </c>
    </row>
    <row r="870" spans="1:4" ht="18" customHeight="1">
      <c r="A870" s="7">
        <v>867</v>
      </c>
      <c r="B870" s="7" t="str">
        <f>"2617202009170018247833"</f>
        <v>2617202009170018247833</v>
      </c>
      <c r="C870" s="7" t="str">
        <f>"凌家益"</f>
        <v>凌家益</v>
      </c>
      <c r="D870" s="7" t="str">
        <f t="shared" si="188"/>
        <v>男</v>
      </c>
    </row>
    <row r="871" spans="1:4" ht="18" customHeight="1">
      <c r="A871" s="7">
        <v>868</v>
      </c>
      <c r="B871" s="7" t="str">
        <f>"2617202009170018597834"</f>
        <v>2617202009170018597834</v>
      </c>
      <c r="C871" s="7" t="str">
        <f>"戴海丹"</f>
        <v>戴海丹</v>
      </c>
      <c r="D871" s="7" t="str">
        <f aca="true" t="shared" si="189" ref="D871:D874">"女"</f>
        <v>女</v>
      </c>
    </row>
    <row r="872" spans="1:4" ht="18" customHeight="1">
      <c r="A872" s="7">
        <v>869</v>
      </c>
      <c r="B872" s="7" t="str">
        <f>"2617202009170029177838"</f>
        <v>2617202009170029177838</v>
      </c>
      <c r="C872" s="7" t="str">
        <f>"吴海平"</f>
        <v>吴海平</v>
      </c>
      <c r="D872" s="7" t="str">
        <f t="shared" si="189"/>
        <v>女</v>
      </c>
    </row>
    <row r="873" spans="1:4" ht="18" customHeight="1">
      <c r="A873" s="7">
        <v>870</v>
      </c>
      <c r="B873" s="7" t="str">
        <f>"2617202009170041107842"</f>
        <v>2617202009170041107842</v>
      </c>
      <c r="C873" s="7" t="str">
        <f>"吉春婷"</f>
        <v>吉春婷</v>
      </c>
      <c r="D873" s="7" t="str">
        <f t="shared" si="189"/>
        <v>女</v>
      </c>
    </row>
    <row r="874" spans="1:4" ht="18" customHeight="1">
      <c r="A874" s="7">
        <v>871</v>
      </c>
      <c r="B874" s="7" t="str">
        <f>"2617202009170104147849"</f>
        <v>2617202009170104147849</v>
      </c>
      <c r="C874" s="7" t="str">
        <f>"万丽娟"</f>
        <v>万丽娟</v>
      </c>
      <c r="D874" s="7" t="str">
        <f t="shared" si="189"/>
        <v>女</v>
      </c>
    </row>
    <row r="875" spans="1:4" ht="18" customHeight="1">
      <c r="A875" s="7">
        <v>872</v>
      </c>
      <c r="B875" s="7" t="str">
        <f>"2617202009170119057851"</f>
        <v>2617202009170119057851</v>
      </c>
      <c r="C875" s="7" t="str">
        <f>"郭球彬"</f>
        <v>郭球彬</v>
      </c>
      <c r="D875" s="7" t="str">
        <f aca="true" t="shared" si="190" ref="D875:D881">"男"</f>
        <v>男</v>
      </c>
    </row>
    <row r="876" spans="1:4" ht="18" customHeight="1">
      <c r="A876" s="7">
        <v>873</v>
      </c>
      <c r="B876" s="7" t="str">
        <f>"2617202009170201237855"</f>
        <v>2617202009170201237855</v>
      </c>
      <c r="C876" s="7" t="str">
        <f>"吴文熙"</f>
        <v>吴文熙</v>
      </c>
      <c r="D876" s="7" t="str">
        <f t="shared" si="190"/>
        <v>男</v>
      </c>
    </row>
    <row r="877" spans="1:4" ht="18" customHeight="1">
      <c r="A877" s="7">
        <v>874</v>
      </c>
      <c r="B877" s="7" t="str">
        <f>"2617202009170311187857"</f>
        <v>2617202009170311187857</v>
      </c>
      <c r="C877" s="7" t="str">
        <f>"陈明鹏"</f>
        <v>陈明鹏</v>
      </c>
      <c r="D877" s="7" t="str">
        <f t="shared" si="190"/>
        <v>男</v>
      </c>
    </row>
    <row r="878" spans="1:4" ht="18" customHeight="1">
      <c r="A878" s="7">
        <v>875</v>
      </c>
      <c r="B878" s="7" t="str">
        <f>"2617202009170712577859"</f>
        <v>2617202009170712577859</v>
      </c>
      <c r="C878" s="7" t="str">
        <f>"王大祈"</f>
        <v>王大祈</v>
      </c>
      <c r="D878" s="7" t="str">
        <f t="shared" si="190"/>
        <v>男</v>
      </c>
    </row>
    <row r="879" spans="1:4" ht="18" customHeight="1">
      <c r="A879" s="7">
        <v>876</v>
      </c>
      <c r="B879" s="7" t="str">
        <f>"2617202009170729567861"</f>
        <v>2617202009170729567861</v>
      </c>
      <c r="C879" s="7" t="str">
        <f>"李逢酉"</f>
        <v>李逢酉</v>
      </c>
      <c r="D879" s="7" t="str">
        <f t="shared" si="190"/>
        <v>男</v>
      </c>
    </row>
    <row r="880" spans="1:4" ht="18" customHeight="1">
      <c r="A880" s="7">
        <v>877</v>
      </c>
      <c r="B880" s="7" t="str">
        <f>"2617202009170745097863"</f>
        <v>2617202009170745097863</v>
      </c>
      <c r="C880" s="7" t="str">
        <f>"谢松"</f>
        <v>谢松</v>
      </c>
      <c r="D880" s="7" t="str">
        <f t="shared" si="190"/>
        <v>男</v>
      </c>
    </row>
    <row r="881" spans="1:4" ht="18" customHeight="1">
      <c r="A881" s="7">
        <v>878</v>
      </c>
      <c r="B881" s="7" t="str">
        <f>"2617202009170758067866"</f>
        <v>2617202009170758067866</v>
      </c>
      <c r="C881" s="7" t="str">
        <f>"郑相智"</f>
        <v>郑相智</v>
      </c>
      <c r="D881" s="7" t="str">
        <f t="shared" si="190"/>
        <v>男</v>
      </c>
    </row>
    <row r="882" spans="1:4" ht="18" customHeight="1">
      <c r="A882" s="7">
        <v>879</v>
      </c>
      <c r="B882" s="7" t="str">
        <f>"2617202009170823297880"</f>
        <v>2617202009170823297880</v>
      </c>
      <c r="C882" s="7" t="str">
        <f>"毛斐"</f>
        <v>毛斐</v>
      </c>
      <c r="D882" s="7" t="str">
        <f aca="true" t="shared" si="191" ref="D882:D886">"女"</f>
        <v>女</v>
      </c>
    </row>
    <row r="883" spans="1:4" ht="18" customHeight="1">
      <c r="A883" s="7">
        <v>880</v>
      </c>
      <c r="B883" s="7" t="str">
        <f>"2617202009170826517886"</f>
        <v>2617202009170826517886</v>
      </c>
      <c r="C883" s="7" t="str">
        <f>"黄麟词"</f>
        <v>黄麟词</v>
      </c>
      <c r="D883" s="7" t="str">
        <f t="shared" si="191"/>
        <v>女</v>
      </c>
    </row>
    <row r="884" spans="1:4" ht="18" customHeight="1">
      <c r="A884" s="7">
        <v>881</v>
      </c>
      <c r="B884" s="7" t="str">
        <f>"2617202009170830237889"</f>
        <v>2617202009170830237889</v>
      </c>
      <c r="C884" s="7" t="str">
        <f>"李德科"</f>
        <v>李德科</v>
      </c>
      <c r="D884" s="7" t="str">
        <f aca="true" t="shared" si="192" ref="D884:D888">"男"</f>
        <v>男</v>
      </c>
    </row>
    <row r="885" spans="1:4" ht="18" customHeight="1">
      <c r="A885" s="7">
        <v>882</v>
      </c>
      <c r="B885" s="7" t="str">
        <f>"2617202009170838267896"</f>
        <v>2617202009170838267896</v>
      </c>
      <c r="C885" s="7" t="str">
        <f>"吴翎"</f>
        <v>吴翎</v>
      </c>
      <c r="D885" s="7" t="str">
        <f t="shared" si="191"/>
        <v>女</v>
      </c>
    </row>
    <row r="886" spans="1:4" ht="18" customHeight="1">
      <c r="A886" s="7">
        <v>883</v>
      </c>
      <c r="B886" s="7" t="str">
        <f>"2617202009170848347907"</f>
        <v>2617202009170848347907</v>
      </c>
      <c r="C886" s="7" t="str">
        <f>"庄慧玲"</f>
        <v>庄慧玲</v>
      </c>
      <c r="D886" s="7" t="str">
        <f t="shared" si="191"/>
        <v>女</v>
      </c>
    </row>
    <row r="887" spans="1:4" ht="18" customHeight="1">
      <c r="A887" s="7">
        <v>884</v>
      </c>
      <c r="B887" s="7" t="str">
        <f>"2617202009170850187910"</f>
        <v>2617202009170850187910</v>
      </c>
      <c r="C887" s="7" t="str">
        <f>"王嘉斗"</f>
        <v>王嘉斗</v>
      </c>
      <c r="D887" s="7" t="str">
        <f t="shared" si="192"/>
        <v>男</v>
      </c>
    </row>
    <row r="888" spans="1:4" ht="18" customHeight="1">
      <c r="A888" s="7">
        <v>885</v>
      </c>
      <c r="B888" s="7" t="str">
        <f>"2617202009170900547925"</f>
        <v>2617202009170900547925</v>
      </c>
      <c r="C888" s="7" t="str">
        <f>"云惟朋"</f>
        <v>云惟朋</v>
      </c>
      <c r="D888" s="7" t="str">
        <f t="shared" si="192"/>
        <v>男</v>
      </c>
    </row>
    <row r="889" spans="1:4" ht="18" customHeight="1">
      <c r="A889" s="7">
        <v>886</v>
      </c>
      <c r="B889" s="7" t="str">
        <f>"2617202009170911317946"</f>
        <v>2617202009170911317946</v>
      </c>
      <c r="C889" s="7" t="str">
        <f>"曽曼群"</f>
        <v>曽曼群</v>
      </c>
      <c r="D889" s="7" t="str">
        <f aca="true" t="shared" si="193" ref="D889:D892">"女"</f>
        <v>女</v>
      </c>
    </row>
    <row r="890" spans="1:4" ht="18" customHeight="1">
      <c r="A890" s="7">
        <v>887</v>
      </c>
      <c r="B890" s="7" t="str">
        <f>"2617202009170911377947"</f>
        <v>2617202009170911377947</v>
      </c>
      <c r="C890" s="7" t="str">
        <f>"陈颖"</f>
        <v>陈颖</v>
      </c>
      <c r="D890" s="7" t="str">
        <f t="shared" si="193"/>
        <v>女</v>
      </c>
    </row>
    <row r="891" spans="1:4" ht="18" customHeight="1">
      <c r="A891" s="7">
        <v>888</v>
      </c>
      <c r="B891" s="7" t="str">
        <f>"2617202009170913387952"</f>
        <v>2617202009170913387952</v>
      </c>
      <c r="C891" s="7" t="str">
        <f>"钟金焕"</f>
        <v>钟金焕</v>
      </c>
      <c r="D891" s="7" t="str">
        <f aca="true" t="shared" si="194" ref="D891:D895">"男"</f>
        <v>男</v>
      </c>
    </row>
    <row r="892" spans="1:4" ht="18" customHeight="1">
      <c r="A892" s="7">
        <v>889</v>
      </c>
      <c r="B892" s="7" t="str">
        <f>"2617202009170916367962"</f>
        <v>2617202009170916367962</v>
      </c>
      <c r="C892" s="7" t="str">
        <f>"黄丹凤"</f>
        <v>黄丹凤</v>
      </c>
      <c r="D892" s="7" t="str">
        <f t="shared" si="193"/>
        <v>女</v>
      </c>
    </row>
    <row r="893" spans="1:4" ht="18" customHeight="1">
      <c r="A893" s="7">
        <v>890</v>
      </c>
      <c r="B893" s="7" t="str">
        <f>"2617202009170920177968"</f>
        <v>2617202009170920177968</v>
      </c>
      <c r="C893" s="7" t="str">
        <f>"陈小聪"</f>
        <v>陈小聪</v>
      </c>
      <c r="D893" s="7" t="str">
        <f t="shared" si="194"/>
        <v>男</v>
      </c>
    </row>
    <row r="894" spans="1:4" ht="18" customHeight="1">
      <c r="A894" s="7">
        <v>891</v>
      </c>
      <c r="B894" s="7" t="str">
        <f>"2617202009170922487975"</f>
        <v>2617202009170922487975</v>
      </c>
      <c r="C894" s="7" t="str">
        <f>"羊春燕"</f>
        <v>羊春燕</v>
      </c>
      <c r="D894" s="7" t="str">
        <f aca="true" t="shared" si="195" ref="D894:D898">"女"</f>
        <v>女</v>
      </c>
    </row>
    <row r="895" spans="1:4" ht="18" customHeight="1">
      <c r="A895" s="7">
        <v>892</v>
      </c>
      <c r="B895" s="7" t="str">
        <f>"2617202009170925387982"</f>
        <v>2617202009170925387982</v>
      </c>
      <c r="C895" s="7" t="str">
        <f>"陈浩"</f>
        <v>陈浩</v>
      </c>
      <c r="D895" s="7" t="str">
        <f t="shared" si="194"/>
        <v>男</v>
      </c>
    </row>
    <row r="896" spans="1:4" ht="18" customHeight="1">
      <c r="A896" s="7">
        <v>893</v>
      </c>
      <c r="B896" s="7" t="str">
        <f>"2617202009170930227989"</f>
        <v>2617202009170930227989</v>
      </c>
      <c r="C896" s="7" t="str">
        <f>"曾宪崖"</f>
        <v>曾宪崖</v>
      </c>
      <c r="D896" s="7" t="str">
        <f t="shared" si="195"/>
        <v>女</v>
      </c>
    </row>
    <row r="897" spans="1:4" ht="18" customHeight="1">
      <c r="A897" s="7">
        <v>894</v>
      </c>
      <c r="B897" s="7" t="str">
        <f>"2617202009170931317992"</f>
        <v>2617202009170931317992</v>
      </c>
      <c r="C897" s="7" t="str">
        <f>"陈善钲"</f>
        <v>陈善钲</v>
      </c>
      <c r="D897" s="7" t="str">
        <f aca="true" t="shared" si="196" ref="D897:D900">"男"</f>
        <v>男</v>
      </c>
    </row>
    <row r="898" spans="1:4" ht="18" customHeight="1">
      <c r="A898" s="7">
        <v>895</v>
      </c>
      <c r="B898" s="7" t="str">
        <f>"2617202009170937418004"</f>
        <v>2617202009170937418004</v>
      </c>
      <c r="C898" s="7" t="str">
        <f>"龙明珠"</f>
        <v>龙明珠</v>
      </c>
      <c r="D898" s="7" t="str">
        <f t="shared" si="195"/>
        <v>女</v>
      </c>
    </row>
    <row r="899" spans="1:4" ht="18" customHeight="1">
      <c r="A899" s="7">
        <v>896</v>
      </c>
      <c r="B899" s="7" t="str">
        <f>"2617202009170940108008"</f>
        <v>2617202009170940108008</v>
      </c>
      <c r="C899" s="7" t="str">
        <f>"黄锐大"</f>
        <v>黄锐大</v>
      </c>
      <c r="D899" s="7" t="str">
        <f t="shared" si="196"/>
        <v>男</v>
      </c>
    </row>
    <row r="900" spans="1:4" ht="18" customHeight="1">
      <c r="A900" s="7">
        <v>897</v>
      </c>
      <c r="B900" s="7" t="str">
        <f>"2617202009170941338009"</f>
        <v>2617202009170941338009</v>
      </c>
      <c r="C900" s="7" t="str">
        <f>"符文山"</f>
        <v>符文山</v>
      </c>
      <c r="D900" s="7" t="str">
        <f t="shared" si="196"/>
        <v>男</v>
      </c>
    </row>
    <row r="901" spans="1:4" ht="18" customHeight="1">
      <c r="A901" s="7">
        <v>898</v>
      </c>
      <c r="B901" s="7" t="str">
        <f>"2617202009170943338013"</f>
        <v>2617202009170943338013</v>
      </c>
      <c r="C901" s="7" t="str">
        <f>"韦莹慧"</f>
        <v>韦莹慧</v>
      </c>
      <c r="D901" s="7" t="str">
        <f aca="true" t="shared" si="197" ref="D901:D906">"女"</f>
        <v>女</v>
      </c>
    </row>
    <row r="902" spans="1:4" ht="18" customHeight="1">
      <c r="A902" s="7">
        <v>899</v>
      </c>
      <c r="B902" s="7" t="str">
        <f>"2617202009170947258022"</f>
        <v>2617202009170947258022</v>
      </c>
      <c r="C902" s="7" t="str">
        <f>"唐淑颖"</f>
        <v>唐淑颖</v>
      </c>
      <c r="D902" s="7" t="str">
        <f t="shared" si="197"/>
        <v>女</v>
      </c>
    </row>
    <row r="903" spans="1:4" ht="18" customHeight="1">
      <c r="A903" s="7">
        <v>900</v>
      </c>
      <c r="B903" s="7" t="str">
        <f>"2617202009170947408023"</f>
        <v>2617202009170947408023</v>
      </c>
      <c r="C903" s="7" t="str">
        <f>"杨体芬"</f>
        <v>杨体芬</v>
      </c>
      <c r="D903" s="7" t="str">
        <f aca="true" t="shared" si="198" ref="D903:D908">"男"</f>
        <v>男</v>
      </c>
    </row>
    <row r="904" spans="1:4" ht="18" customHeight="1">
      <c r="A904" s="7">
        <v>901</v>
      </c>
      <c r="B904" s="7" t="str">
        <f>"2617202009170952368030"</f>
        <v>2617202009170952368030</v>
      </c>
      <c r="C904" s="7" t="str">
        <f>"廖婷玥"</f>
        <v>廖婷玥</v>
      </c>
      <c r="D904" s="7" t="str">
        <f t="shared" si="197"/>
        <v>女</v>
      </c>
    </row>
    <row r="905" spans="1:4" ht="18" customHeight="1">
      <c r="A905" s="7">
        <v>902</v>
      </c>
      <c r="B905" s="7" t="str">
        <f>"2617202009170956438039"</f>
        <v>2617202009170956438039</v>
      </c>
      <c r="C905" s="7" t="str">
        <f>"张丽媚"</f>
        <v>张丽媚</v>
      </c>
      <c r="D905" s="7" t="str">
        <f t="shared" si="197"/>
        <v>女</v>
      </c>
    </row>
    <row r="906" spans="1:4" ht="18" customHeight="1">
      <c r="A906" s="7">
        <v>903</v>
      </c>
      <c r="B906" s="7" t="str">
        <f>"2617202009171002068050"</f>
        <v>2617202009171002068050</v>
      </c>
      <c r="C906" s="7" t="str">
        <f>"王智娴"</f>
        <v>王智娴</v>
      </c>
      <c r="D906" s="7" t="str">
        <f t="shared" si="197"/>
        <v>女</v>
      </c>
    </row>
    <row r="907" spans="1:4" ht="18" customHeight="1">
      <c r="A907" s="7">
        <v>904</v>
      </c>
      <c r="B907" s="7" t="str">
        <f>"2617202009171002488053"</f>
        <v>2617202009171002488053</v>
      </c>
      <c r="C907" s="7" t="str">
        <f>"林先华"</f>
        <v>林先华</v>
      </c>
      <c r="D907" s="7" t="str">
        <f t="shared" si="198"/>
        <v>男</v>
      </c>
    </row>
    <row r="908" spans="1:4" ht="18" customHeight="1">
      <c r="A908" s="7">
        <v>905</v>
      </c>
      <c r="B908" s="7" t="str">
        <f>"2617202009171011078073"</f>
        <v>2617202009171011078073</v>
      </c>
      <c r="C908" s="7" t="str">
        <f>"张其明"</f>
        <v>张其明</v>
      </c>
      <c r="D908" s="7" t="str">
        <f t="shared" si="198"/>
        <v>男</v>
      </c>
    </row>
    <row r="909" spans="1:4" ht="18" customHeight="1">
      <c r="A909" s="7">
        <v>906</v>
      </c>
      <c r="B909" s="7" t="str">
        <f>"2617202009171013458076"</f>
        <v>2617202009171013458076</v>
      </c>
      <c r="C909" s="7" t="str">
        <f>"陈柳静"</f>
        <v>陈柳静</v>
      </c>
      <c r="D909" s="7" t="str">
        <f aca="true" t="shared" si="199" ref="D909:D920">"女"</f>
        <v>女</v>
      </c>
    </row>
    <row r="910" spans="1:4" ht="18" customHeight="1">
      <c r="A910" s="7">
        <v>907</v>
      </c>
      <c r="B910" s="7" t="str">
        <f>"2617202009171019028084"</f>
        <v>2617202009171019028084</v>
      </c>
      <c r="C910" s="7" t="str">
        <f>"蔡小娟"</f>
        <v>蔡小娟</v>
      </c>
      <c r="D910" s="7" t="str">
        <f t="shared" si="199"/>
        <v>女</v>
      </c>
    </row>
    <row r="911" spans="1:4" ht="18" customHeight="1">
      <c r="A911" s="7">
        <v>908</v>
      </c>
      <c r="B911" s="7" t="str">
        <f>"2617202009171020048087"</f>
        <v>2617202009171020048087</v>
      </c>
      <c r="C911" s="7" t="str">
        <f>"陈川威"</f>
        <v>陈川威</v>
      </c>
      <c r="D911" s="7" t="str">
        <f>"男"</f>
        <v>男</v>
      </c>
    </row>
    <row r="912" spans="1:4" ht="18" customHeight="1">
      <c r="A912" s="7">
        <v>909</v>
      </c>
      <c r="B912" s="7" t="str">
        <f>"2617202009171020068088"</f>
        <v>2617202009171020068088</v>
      </c>
      <c r="C912" s="7" t="str">
        <f>"钟俊民"</f>
        <v>钟俊民</v>
      </c>
      <c r="D912" s="7" t="str">
        <f>"男"</f>
        <v>男</v>
      </c>
    </row>
    <row r="913" spans="1:4" ht="18" customHeight="1">
      <c r="A913" s="7">
        <v>910</v>
      </c>
      <c r="B913" s="7" t="str">
        <f>"2617202009171024508097"</f>
        <v>2617202009171024508097</v>
      </c>
      <c r="C913" s="7" t="str">
        <f>"陈晓秀"</f>
        <v>陈晓秀</v>
      </c>
      <c r="D913" s="7" t="str">
        <f t="shared" si="199"/>
        <v>女</v>
      </c>
    </row>
    <row r="914" spans="1:4" ht="18" customHeight="1">
      <c r="A914" s="7">
        <v>911</v>
      </c>
      <c r="B914" s="7" t="str">
        <f>"2617202009171037188117"</f>
        <v>2617202009171037188117</v>
      </c>
      <c r="C914" s="7" t="str">
        <f>"许少怡"</f>
        <v>许少怡</v>
      </c>
      <c r="D914" s="7" t="str">
        <f t="shared" si="199"/>
        <v>女</v>
      </c>
    </row>
    <row r="915" spans="1:4" ht="18" customHeight="1">
      <c r="A915" s="7">
        <v>912</v>
      </c>
      <c r="B915" s="7" t="str">
        <f>"2617202009171047178125"</f>
        <v>2617202009171047178125</v>
      </c>
      <c r="C915" s="7" t="str">
        <f>"何紫伊"</f>
        <v>何紫伊</v>
      </c>
      <c r="D915" s="7" t="str">
        <f t="shared" si="199"/>
        <v>女</v>
      </c>
    </row>
    <row r="916" spans="1:4" ht="18" customHeight="1">
      <c r="A916" s="7">
        <v>913</v>
      </c>
      <c r="B916" s="7" t="str">
        <f>"2617202009171050558131"</f>
        <v>2617202009171050558131</v>
      </c>
      <c r="C916" s="7" t="str">
        <f>"吴万惠"</f>
        <v>吴万惠</v>
      </c>
      <c r="D916" s="7" t="str">
        <f t="shared" si="199"/>
        <v>女</v>
      </c>
    </row>
    <row r="917" spans="1:4" ht="18" customHeight="1">
      <c r="A917" s="7">
        <v>914</v>
      </c>
      <c r="B917" s="7" t="str">
        <f>"2617202009171052048134"</f>
        <v>2617202009171052048134</v>
      </c>
      <c r="C917" s="7" t="str">
        <f>"王文莉"</f>
        <v>王文莉</v>
      </c>
      <c r="D917" s="7" t="str">
        <f t="shared" si="199"/>
        <v>女</v>
      </c>
    </row>
    <row r="918" spans="1:4" ht="18" customHeight="1">
      <c r="A918" s="7">
        <v>915</v>
      </c>
      <c r="B918" s="7" t="str">
        <f>"2617202009171052198135"</f>
        <v>2617202009171052198135</v>
      </c>
      <c r="C918" s="7" t="str">
        <f>"符娇艳"</f>
        <v>符娇艳</v>
      </c>
      <c r="D918" s="7" t="str">
        <f t="shared" si="199"/>
        <v>女</v>
      </c>
    </row>
    <row r="919" spans="1:4" ht="18" customHeight="1">
      <c r="A919" s="7">
        <v>916</v>
      </c>
      <c r="B919" s="7" t="str">
        <f>"2617202009171055298138"</f>
        <v>2617202009171055298138</v>
      </c>
      <c r="C919" s="7" t="str">
        <f>"王丽丁"</f>
        <v>王丽丁</v>
      </c>
      <c r="D919" s="7" t="str">
        <f t="shared" si="199"/>
        <v>女</v>
      </c>
    </row>
    <row r="920" spans="1:4" ht="18" customHeight="1">
      <c r="A920" s="7">
        <v>917</v>
      </c>
      <c r="B920" s="7" t="str">
        <f>"2617202009171102218149"</f>
        <v>2617202009171102218149</v>
      </c>
      <c r="C920" s="7" t="str">
        <f>"冯蕾"</f>
        <v>冯蕾</v>
      </c>
      <c r="D920" s="7" t="str">
        <f t="shared" si="199"/>
        <v>女</v>
      </c>
    </row>
    <row r="921" spans="1:4" ht="18" customHeight="1">
      <c r="A921" s="7">
        <v>918</v>
      </c>
      <c r="B921" s="7" t="str">
        <f>"2617202009171102338150"</f>
        <v>2617202009171102338150</v>
      </c>
      <c r="C921" s="7" t="str">
        <f>"王国志"</f>
        <v>王国志</v>
      </c>
      <c r="D921" s="7" t="str">
        <f>"男"</f>
        <v>男</v>
      </c>
    </row>
    <row r="922" spans="1:4" ht="18" customHeight="1">
      <c r="A922" s="7">
        <v>919</v>
      </c>
      <c r="B922" s="7" t="str">
        <f>"2617202009171103578152"</f>
        <v>2617202009171103578152</v>
      </c>
      <c r="C922" s="7" t="str">
        <f>"王桂南"</f>
        <v>王桂南</v>
      </c>
      <c r="D922" s="7" t="str">
        <f aca="true" t="shared" si="200" ref="D922:D926">"女"</f>
        <v>女</v>
      </c>
    </row>
    <row r="923" spans="1:4" ht="18" customHeight="1">
      <c r="A923" s="7">
        <v>920</v>
      </c>
      <c r="B923" s="7" t="str">
        <f>"2617202009171105558155"</f>
        <v>2617202009171105558155</v>
      </c>
      <c r="C923" s="7" t="str">
        <f>"李顺妃"</f>
        <v>李顺妃</v>
      </c>
      <c r="D923" s="7" t="str">
        <f t="shared" si="200"/>
        <v>女</v>
      </c>
    </row>
    <row r="924" spans="1:4" ht="18" customHeight="1">
      <c r="A924" s="7">
        <v>921</v>
      </c>
      <c r="B924" s="7" t="str">
        <f>"2617202009171107138159"</f>
        <v>2617202009171107138159</v>
      </c>
      <c r="C924" s="7" t="str">
        <f>"刘聪"</f>
        <v>刘聪</v>
      </c>
      <c r="D924" s="7" t="str">
        <f aca="true" t="shared" si="201" ref="D924:D930">"男"</f>
        <v>男</v>
      </c>
    </row>
    <row r="925" spans="1:4" ht="18" customHeight="1">
      <c r="A925" s="7">
        <v>922</v>
      </c>
      <c r="B925" s="7" t="str">
        <f>"2617202009171109398164"</f>
        <v>2617202009171109398164</v>
      </c>
      <c r="C925" s="7" t="str">
        <f>"陈道玉"</f>
        <v>陈道玉</v>
      </c>
      <c r="D925" s="7" t="str">
        <f t="shared" si="200"/>
        <v>女</v>
      </c>
    </row>
    <row r="926" spans="1:4" ht="18" customHeight="1">
      <c r="A926" s="7">
        <v>923</v>
      </c>
      <c r="B926" s="7" t="str">
        <f>"2617202009171110398165"</f>
        <v>2617202009171110398165</v>
      </c>
      <c r="C926" s="7" t="str">
        <f>"吴秋琴"</f>
        <v>吴秋琴</v>
      </c>
      <c r="D926" s="7" t="str">
        <f t="shared" si="200"/>
        <v>女</v>
      </c>
    </row>
    <row r="927" spans="1:4" ht="18" customHeight="1">
      <c r="A927" s="7">
        <v>924</v>
      </c>
      <c r="B927" s="7" t="str">
        <f>"2617202009171118068172"</f>
        <v>2617202009171118068172</v>
      </c>
      <c r="C927" s="7" t="str">
        <f>"罗杰"</f>
        <v>罗杰</v>
      </c>
      <c r="D927" s="7" t="str">
        <f t="shared" si="201"/>
        <v>男</v>
      </c>
    </row>
    <row r="928" spans="1:4" ht="18" customHeight="1">
      <c r="A928" s="7">
        <v>925</v>
      </c>
      <c r="B928" s="7" t="str">
        <f>"2617202009171118528173"</f>
        <v>2617202009171118528173</v>
      </c>
      <c r="C928" s="7" t="str">
        <f>"林艳"</f>
        <v>林艳</v>
      </c>
      <c r="D928" s="7" t="str">
        <f aca="true" t="shared" si="202" ref="D928:D938">"女"</f>
        <v>女</v>
      </c>
    </row>
    <row r="929" spans="1:4" ht="18" customHeight="1">
      <c r="A929" s="7">
        <v>926</v>
      </c>
      <c r="B929" s="7" t="str">
        <f>"2617202009171119148174"</f>
        <v>2617202009171119148174</v>
      </c>
      <c r="C929" s="7" t="str">
        <f>"许应青"</f>
        <v>许应青</v>
      </c>
      <c r="D929" s="7" t="str">
        <f t="shared" si="201"/>
        <v>男</v>
      </c>
    </row>
    <row r="930" spans="1:4" ht="18" customHeight="1">
      <c r="A930" s="7">
        <v>927</v>
      </c>
      <c r="B930" s="7" t="str">
        <f>"2617202009171120138176"</f>
        <v>2617202009171120138176</v>
      </c>
      <c r="C930" s="7" t="str">
        <f>"符杰"</f>
        <v>符杰</v>
      </c>
      <c r="D930" s="7" t="str">
        <f t="shared" si="201"/>
        <v>男</v>
      </c>
    </row>
    <row r="931" spans="1:4" ht="18" customHeight="1">
      <c r="A931" s="7">
        <v>928</v>
      </c>
      <c r="B931" s="7" t="str">
        <f>"2617202009171126558189"</f>
        <v>2617202009171126558189</v>
      </c>
      <c r="C931" s="7" t="str">
        <f>"卢家梅"</f>
        <v>卢家梅</v>
      </c>
      <c r="D931" s="7" t="str">
        <f t="shared" si="202"/>
        <v>女</v>
      </c>
    </row>
    <row r="932" spans="1:4" ht="18" customHeight="1">
      <c r="A932" s="7">
        <v>929</v>
      </c>
      <c r="B932" s="7" t="str">
        <f>"2617202009171137278196"</f>
        <v>2617202009171137278196</v>
      </c>
      <c r="C932" s="7" t="str">
        <f>"高寒冰"</f>
        <v>高寒冰</v>
      </c>
      <c r="D932" s="7" t="str">
        <f t="shared" si="202"/>
        <v>女</v>
      </c>
    </row>
    <row r="933" spans="1:4" ht="18" customHeight="1">
      <c r="A933" s="7">
        <v>930</v>
      </c>
      <c r="B933" s="7" t="str">
        <f>"2617202009171145168207"</f>
        <v>2617202009171145168207</v>
      </c>
      <c r="C933" s="7" t="str">
        <f>"王稳平"</f>
        <v>王稳平</v>
      </c>
      <c r="D933" s="7" t="str">
        <f t="shared" si="202"/>
        <v>女</v>
      </c>
    </row>
    <row r="934" spans="1:4" ht="18" customHeight="1">
      <c r="A934" s="7">
        <v>931</v>
      </c>
      <c r="B934" s="7" t="str">
        <f>"2617202009171145228208"</f>
        <v>2617202009171145228208</v>
      </c>
      <c r="C934" s="7" t="str">
        <f>"王龙柔"</f>
        <v>王龙柔</v>
      </c>
      <c r="D934" s="7" t="str">
        <f t="shared" si="202"/>
        <v>女</v>
      </c>
    </row>
    <row r="935" spans="1:4" ht="18" customHeight="1">
      <c r="A935" s="7">
        <v>932</v>
      </c>
      <c r="B935" s="7" t="str">
        <f>"2617202009171148438211"</f>
        <v>2617202009171148438211</v>
      </c>
      <c r="C935" s="7" t="str">
        <f>"沈晓颖"</f>
        <v>沈晓颖</v>
      </c>
      <c r="D935" s="7" t="str">
        <f t="shared" si="202"/>
        <v>女</v>
      </c>
    </row>
    <row r="936" spans="1:4" ht="18" customHeight="1">
      <c r="A936" s="7">
        <v>933</v>
      </c>
      <c r="B936" s="7" t="str">
        <f>"2617202009171151458217"</f>
        <v>2617202009171151458217</v>
      </c>
      <c r="C936" s="7" t="str">
        <f>"陆灿"</f>
        <v>陆灿</v>
      </c>
      <c r="D936" s="7" t="str">
        <f t="shared" si="202"/>
        <v>女</v>
      </c>
    </row>
    <row r="937" spans="1:4" ht="18" customHeight="1">
      <c r="A937" s="7">
        <v>934</v>
      </c>
      <c r="B937" s="7" t="str">
        <f>"2617202009171213348244"</f>
        <v>2617202009171213348244</v>
      </c>
      <c r="C937" s="7" t="str">
        <f>"贾烨灵"</f>
        <v>贾烨灵</v>
      </c>
      <c r="D937" s="7" t="str">
        <f t="shared" si="202"/>
        <v>女</v>
      </c>
    </row>
    <row r="938" spans="1:4" ht="18" customHeight="1">
      <c r="A938" s="7">
        <v>935</v>
      </c>
      <c r="B938" s="7" t="str">
        <f>"2617202009171218008247"</f>
        <v>2617202009171218008247</v>
      </c>
      <c r="C938" s="7" t="str">
        <f>"郑凯文"</f>
        <v>郑凯文</v>
      </c>
      <c r="D938" s="7" t="str">
        <f t="shared" si="202"/>
        <v>女</v>
      </c>
    </row>
    <row r="939" spans="1:4" ht="18" customHeight="1">
      <c r="A939" s="7">
        <v>936</v>
      </c>
      <c r="B939" s="7" t="str">
        <f>"2617202009171222188254"</f>
        <v>2617202009171222188254</v>
      </c>
      <c r="C939" s="7" t="str">
        <f>"林铭鹏"</f>
        <v>林铭鹏</v>
      </c>
      <c r="D939" s="7" t="str">
        <f>"男"</f>
        <v>男</v>
      </c>
    </row>
    <row r="940" spans="1:4" ht="18" customHeight="1">
      <c r="A940" s="7">
        <v>937</v>
      </c>
      <c r="B940" s="7" t="str">
        <f>"2617202009171223398256"</f>
        <v>2617202009171223398256</v>
      </c>
      <c r="C940" s="7" t="str">
        <f>"张莺瑜"</f>
        <v>张莺瑜</v>
      </c>
      <c r="D940" s="7" t="str">
        <f aca="true" t="shared" si="203" ref="D940:D947">"女"</f>
        <v>女</v>
      </c>
    </row>
    <row r="941" spans="1:4" ht="18" customHeight="1">
      <c r="A941" s="7">
        <v>938</v>
      </c>
      <c r="B941" s="7" t="str">
        <f>"2617202009171229548264"</f>
        <v>2617202009171229548264</v>
      </c>
      <c r="C941" s="7" t="str">
        <f>"陈文娜"</f>
        <v>陈文娜</v>
      </c>
      <c r="D941" s="7" t="str">
        <f t="shared" si="203"/>
        <v>女</v>
      </c>
    </row>
    <row r="942" spans="1:4" ht="18" customHeight="1">
      <c r="A942" s="7">
        <v>939</v>
      </c>
      <c r="B942" s="7" t="str">
        <f>"2617202009171235408267"</f>
        <v>2617202009171235408267</v>
      </c>
      <c r="C942" s="7" t="str">
        <f>"林欣"</f>
        <v>林欣</v>
      </c>
      <c r="D942" s="7" t="str">
        <f t="shared" si="203"/>
        <v>女</v>
      </c>
    </row>
    <row r="943" spans="1:4" ht="18" customHeight="1">
      <c r="A943" s="7">
        <v>940</v>
      </c>
      <c r="B943" s="7" t="str">
        <f>"2617202009171236108268"</f>
        <v>2617202009171236108268</v>
      </c>
      <c r="C943" s="7" t="str">
        <f>"曾灿灿"</f>
        <v>曾灿灿</v>
      </c>
      <c r="D943" s="7" t="str">
        <f t="shared" si="203"/>
        <v>女</v>
      </c>
    </row>
    <row r="944" spans="1:4" ht="18" customHeight="1">
      <c r="A944" s="7">
        <v>941</v>
      </c>
      <c r="B944" s="7" t="str">
        <f>"2617202009171252338277"</f>
        <v>2617202009171252338277</v>
      </c>
      <c r="C944" s="7" t="str">
        <f>"符瑜"</f>
        <v>符瑜</v>
      </c>
      <c r="D944" s="7" t="str">
        <f t="shared" si="203"/>
        <v>女</v>
      </c>
    </row>
    <row r="945" spans="1:4" ht="18" customHeight="1">
      <c r="A945" s="7">
        <v>942</v>
      </c>
      <c r="B945" s="7" t="str">
        <f>"2617202009171254238281"</f>
        <v>2617202009171254238281</v>
      </c>
      <c r="C945" s="7" t="str">
        <f>"曾春"</f>
        <v>曾春</v>
      </c>
      <c r="D945" s="7" t="str">
        <f t="shared" si="203"/>
        <v>女</v>
      </c>
    </row>
    <row r="946" spans="1:4" ht="18" customHeight="1">
      <c r="A946" s="7">
        <v>943</v>
      </c>
      <c r="B946" s="7" t="str">
        <f>"2617202009171316228297"</f>
        <v>2617202009171316228297</v>
      </c>
      <c r="C946" s="7" t="str">
        <f>"吴秋妹"</f>
        <v>吴秋妹</v>
      </c>
      <c r="D946" s="7" t="str">
        <f t="shared" si="203"/>
        <v>女</v>
      </c>
    </row>
    <row r="947" spans="1:4" ht="18" customHeight="1">
      <c r="A947" s="7">
        <v>944</v>
      </c>
      <c r="B947" s="7" t="str">
        <f>"2617202009171351318315"</f>
        <v>2617202009171351318315</v>
      </c>
      <c r="C947" s="7" t="str">
        <f>"吴彩云"</f>
        <v>吴彩云</v>
      </c>
      <c r="D947" s="7" t="str">
        <f t="shared" si="203"/>
        <v>女</v>
      </c>
    </row>
    <row r="948" spans="1:4" ht="18" customHeight="1">
      <c r="A948" s="7">
        <v>945</v>
      </c>
      <c r="B948" s="7" t="str">
        <f>"2617202009171353028316"</f>
        <v>2617202009171353028316</v>
      </c>
      <c r="C948" s="7" t="str">
        <f>"廖孝培"</f>
        <v>廖孝培</v>
      </c>
      <c r="D948" s="7" t="str">
        <f aca="true" t="shared" si="204" ref="D948:D953">"男"</f>
        <v>男</v>
      </c>
    </row>
    <row r="949" spans="1:4" ht="18" customHeight="1">
      <c r="A949" s="7">
        <v>946</v>
      </c>
      <c r="B949" s="7" t="str">
        <f>"2617202009171407378326"</f>
        <v>2617202009171407378326</v>
      </c>
      <c r="C949" s="7" t="str">
        <f>"林应华"</f>
        <v>林应华</v>
      </c>
      <c r="D949" s="7" t="str">
        <f t="shared" si="204"/>
        <v>男</v>
      </c>
    </row>
    <row r="950" spans="1:4" ht="18" customHeight="1">
      <c r="A950" s="7">
        <v>947</v>
      </c>
      <c r="B950" s="7" t="str">
        <f>"2617202009171430488336"</f>
        <v>2617202009171430488336</v>
      </c>
      <c r="C950" s="7" t="str">
        <f>"庞玉婕"</f>
        <v>庞玉婕</v>
      </c>
      <c r="D950" s="7" t="str">
        <f aca="true" t="shared" si="205" ref="D950:D952">"女"</f>
        <v>女</v>
      </c>
    </row>
    <row r="951" spans="1:4" ht="18" customHeight="1">
      <c r="A951" s="7">
        <v>948</v>
      </c>
      <c r="B951" s="7" t="str">
        <f>"2617202009171432218339"</f>
        <v>2617202009171432218339</v>
      </c>
      <c r="C951" s="7" t="str">
        <f>"汤良丽"</f>
        <v>汤良丽</v>
      </c>
      <c r="D951" s="7" t="str">
        <f t="shared" si="205"/>
        <v>女</v>
      </c>
    </row>
    <row r="952" spans="1:4" ht="18" customHeight="1">
      <c r="A952" s="7">
        <v>949</v>
      </c>
      <c r="B952" s="7" t="str">
        <f>"2617202009171440288349"</f>
        <v>2617202009171440288349</v>
      </c>
      <c r="C952" s="7" t="str">
        <f>"卢才珍"</f>
        <v>卢才珍</v>
      </c>
      <c r="D952" s="7" t="str">
        <f t="shared" si="205"/>
        <v>女</v>
      </c>
    </row>
    <row r="953" spans="1:4" ht="18" customHeight="1">
      <c r="A953" s="7">
        <v>950</v>
      </c>
      <c r="B953" s="7" t="str">
        <f>"2617202009171441018350"</f>
        <v>2617202009171441018350</v>
      </c>
      <c r="C953" s="7" t="str">
        <f>"吴端倍"</f>
        <v>吴端倍</v>
      </c>
      <c r="D953" s="7" t="str">
        <f t="shared" si="204"/>
        <v>男</v>
      </c>
    </row>
    <row r="954" spans="1:4" ht="18" customHeight="1">
      <c r="A954" s="7">
        <v>951</v>
      </c>
      <c r="B954" s="7" t="str">
        <f>"2617202009171452288362"</f>
        <v>2617202009171452288362</v>
      </c>
      <c r="C954" s="7" t="str">
        <f>"郑冰丽"</f>
        <v>郑冰丽</v>
      </c>
      <c r="D954" s="7" t="str">
        <f aca="true" t="shared" si="206" ref="D954:D956">"女"</f>
        <v>女</v>
      </c>
    </row>
    <row r="955" spans="1:4" ht="18" customHeight="1">
      <c r="A955" s="7">
        <v>952</v>
      </c>
      <c r="B955" s="7" t="str">
        <f>"2617202009171453378363"</f>
        <v>2617202009171453378363</v>
      </c>
      <c r="C955" s="7" t="str">
        <f>"王露"</f>
        <v>王露</v>
      </c>
      <c r="D955" s="7" t="str">
        <f t="shared" si="206"/>
        <v>女</v>
      </c>
    </row>
    <row r="956" spans="1:4" ht="18" customHeight="1">
      <c r="A956" s="7">
        <v>953</v>
      </c>
      <c r="B956" s="7" t="str">
        <f>"2617202009171457518369"</f>
        <v>2617202009171457518369</v>
      </c>
      <c r="C956" s="7" t="str">
        <f>"蔡媛媛"</f>
        <v>蔡媛媛</v>
      </c>
      <c r="D956" s="7" t="str">
        <f t="shared" si="206"/>
        <v>女</v>
      </c>
    </row>
    <row r="957" spans="1:4" ht="18" customHeight="1">
      <c r="A957" s="7">
        <v>954</v>
      </c>
      <c r="B957" s="7" t="str">
        <f>"2617202009171500248375"</f>
        <v>2617202009171500248375</v>
      </c>
      <c r="C957" s="7" t="str">
        <f>"何昌宏"</f>
        <v>何昌宏</v>
      </c>
      <c r="D957" s="7" t="str">
        <f aca="true" t="shared" si="207" ref="D957:D961">"男"</f>
        <v>男</v>
      </c>
    </row>
    <row r="958" spans="1:4" ht="18" customHeight="1">
      <c r="A958" s="7">
        <v>955</v>
      </c>
      <c r="B958" s="7" t="str">
        <f>"2617202009171500288376"</f>
        <v>2617202009171500288376</v>
      </c>
      <c r="C958" s="7" t="str">
        <f>"黄银玲"</f>
        <v>黄银玲</v>
      </c>
      <c r="D958" s="7" t="str">
        <f aca="true" t="shared" si="208" ref="D958:D965">"女"</f>
        <v>女</v>
      </c>
    </row>
    <row r="959" spans="1:4" ht="18" customHeight="1">
      <c r="A959" s="7">
        <v>956</v>
      </c>
      <c r="B959" s="7" t="str">
        <f>"2617202009171509048384"</f>
        <v>2617202009171509048384</v>
      </c>
      <c r="C959" s="7" t="str">
        <f>"王鑫"</f>
        <v>王鑫</v>
      </c>
      <c r="D959" s="7" t="str">
        <f t="shared" si="207"/>
        <v>男</v>
      </c>
    </row>
    <row r="960" spans="1:4" ht="18" customHeight="1">
      <c r="A960" s="7">
        <v>957</v>
      </c>
      <c r="B960" s="7" t="str">
        <f>"2617202009171513478391"</f>
        <v>2617202009171513478391</v>
      </c>
      <c r="C960" s="7" t="str">
        <f>"杨彩红"</f>
        <v>杨彩红</v>
      </c>
      <c r="D960" s="7" t="str">
        <f t="shared" si="208"/>
        <v>女</v>
      </c>
    </row>
    <row r="961" spans="1:4" ht="18" customHeight="1">
      <c r="A961" s="7">
        <v>958</v>
      </c>
      <c r="B961" s="7" t="str">
        <f>"2617202009171514578393"</f>
        <v>2617202009171514578393</v>
      </c>
      <c r="C961" s="7" t="str">
        <f>"吴至榜"</f>
        <v>吴至榜</v>
      </c>
      <c r="D961" s="7" t="str">
        <f t="shared" si="207"/>
        <v>男</v>
      </c>
    </row>
    <row r="962" spans="1:4" ht="18" customHeight="1">
      <c r="A962" s="7">
        <v>959</v>
      </c>
      <c r="B962" s="7" t="str">
        <f>"2617202009171515228394"</f>
        <v>2617202009171515228394</v>
      </c>
      <c r="C962" s="7" t="str">
        <f>"王舒冬"</f>
        <v>王舒冬</v>
      </c>
      <c r="D962" s="7" t="str">
        <f t="shared" si="208"/>
        <v>女</v>
      </c>
    </row>
    <row r="963" spans="1:4" ht="18" customHeight="1">
      <c r="A963" s="7">
        <v>960</v>
      </c>
      <c r="B963" s="7" t="str">
        <f>"2617202009171518198404"</f>
        <v>2617202009171518198404</v>
      </c>
      <c r="C963" s="7" t="str">
        <f>"颜晶晶"</f>
        <v>颜晶晶</v>
      </c>
      <c r="D963" s="7" t="str">
        <f t="shared" si="208"/>
        <v>女</v>
      </c>
    </row>
    <row r="964" spans="1:4" ht="18" customHeight="1">
      <c r="A964" s="7">
        <v>961</v>
      </c>
      <c r="B964" s="7" t="str">
        <f>"2617202009171520518409"</f>
        <v>2617202009171520518409</v>
      </c>
      <c r="C964" s="7" t="str">
        <f>"何春霞"</f>
        <v>何春霞</v>
      </c>
      <c r="D964" s="7" t="str">
        <f t="shared" si="208"/>
        <v>女</v>
      </c>
    </row>
    <row r="965" spans="1:4" ht="18" customHeight="1">
      <c r="A965" s="7">
        <v>962</v>
      </c>
      <c r="B965" s="7" t="str">
        <f>"2617202009171523438411"</f>
        <v>2617202009171523438411</v>
      </c>
      <c r="C965" s="7" t="str">
        <f>"周雪敏"</f>
        <v>周雪敏</v>
      </c>
      <c r="D965" s="7" t="str">
        <f t="shared" si="208"/>
        <v>女</v>
      </c>
    </row>
    <row r="966" spans="1:4" ht="18" customHeight="1">
      <c r="A966" s="7">
        <v>963</v>
      </c>
      <c r="B966" s="7" t="str">
        <f>"2617202009171525538414"</f>
        <v>2617202009171525538414</v>
      </c>
      <c r="C966" s="7" t="str">
        <f>"王津"</f>
        <v>王津</v>
      </c>
      <c r="D966" s="7" t="str">
        <f>"男"</f>
        <v>男</v>
      </c>
    </row>
    <row r="967" spans="1:4" ht="18" customHeight="1">
      <c r="A967" s="7">
        <v>964</v>
      </c>
      <c r="B967" s="7" t="str">
        <f>"2617202009171530278419"</f>
        <v>2617202009171530278419</v>
      </c>
      <c r="C967" s="7" t="str">
        <f>"谈怡雯"</f>
        <v>谈怡雯</v>
      </c>
      <c r="D967" s="7" t="str">
        <f aca="true" t="shared" si="209" ref="D967:D972">"女"</f>
        <v>女</v>
      </c>
    </row>
    <row r="968" spans="1:4" ht="18" customHeight="1">
      <c r="A968" s="7">
        <v>965</v>
      </c>
      <c r="B968" s="7" t="str">
        <f>"2617202009171530388421"</f>
        <v>2617202009171530388421</v>
      </c>
      <c r="C968" s="7" t="str">
        <f>"张长女"</f>
        <v>张长女</v>
      </c>
      <c r="D968" s="7" t="str">
        <f t="shared" si="209"/>
        <v>女</v>
      </c>
    </row>
    <row r="969" spans="1:4" ht="18" customHeight="1">
      <c r="A969" s="7">
        <v>966</v>
      </c>
      <c r="B969" s="7" t="str">
        <f>"2617202009171532018424"</f>
        <v>2617202009171532018424</v>
      </c>
      <c r="C969" s="7" t="str">
        <f>"林芬"</f>
        <v>林芬</v>
      </c>
      <c r="D969" s="7" t="str">
        <f t="shared" si="209"/>
        <v>女</v>
      </c>
    </row>
    <row r="970" spans="1:4" ht="18" customHeight="1">
      <c r="A970" s="7">
        <v>967</v>
      </c>
      <c r="B970" s="7" t="str">
        <f>"2617202009171533028428"</f>
        <v>2617202009171533028428</v>
      </c>
      <c r="C970" s="7" t="str">
        <f>"吴季春"</f>
        <v>吴季春</v>
      </c>
      <c r="D970" s="7" t="str">
        <f t="shared" si="209"/>
        <v>女</v>
      </c>
    </row>
    <row r="971" spans="1:4" ht="18" customHeight="1">
      <c r="A971" s="7">
        <v>968</v>
      </c>
      <c r="B971" s="7" t="str">
        <f>"2617202009171536028431"</f>
        <v>2617202009171536028431</v>
      </c>
      <c r="C971" s="7" t="str">
        <f>"禤舒茵"</f>
        <v>禤舒茵</v>
      </c>
      <c r="D971" s="7" t="str">
        <f t="shared" si="209"/>
        <v>女</v>
      </c>
    </row>
    <row r="972" spans="1:4" ht="18" customHeight="1">
      <c r="A972" s="7">
        <v>969</v>
      </c>
      <c r="B972" s="7" t="str">
        <f>"2617202009171541598443"</f>
        <v>2617202009171541598443</v>
      </c>
      <c r="C972" s="7" t="str">
        <f>"庞梅霞"</f>
        <v>庞梅霞</v>
      </c>
      <c r="D972" s="7" t="str">
        <f t="shared" si="209"/>
        <v>女</v>
      </c>
    </row>
    <row r="973" spans="1:4" ht="18" customHeight="1">
      <c r="A973" s="7">
        <v>970</v>
      </c>
      <c r="B973" s="7" t="str">
        <f>"2617202009171544438446"</f>
        <v>2617202009171544438446</v>
      </c>
      <c r="C973" s="7" t="str">
        <f>"吴晓杰 "</f>
        <v>吴晓杰 </v>
      </c>
      <c r="D973" s="7" t="str">
        <f aca="true" t="shared" si="210" ref="D973:D978">"男"</f>
        <v>男</v>
      </c>
    </row>
    <row r="974" spans="1:4" ht="18" customHeight="1">
      <c r="A974" s="7">
        <v>971</v>
      </c>
      <c r="B974" s="7" t="str">
        <f>"2617202009171546578451"</f>
        <v>2617202009171546578451</v>
      </c>
      <c r="C974" s="7" t="str">
        <f>"唐越"</f>
        <v>唐越</v>
      </c>
      <c r="D974" s="7" t="str">
        <f t="shared" si="210"/>
        <v>男</v>
      </c>
    </row>
    <row r="975" spans="1:4" ht="18" customHeight="1">
      <c r="A975" s="7">
        <v>972</v>
      </c>
      <c r="B975" s="7" t="str">
        <f>"2617202009171547588453"</f>
        <v>2617202009171547588453</v>
      </c>
      <c r="C975" s="7" t="str">
        <f>"朱梦洁"</f>
        <v>朱梦洁</v>
      </c>
      <c r="D975" s="7" t="str">
        <f aca="true" t="shared" si="211" ref="D975:D983">"女"</f>
        <v>女</v>
      </c>
    </row>
    <row r="976" spans="1:4" ht="18" customHeight="1">
      <c r="A976" s="7">
        <v>973</v>
      </c>
      <c r="B976" s="7" t="str">
        <f>"2617202009171550258458"</f>
        <v>2617202009171550258458</v>
      </c>
      <c r="C976" s="7" t="str">
        <f>"彭舒"</f>
        <v>彭舒</v>
      </c>
      <c r="D976" s="7" t="str">
        <f t="shared" si="211"/>
        <v>女</v>
      </c>
    </row>
    <row r="977" spans="1:4" ht="18" customHeight="1">
      <c r="A977" s="7">
        <v>974</v>
      </c>
      <c r="B977" s="7" t="str">
        <f>"2617202009171551188459"</f>
        <v>2617202009171551188459</v>
      </c>
      <c r="C977" s="7" t="str">
        <f>"邓皓天"</f>
        <v>邓皓天</v>
      </c>
      <c r="D977" s="7" t="str">
        <f t="shared" si="210"/>
        <v>男</v>
      </c>
    </row>
    <row r="978" spans="1:4" ht="18" customHeight="1">
      <c r="A978" s="7">
        <v>975</v>
      </c>
      <c r="B978" s="7" t="str">
        <f>"2617202009171553288462"</f>
        <v>2617202009171553288462</v>
      </c>
      <c r="C978" s="7" t="str">
        <f>"符明阳"</f>
        <v>符明阳</v>
      </c>
      <c r="D978" s="7" t="str">
        <f t="shared" si="210"/>
        <v>男</v>
      </c>
    </row>
    <row r="979" spans="1:4" ht="18" customHeight="1">
      <c r="A979" s="7">
        <v>976</v>
      </c>
      <c r="B979" s="7" t="str">
        <f>"2617202009171600218473"</f>
        <v>2617202009171600218473</v>
      </c>
      <c r="C979" s="7" t="str">
        <f>"张杰"</f>
        <v>张杰</v>
      </c>
      <c r="D979" s="7" t="str">
        <f t="shared" si="211"/>
        <v>女</v>
      </c>
    </row>
    <row r="980" spans="1:4" ht="18" customHeight="1">
      <c r="A980" s="7">
        <v>977</v>
      </c>
      <c r="B980" s="7" t="str">
        <f>"2617202009171611148486"</f>
        <v>2617202009171611148486</v>
      </c>
      <c r="C980" s="7" t="str">
        <f>"许静"</f>
        <v>许静</v>
      </c>
      <c r="D980" s="7" t="str">
        <f t="shared" si="211"/>
        <v>女</v>
      </c>
    </row>
    <row r="981" spans="1:4" ht="18" customHeight="1">
      <c r="A981" s="7">
        <v>978</v>
      </c>
      <c r="B981" s="7" t="str">
        <f>"2617202009171623508504"</f>
        <v>2617202009171623508504</v>
      </c>
      <c r="C981" s="7" t="str">
        <f>"苏小燕"</f>
        <v>苏小燕</v>
      </c>
      <c r="D981" s="7" t="str">
        <f t="shared" si="211"/>
        <v>女</v>
      </c>
    </row>
    <row r="982" spans="1:4" ht="18" customHeight="1">
      <c r="A982" s="7">
        <v>979</v>
      </c>
      <c r="B982" s="7" t="str">
        <f>"2617202009171627198509"</f>
        <v>2617202009171627198509</v>
      </c>
      <c r="C982" s="7" t="str">
        <f>"符绵菊"</f>
        <v>符绵菊</v>
      </c>
      <c r="D982" s="7" t="str">
        <f t="shared" si="211"/>
        <v>女</v>
      </c>
    </row>
    <row r="983" spans="1:4" ht="18" customHeight="1">
      <c r="A983" s="7">
        <v>980</v>
      </c>
      <c r="B983" s="7" t="str">
        <f>"2617202009171630068513"</f>
        <v>2617202009171630068513</v>
      </c>
      <c r="C983" s="7" t="str">
        <f>"杨莉莎"</f>
        <v>杨莉莎</v>
      </c>
      <c r="D983" s="7" t="str">
        <f t="shared" si="211"/>
        <v>女</v>
      </c>
    </row>
    <row r="984" spans="1:4" ht="18" customHeight="1">
      <c r="A984" s="7">
        <v>981</v>
      </c>
      <c r="B984" s="7" t="str">
        <f>"2617202009171631508515"</f>
        <v>2617202009171631508515</v>
      </c>
      <c r="C984" s="7" t="str">
        <f>"林书杰"</f>
        <v>林书杰</v>
      </c>
      <c r="D984" s="7" t="str">
        <f aca="true" t="shared" si="212" ref="D984:D989">"男"</f>
        <v>男</v>
      </c>
    </row>
    <row r="985" spans="1:4" ht="18" customHeight="1">
      <c r="A985" s="7">
        <v>982</v>
      </c>
      <c r="B985" s="7" t="str">
        <f>"2617202009171637018522"</f>
        <v>2617202009171637018522</v>
      </c>
      <c r="C985" s="7" t="str">
        <f>"郭富铭"</f>
        <v>郭富铭</v>
      </c>
      <c r="D985" s="7" t="str">
        <f t="shared" si="212"/>
        <v>男</v>
      </c>
    </row>
    <row r="986" spans="1:4" ht="18" customHeight="1">
      <c r="A986" s="7">
        <v>983</v>
      </c>
      <c r="B986" s="7" t="str">
        <f>"2617202009171638228527"</f>
        <v>2617202009171638228527</v>
      </c>
      <c r="C986" s="7" t="str">
        <f>"许绩俊"</f>
        <v>许绩俊</v>
      </c>
      <c r="D986" s="7" t="str">
        <f t="shared" si="212"/>
        <v>男</v>
      </c>
    </row>
    <row r="987" spans="1:4" ht="18" customHeight="1">
      <c r="A987" s="7">
        <v>984</v>
      </c>
      <c r="B987" s="7" t="str">
        <f>"2617202009171642538535"</f>
        <v>2617202009171642538535</v>
      </c>
      <c r="C987" s="7" t="str">
        <f>"匡志畅"</f>
        <v>匡志畅</v>
      </c>
      <c r="D987" s="7" t="str">
        <f t="shared" si="212"/>
        <v>男</v>
      </c>
    </row>
    <row r="988" spans="1:4" ht="18" customHeight="1">
      <c r="A988" s="7">
        <v>985</v>
      </c>
      <c r="B988" s="7" t="str">
        <f>"2617202009171648458544"</f>
        <v>2617202009171648458544</v>
      </c>
      <c r="C988" s="7" t="str">
        <f>"林昌瑞"</f>
        <v>林昌瑞</v>
      </c>
      <c r="D988" s="7" t="str">
        <f t="shared" si="212"/>
        <v>男</v>
      </c>
    </row>
    <row r="989" spans="1:4" ht="18" customHeight="1">
      <c r="A989" s="7">
        <v>986</v>
      </c>
      <c r="B989" s="7" t="str">
        <f>"2617202009171655538552"</f>
        <v>2617202009171655538552</v>
      </c>
      <c r="C989" s="7" t="str">
        <f>"吴毓焕"</f>
        <v>吴毓焕</v>
      </c>
      <c r="D989" s="7" t="str">
        <f t="shared" si="212"/>
        <v>男</v>
      </c>
    </row>
    <row r="990" spans="1:4" ht="18" customHeight="1">
      <c r="A990" s="7">
        <v>987</v>
      </c>
      <c r="B990" s="7" t="str">
        <f>"2617202009171655568553"</f>
        <v>2617202009171655568553</v>
      </c>
      <c r="C990" s="7" t="str">
        <f>"张娇花"</f>
        <v>张娇花</v>
      </c>
      <c r="D990" s="7" t="str">
        <f aca="true" t="shared" si="213" ref="D990:D995">"女"</f>
        <v>女</v>
      </c>
    </row>
    <row r="991" spans="1:4" ht="18" customHeight="1">
      <c r="A991" s="7">
        <v>988</v>
      </c>
      <c r="B991" s="7" t="str">
        <f>"2617202009171657248558"</f>
        <v>2617202009171657248558</v>
      </c>
      <c r="C991" s="7" t="str">
        <f>"纪清海"</f>
        <v>纪清海</v>
      </c>
      <c r="D991" s="7" t="str">
        <f aca="true" t="shared" si="214" ref="D991:D996">"男"</f>
        <v>男</v>
      </c>
    </row>
    <row r="992" spans="1:4" ht="18" customHeight="1">
      <c r="A992" s="7">
        <v>989</v>
      </c>
      <c r="B992" s="7" t="str">
        <f>"2617202009171721538585"</f>
        <v>2617202009171721538585</v>
      </c>
      <c r="C992" s="7" t="str">
        <f>"王青耀"</f>
        <v>王青耀</v>
      </c>
      <c r="D992" s="7" t="str">
        <f t="shared" si="214"/>
        <v>男</v>
      </c>
    </row>
    <row r="993" spans="1:4" ht="18" customHeight="1">
      <c r="A993" s="7">
        <v>990</v>
      </c>
      <c r="B993" s="7" t="str">
        <f>"2617202009171733138595"</f>
        <v>2617202009171733138595</v>
      </c>
      <c r="C993" s="7" t="str">
        <f>"冼小曼"</f>
        <v>冼小曼</v>
      </c>
      <c r="D993" s="7" t="str">
        <f t="shared" si="213"/>
        <v>女</v>
      </c>
    </row>
    <row r="994" spans="1:4" ht="18" customHeight="1">
      <c r="A994" s="7">
        <v>991</v>
      </c>
      <c r="B994" s="7" t="str">
        <f>"2617202009171742158606"</f>
        <v>2617202009171742158606</v>
      </c>
      <c r="C994" s="7" t="str">
        <f>"李娘娃"</f>
        <v>李娘娃</v>
      </c>
      <c r="D994" s="7" t="str">
        <f t="shared" si="213"/>
        <v>女</v>
      </c>
    </row>
    <row r="995" spans="1:4" ht="18" customHeight="1">
      <c r="A995" s="7">
        <v>992</v>
      </c>
      <c r="B995" s="7" t="str">
        <f>"2617202009171743268610"</f>
        <v>2617202009171743268610</v>
      </c>
      <c r="C995" s="7" t="str">
        <f>"吴陈丽"</f>
        <v>吴陈丽</v>
      </c>
      <c r="D995" s="7" t="str">
        <f t="shared" si="213"/>
        <v>女</v>
      </c>
    </row>
    <row r="996" spans="1:4" ht="18" customHeight="1">
      <c r="A996" s="7">
        <v>993</v>
      </c>
      <c r="B996" s="7" t="str">
        <f>"2617202009171829128637"</f>
        <v>2617202009171829128637</v>
      </c>
      <c r="C996" s="7" t="str">
        <f>"符海川"</f>
        <v>符海川</v>
      </c>
      <c r="D996" s="7" t="str">
        <f t="shared" si="214"/>
        <v>男</v>
      </c>
    </row>
    <row r="997" spans="1:4" ht="18" customHeight="1">
      <c r="A997" s="7">
        <v>994</v>
      </c>
      <c r="B997" s="7" t="str">
        <f>"2617202009171831048641"</f>
        <v>2617202009171831048641</v>
      </c>
      <c r="C997" s="7" t="str">
        <f>"冯娈凤"</f>
        <v>冯娈凤</v>
      </c>
      <c r="D997" s="7" t="str">
        <f aca="true" t="shared" si="215" ref="D997:D1002">"女"</f>
        <v>女</v>
      </c>
    </row>
    <row r="998" spans="1:4" ht="18" customHeight="1">
      <c r="A998" s="7">
        <v>995</v>
      </c>
      <c r="B998" s="7" t="str">
        <f>"2617202009171838118649"</f>
        <v>2617202009171838118649</v>
      </c>
      <c r="C998" s="7" t="str">
        <f>"吉美琪"</f>
        <v>吉美琪</v>
      </c>
      <c r="D998" s="7" t="str">
        <f t="shared" si="215"/>
        <v>女</v>
      </c>
    </row>
    <row r="999" spans="1:4" ht="18" customHeight="1">
      <c r="A999" s="7">
        <v>996</v>
      </c>
      <c r="B999" s="7" t="str">
        <f>"2617202009171846168653"</f>
        <v>2617202009171846168653</v>
      </c>
      <c r="C999" s="7" t="str">
        <f>"唐南方"</f>
        <v>唐南方</v>
      </c>
      <c r="D999" s="7" t="str">
        <f aca="true" t="shared" si="216" ref="D999:D1006">"男"</f>
        <v>男</v>
      </c>
    </row>
    <row r="1000" spans="1:4" ht="18" customHeight="1">
      <c r="A1000" s="7">
        <v>997</v>
      </c>
      <c r="B1000" s="7" t="str">
        <f>"2617202009171846408655"</f>
        <v>2617202009171846408655</v>
      </c>
      <c r="C1000" s="7" t="str">
        <f>"孙如静"</f>
        <v>孙如静</v>
      </c>
      <c r="D1000" s="7" t="str">
        <f t="shared" si="215"/>
        <v>女</v>
      </c>
    </row>
    <row r="1001" spans="1:4" ht="18" customHeight="1">
      <c r="A1001" s="7">
        <v>998</v>
      </c>
      <c r="B1001" s="7" t="str">
        <f>"2617202009171851448661"</f>
        <v>2617202009171851448661</v>
      </c>
      <c r="C1001" s="7" t="str">
        <f>"符宇群"</f>
        <v>符宇群</v>
      </c>
      <c r="D1001" s="7" t="str">
        <f t="shared" si="215"/>
        <v>女</v>
      </c>
    </row>
    <row r="1002" spans="1:4" ht="18" customHeight="1">
      <c r="A1002" s="7">
        <v>999</v>
      </c>
      <c r="B1002" s="7" t="str">
        <f>"2617202009171851498662"</f>
        <v>2617202009171851498662</v>
      </c>
      <c r="C1002" s="7" t="str">
        <f>"蔡金玲"</f>
        <v>蔡金玲</v>
      </c>
      <c r="D1002" s="7" t="str">
        <f t="shared" si="215"/>
        <v>女</v>
      </c>
    </row>
    <row r="1003" spans="1:4" ht="18" customHeight="1">
      <c r="A1003" s="7">
        <v>1000</v>
      </c>
      <c r="B1003" s="7" t="str">
        <f>"2617202009171905178673"</f>
        <v>2617202009171905178673</v>
      </c>
      <c r="C1003" s="7" t="str">
        <f>"李柯泓"</f>
        <v>李柯泓</v>
      </c>
      <c r="D1003" s="7" t="str">
        <f t="shared" si="216"/>
        <v>男</v>
      </c>
    </row>
    <row r="1004" spans="1:4" ht="18" customHeight="1">
      <c r="A1004" s="7">
        <v>1001</v>
      </c>
      <c r="B1004" s="7" t="str">
        <f>"2617202009171926228691"</f>
        <v>2617202009171926228691</v>
      </c>
      <c r="C1004" s="7" t="str">
        <f>"陈飞"</f>
        <v>陈飞</v>
      </c>
      <c r="D1004" s="7" t="str">
        <f t="shared" si="216"/>
        <v>男</v>
      </c>
    </row>
    <row r="1005" spans="1:4" ht="18" customHeight="1">
      <c r="A1005" s="7">
        <v>1002</v>
      </c>
      <c r="B1005" s="7" t="str">
        <f>"2617202009171929038694"</f>
        <v>2617202009171929038694</v>
      </c>
      <c r="C1005" s="7" t="str">
        <f>"陈显文"</f>
        <v>陈显文</v>
      </c>
      <c r="D1005" s="7" t="str">
        <f t="shared" si="216"/>
        <v>男</v>
      </c>
    </row>
    <row r="1006" spans="1:4" ht="18" customHeight="1">
      <c r="A1006" s="7">
        <v>1003</v>
      </c>
      <c r="B1006" s="7" t="str">
        <f>"2617202009171934278704"</f>
        <v>2617202009171934278704</v>
      </c>
      <c r="C1006" s="7" t="str">
        <f>"陈业程"</f>
        <v>陈业程</v>
      </c>
      <c r="D1006" s="7" t="str">
        <f t="shared" si="216"/>
        <v>男</v>
      </c>
    </row>
    <row r="1007" spans="1:4" ht="18" customHeight="1">
      <c r="A1007" s="7">
        <v>1004</v>
      </c>
      <c r="B1007" s="7" t="str">
        <f>"2617202009171948578725"</f>
        <v>2617202009171948578725</v>
      </c>
      <c r="C1007" s="7" t="str">
        <f>"周文倩"</f>
        <v>周文倩</v>
      </c>
      <c r="D1007" s="7" t="str">
        <f aca="true" t="shared" si="217" ref="D1007:D1014">"女"</f>
        <v>女</v>
      </c>
    </row>
    <row r="1008" spans="1:4" ht="18" customHeight="1">
      <c r="A1008" s="7">
        <v>1005</v>
      </c>
      <c r="B1008" s="7" t="str">
        <f>"2617202009172005388739"</f>
        <v>2617202009172005388739</v>
      </c>
      <c r="C1008" s="7" t="str">
        <f>"王文浩"</f>
        <v>王文浩</v>
      </c>
      <c r="D1008" s="7" t="str">
        <f>"男"</f>
        <v>男</v>
      </c>
    </row>
    <row r="1009" spans="1:4" ht="18" customHeight="1">
      <c r="A1009" s="7">
        <v>1006</v>
      </c>
      <c r="B1009" s="7" t="str">
        <f>"2617202009172018238754"</f>
        <v>2617202009172018238754</v>
      </c>
      <c r="C1009" s="7" t="str">
        <f>"刘畅"</f>
        <v>刘畅</v>
      </c>
      <c r="D1009" s="7" t="str">
        <f t="shared" si="217"/>
        <v>女</v>
      </c>
    </row>
    <row r="1010" spans="1:4" ht="18" customHeight="1">
      <c r="A1010" s="7">
        <v>1007</v>
      </c>
      <c r="B1010" s="7" t="str">
        <f>"2617202009172020538757"</f>
        <v>2617202009172020538757</v>
      </c>
      <c r="C1010" s="7" t="str">
        <f>"赵少男"</f>
        <v>赵少男</v>
      </c>
      <c r="D1010" s="7" t="str">
        <f t="shared" si="217"/>
        <v>女</v>
      </c>
    </row>
    <row r="1011" spans="1:4" ht="18" customHeight="1">
      <c r="A1011" s="7">
        <v>1008</v>
      </c>
      <c r="B1011" s="7" t="str">
        <f>"2617202009172021218759"</f>
        <v>2617202009172021218759</v>
      </c>
      <c r="C1011" s="7" t="str">
        <f>"钟美珠"</f>
        <v>钟美珠</v>
      </c>
      <c r="D1011" s="7" t="str">
        <f t="shared" si="217"/>
        <v>女</v>
      </c>
    </row>
    <row r="1012" spans="1:4" ht="18" customHeight="1">
      <c r="A1012" s="7">
        <v>1009</v>
      </c>
      <c r="B1012" s="7" t="str">
        <f>"2617202009172023278762"</f>
        <v>2617202009172023278762</v>
      </c>
      <c r="C1012" s="7" t="str">
        <f>"陈春桃"</f>
        <v>陈春桃</v>
      </c>
      <c r="D1012" s="7" t="str">
        <f t="shared" si="217"/>
        <v>女</v>
      </c>
    </row>
    <row r="1013" spans="1:4" ht="18" customHeight="1">
      <c r="A1013" s="7">
        <v>1010</v>
      </c>
      <c r="B1013" s="7" t="str">
        <f>"2617202009172023358764"</f>
        <v>2617202009172023358764</v>
      </c>
      <c r="C1013" s="7" t="str">
        <f>"韩文雅"</f>
        <v>韩文雅</v>
      </c>
      <c r="D1013" s="7" t="str">
        <f t="shared" si="217"/>
        <v>女</v>
      </c>
    </row>
    <row r="1014" spans="1:4" ht="18" customHeight="1">
      <c r="A1014" s="7">
        <v>1011</v>
      </c>
      <c r="B1014" s="7" t="str">
        <f>"2617202009172030318776"</f>
        <v>2617202009172030318776</v>
      </c>
      <c r="C1014" s="7" t="str">
        <f>"陈逸超"</f>
        <v>陈逸超</v>
      </c>
      <c r="D1014" s="7" t="str">
        <f t="shared" si="217"/>
        <v>女</v>
      </c>
    </row>
    <row r="1015" spans="1:4" ht="18" customHeight="1">
      <c r="A1015" s="7">
        <v>1012</v>
      </c>
      <c r="B1015" s="7" t="str">
        <f>"2617202009172033538780"</f>
        <v>2617202009172033538780</v>
      </c>
      <c r="C1015" s="7" t="str">
        <f>"钟诚俊"</f>
        <v>钟诚俊</v>
      </c>
      <c r="D1015" s="7" t="str">
        <f>"男"</f>
        <v>男</v>
      </c>
    </row>
    <row r="1016" spans="1:4" ht="18" customHeight="1">
      <c r="A1016" s="7">
        <v>1013</v>
      </c>
      <c r="B1016" s="7" t="str">
        <f>"2617202009172037448783"</f>
        <v>2617202009172037448783</v>
      </c>
      <c r="C1016" s="7" t="str">
        <f>"吴妚布"</f>
        <v>吴妚布</v>
      </c>
      <c r="D1016" s="7" t="str">
        <f aca="true" t="shared" si="218" ref="D1016:D1018">"女"</f>
        <v>女</v>
      </c>
    </row>
    <row r="1017" spans="1:4" ht="18" customHeight="1">
      <c r="A1017" s="7">
        <v>1014</v>
      </c>
      <c r="B1017" s="7" t="str">
        <f>"2617202009172047548797"</f>
        <v>2617202009172047548797</v>
      </c>
      <c r="C1017" s="7" t="str">
        <f>"林芳妙"</f>
        <v>林芳妙</v>
      </c>
      <c r="D1017" s="7" t="str">
        <f t="shared" si="218"/>
        <v>女</v>
      </c>
    </row>
    <row r="1018" spans="1:4" ht="18" customHeight="1">
      <c r="A1018" s="7">
        <v>1015</v>
      </c>
      <c r="B1018" s="7" t="str">
        <f>"2617202009172050598802"</f>
        <v>2617202009172050598802</v>
      </c>
      <c r="C1018" s="7" t="str">
        <f>"孙盼盼"</f>
        <v>孙盼盼</v>
      </c>
      <c r="D1018" s="7" t="str">
        <f t="shared" si="218"/>
        <v>女</v>
      </c>
    </row>
    <row r="1019" spans="1:4" ht="18" customHeight="1">
      <c r="A1019" s="7">
        <v>1016</v>
      </c>
      <c r="B1019" s="7" t="str">
        <f>"2617202009172051078803"</f>
        <v>2617202009172051078803</v>
      </c>
      <c r="C1019" s="7" t="str">
        <f>"梁其国"</f>
        <v>梁其国</v>
      </c>
      <c r="D1019" s="7" t="str">
        <f>"男"</f>
        <v>男</v>
      </c>
    </row>
    <row r="1020" spans="1:4" ht="18" customHeight="1">
      <c r="A1020" s="7">
        <v>1017</v>
      </c>
      <c r="B1020" s="7" t="str">
        <f>"2617202009172051388804"</f>
        <v>2617202009172051388804</v>
      </c>
      <c r="C1020" s="7" t="str">
        <f>"曾燕妮"</f>
        <v>曾燕妮</v>
      </c>
      <c r="D1020" s="7" t="str">
        <f aca="true" t="shared" si="219" ref="D1020:D1025">"女"</f>
        <v>女</v>
      </c>
    </row>
    <row r="1021" spans="1:4" ht="18" customHeight="1">
      <c r="A1021" s="7">
        <v>1018</v>
      </c>
      <c r="B1021" s="7" t="str">
        <f>"2617202009172052458805"</f>
        <v>2617202009172052458805</v>
      </c>
      <c r="C1021" s="7" t="str">
        <f>"李光爱"</f>
        <v>李光爱</v>
      </c>
      <c r="D1021" s="7" t="str">
        <f t="shared" si="219"/>
        <v>女</v>
      </c>
    </row>
    <row r="1022" spans="1:4" ht="18" customHeight="1">
      <c r="A1022" s="7">
        <v>1019</v>
      </c>
      <c r="B1022" s="7" t="str">
        <f>"2617202009172053258806"</f>
        <v>2617202009172053258806</v>
      </c>
      <c r="C1022" s="7" t="str">
        <f>"陈怡"</f>
        <v>陈怡</v>
      </c>
      <c r="D1022" s="7" t="str">
        <f t="shared" si="219"/>
        <v>女</v>
      </c>
    </row>
    <row r="1023" spans="1:4" ht="18" customHeight="1">
      <c r="A1023" s="7">
        <v>1020</v>
      </c>
      <c r="B1023" s="7" t="str">
        <f>"2617202009172057498814"</f>
        <v>2617202009172057498814</v>
      </c>
      <c r="C1023" s="7" t="str">
        <f>"覃花"</f>
        <v>覃花</v>
      </c>
      <c r="D1023" s="7" t="str">
        <f t="shared" si="219"/>
        <v>女</v>
      </c>
    </row>
    <row r="1024" spans="1:4" ht="18" customHeight="1">
      <c r="A1024" s="7">
        <v>1021</v>
      </c>
      <c r="B1024" s="7" t="str">
        <f>"2617202009172057528815"</f>
        <v>2617202009172057528815</v>
      </c>
      <c r="C1024" s="7" t="str">
        <f>"潘逸萍"</f>
        <v>潘逸萍</v>
      </c>
      <c r="D1024" s="7" t="str">
        <f t="shared" si="219"/>
        <v>女</v>
      </c>
    </row>
    <row r="1025" spans="1:4" ht="18" customHeight="1">
      <c r="A1025" s="7">
        <v>1022</v>
      </c>
      <c r="B1025" s="7" t="str">
        <f>"2617202009172107308824"</f>
        <v>2617202009172107308824</v>
      </c>
      <c r="C1025" s="7" t="str">
        <f>"陈慧"</f>
        <v>陈慧</v>
      </c>
      <c r="D1025" s="7" t="str">
        <f t="shared" si="219"/>
        <v>女</v>
      </c>
    </row>
    <row r="1026" spans="1:4" ht="18" customHeight="1">
      <c r="A1026" s="7">
        <v>1023</v>
      </c>
      <c r="B1026" s="7" t="str">
        <f>"2617202009172109388826"</f>
        <v>2617202009172109388826</v>
      </c>
      <c r="C1026" s="7" t="str">
        <f>"林志刚"</f>
        <v>林志刚</v>
      </c>
      <c r="D1026" s="7" t="str">
        <f aca="true" t="shared" si="220" ref="D1026:D1029">"男"</f>
        <v>男</v>
      </c>
    </row>
    <row r="1027" spans="1:4" ht="18" customHeight="1">
      <c r="A1027" s="7">
        <v>1024</v>
      </c>
      <c r="B1027" s="7" t="str">
        <f>"2617202009172111288827"</f>
        <v>2617202009172111288827</v>
      </c>
      <c r="C1027" s="7" t="str">
        <f>"贺欣薇"</f>
        <v>贺欣薇</v>
      </c>
      <c r="D1027" s="7" t="str">
        <f aca="true" t="shared" si="221" ref="D1027:D1031">"女"</f>
        <v>女</v>
      </c>
    </row>
    <row r="1028" spans="1:4" ht="18" customHeight="1">
      <c r="A1028" s="7">
        <v>1025</v>
      </c>
      <c r="B1028" s="7" t="str">
        <f>"2617202009172112558828"</f>
        <v>2617202009172112558828</v>
      </c>
      <c r="C1028" s="7" t="str">
        <f>"郑炜"</f>
        <v>郑炜</v>
      </c>
      <c r="D1028" s="7" t="str">
        <f t="shared" si="220"/>
        <v>男</v>
      </c>
    </row>
    <row r="1029" spans="1:4" ht="18" customHeight="1">
      <c r="A1029" s="7">
        <v>1026</v>
      </c>
      <c r="B1029" s="7" t="str">
        <f>"2617202009172114338829"</f>
        <v>2617202009172114338829</v>
      </c>
      <c r="C1029" s="7" t="str">
        <f>"冯推庆"</f>
        <v>冯推庆</v>
      </c>
      <c r="D1029" s="7" t="str">
        <f t="shared" si="220"/>
        <v>男</v>
      </c>
    </row>
    <row r="1030" spans="1:4" ht="18" customHeight="1">
      <c r="A1030" s="7">
        <v>1027</v>
      </c>
      <c r="B1030" s="7" t="str">
        <f>"2617202009172114598830"</f>
        <v>2617202009172114598830</v>
      </c>
      <c r="C1030" s="7" t="str">
        <f>"戴晓慧"</f>
        <v>戴晓慧</v>
      </c>
      <c r="D1030" s="7" t="str">
        <f t="shared" si="221"/>
        <v>女</v>
      </c>
    </row>
    <row r="1031" spans="1:4" ht="18" customHeight="1">
      <c r="A1031" s="7">
        <v>1028</v>
      </c>
      <c r="B1031" s="7" t="str">
        <f>"2617202009172126258848"</f>
        <v>2617202009172126258848</v>
      </c>
      <c r="C1031" s="7" t="str">
        <f>"卓海霞"</f>
        <v>卓海霞</v>
      </c>
      <c r="D1031" s="7" t="str">
        <f t="shared" si="221"/>
        <v>女</v>
      </c>
    </row>
    <row r="1032" spans="1:4" ht="18" customHeight="1">
      <c r="A1032" s="7">
        <v>1029</v>
      </c>
      <c r="B1032" s="7" t="str">
        <f>"2617202009172131438855"</f>
        <v>2617202009172131438855</v>
      </c>
      <c r="C1032" s="7" t="str">
        <f>"陈绵照"</f>
        <v>陈绵照</v>
      </c>
      <c r="D1032" s="7" t="str">
        <f aca="true" t="shared" si="222" ref="D1032:D1036">"男"</f>
        <v>男</v>
      </c>
    </row>
    <row r="1033" spans="1:4" ht="18" customHeight="1">
      <c r="A1033" s="7">
        <v>1030</v>
      </c>
      <c r="B1033" s="7" t="str">
        <f>"2617202009172135248862"</f>
        <v>2617202009172135248862</v>
      </c>
      <c r="C1033" s="7" t="str">
        <f>"林麟"</f>
        <v>林麟</v>
      </c>
      <c r="D1033" s="7" t="str">
        <f t="shared" si="222"/>
        <v>男</v>
      </c>
    </row>
    <row r="1034" spans="1:4" ht="18" customHeight="1">
      <c r="A1034" s="7">
        <v>1031</v>
      </c>
      <c r="B1034" s="7" t="str">
        <f>"2617202009172136148865"</f>
        <v>2617202009172136148865</v>
      </c>
      <c r="C1034" s="7" t="str">
        <f>"莫华慧"</f>
        <v>莫华慧</v>
      </c>
      <c r="D1034" s="7" t="str">
        <f aca="true" t="shared" si="223" ref="D1034:D1037">"女"</f>
        <v>女</v>
      </c>
    </row>
    <row r="1035" spans="1:4" ht="18" customHeight="1">
      <c r="A1035" s="7">
        <v>1032</v>
      </c>
      <c r="B1035" s="7" t="str">
        <f>"2617202009172137358867"</f>
        <v>2617202009172137358867</v>
      </c>
      <c r="C1035" s="7" t="str">
        <f>"陈慧智"</f>
        <v>陈慧智</v>
      </c>
      <c r="D1035" s="7" t="str">
        <f t="shared" si="223"/>
        <v>女</v>
      </c>
    </row>
    <row r="1036" spans="1:4" ht="18" customHeight="1">
      <c r="A1036" s="7">
        <v>1033</v>
      </c>
      <c r="B1036" s="7" t="str">
        <f>"2617202009172143598872"</f>
        <v>2617202009172143598872</v>
      </c>
      <c r="C1036" s="7" t="str">
        <f>"文继明"</f>
        <v>文继明</v>
      </c>
      <c r="D1036" s="7" t="str">
        <f t="shared" si="222"/>
        <v>男</v>
      </c>
    </row>
    <row r="1037" spans="1:4" ht="18" customHeight="1">
      <c r="A1037" s="7">
        <v>1034</v>
      </c>
      <c r="B1037" s="7" t="str">
        <f>"2617202009172146038874"</f>
        <v>2617202009172146038874</v>
      </c>
      <c r="C1037" s="7" t="str">
        <f>"潘彦冰"</f>
        <v>潘彦冰</v>
      </c>
      <c r="D1037" s="7" t="str">
        <f t="shared" si="223"/>
        <v>女</v>
      </c>
    </row>
    <row r="1038" spans="1:4" ht="18" customHeight="1">
      <c r="A1038" s="7">
        <v>1035</v>
      </c>
      <c r="B1038" s="7" t="str">
        <f>"2617202009172147238878"</f>
        <v>2617202009172147238878</v>
      </c>
      <c r="C1038" s="7" t="str">
        <f>"陈呈湟"</f>
        <v>陈呈湟</v>
      </c>
      <c r="D1038" s="7" t="str">
        <f aca="true" t="shared" si="224" ref="D1038:D1043">"男"</f>
        <v>男</v>
      </c>
    </row>
    <row r="1039" spans="1:4" ht="18" customHeight="1">
      <c r="A1039" s="7">
        <v>1036</v>
      </c>
      <c r="B1039" s="7" t="str">
        <f>"2617202009172156548888"</f>
        <v>2617202009172156548888</v>
      </c>
      <c r="C1039" s="7" t="str">
        <f>"黄振斌"</f>
        <v>黄振斌</v>
      </c>
      <c r="D1039" s="7" t="str">
        <f t="shared" si="224"/>
        <v>男</v>
      </c>
    </row>
    <row r="1040" spans="1:4" ht="18" customHeight="1">
      <c r="A1040" s="7">
        <v>1037</v>
      </c>
      <c r="B1040" s="7" t="str">
        <f>"2617202009172157298889"</f>
        <v>2617202009172157298889</v>
      </c>
      <c r="C1040" s="7" t="str">
        <f>"王召"</f>
        <v>王召</v>
      </c>
      <c r="D1040" s="7" t="str">
        <f t="shared" si="224"/>
        <v>男</v>
      </c>
    </row>
    <row r="1041" spans="1:4" ht="18" customHeight="1">
      <c r="A1041" s="7">
        <v>1038</v>
      </c>
      <c r="B1041" s="7" t="str">
        <f>"2617202009172203278897"</f>
        <v>2617202009172203278897</v>
      </c>
      <c r="C1041" s="7" t="str">
        <f>"史芳铚"</f>
        <v>史芳铚</v>
      </c>
      <c r="D1041" s="7" t="str">
        <f t="shared" si="224"/>
        <v>男</v>
      </c>
    </row>
    <row r="1042" spans="1:4" ht="18" customHeight="1">
      <c r="A1042" s="7">
        <v>1039</v>
      </c>
      <c r="B1042" s="7" t="str">
        <f>"2617202009172208358905"</f>
        <v>2617202009172208358905</v>
      </c>
      <c r="C1042" s="7" t="str">
        <f>"王伟"</f>
        <v>王伟</v>
      </c>
      <c r="D1042" s="7" t="str">
        <f t="shared" si="224"/>
        <v>男</v>
      </c>
    </row>
    <row r="1043" spans="1:4" ht="18" customHeight="1">
      <c r="A1043" s="7">
        <v>1040</v>
      </c>
      <c r="B1043" s="7" t="str">
        <f>"2617202009172212418908"</f>
        <v>2617202009172212418908</v>
      </c>
      <c r="C1043" s="7" t="str">
        <f>"张振新"</f>
        <v>张振新</v>
      </c>
      <c r="D1043" s="7" t="str">
        <f t="shared" si="224"/>
        <v>男</v>
      </c>
    </row>
    <row r="1044" spans="1:4" ht="18" customHeight="1">
      <c r="A1044" s="7">
        <v>1041</v>
      </c>
      <c r="B1044" s="7" t="str">
        <f>"2617202009172213228910"</f>
        <v>2617202009172213228910</v>
      </c>
      <c r="C1044" s="7" t="str">
        <f>"林燕"</f>
        <v>林燕</v>
      </c>
      <c r="D1044" s="7" t="str">
        <f aca="true" t="shared" si="225" ref="D1044:D1049">"女"</f>
        <v>女</v>
      </c>
    </row>
    <row r="1045" spans="1:4" ht="18" customHeight="1">
      <c r="A1045" s="7">
        <v>1042</v>
      </c>
      <c r="B1045" s="7" t="str">
        <f>"2617202009172216558916"</f>
        <v>2617202009172216558916</v>
      </c>
      <c r="C1045" s="7" t="str">
        <f>"黄敏"</f>
        <v>黄敏</v>
      </c>
      <c r="D1045" s="7" t="str">
        <f t="shared" si="225"/>
        <v>女</v>
      </c>
    </row>
    <row r="1046" spans="1:4" ht="18" customHeight="1">
      <c r="A1046" s="7">
        <v>1043</v>
      </c>
      <c r="B1046" s="7" t="str">
        <f>"2617202009172220038920"</f>
        <v>2617202009172220038920</v>
      </c>
      <c r="C1046" s="7" t="str">
        <f>"吴佳"</f>
        <v>吴佳</v>
      </c>
      <c r="D1046" s="7" t="str">
        <f aca="true" t="shared" si="226" ref="D1046:D1050">"男"</f>
        <v>男</v>
      </c>
    </row>
    <row r="1047" spans="1:4" ht="18" customHeight="1">
      <c r="A1047" s="7">
        <v>1044</v>
      </c>
      <c r="B1047" s="7" t="str">
        <f>"2617202009172221258925"</f>
        <v>2617202009172221258925</v>
      </c>
      <c r="C1047" s="7" t="str">
        <f>"王拨林"</f>
        <v>王拨林</v>
      </c>
      <c r="D1047" s="7" t="str">
        <f t="shared" si="226"/>
        <v>男</v>
      </c>
    </row>
    <row r="1048" spans="1:4" ht="18" customHeight="1">
      <c r="A1048" s="7">
        <v>1045</v>
      </c>
      <c r="B1048" s="7" t="str">
        <f>"2617202009172221488926"</f>
        <v>2617202009172221488926</v>
      </c>
      <c r="C1048" s="7" t="str">
        <f>"包有玲"</f>
        <v>包有玲</v>
      </c>
      <c r="D1048" s="7" t="str">
        <f t="shared" si="225"/>
        <v>女</v>
      </c>
    </row>
    <row r="1049" spans="1:4" ht="18" customHeight="1">
      <c r="A1049" s="7">
        <v>1046</v>
      </c>
      <c r="B1049" s="7" t="str">
        <f>"2617202009172224298930"</f>
        <v>2617202009172224298930</v>
      </c>
      <c r="C1049" s="7" t="str">
        <f>"周玉清"</f>
        <v>周玉清</v>
      </c>
      <c r="D1049" s="7" t="str">
        <f t="shared" si="225"/>
        <v>女</v>
      </c>
    </row>
    <row r="1050" spans="1:4" ht="18" customHeight="1">
      <c r="A1050" s="7">
        <v>1047</v>
      </c>
      <c r="B1050" s="7" t="str">
        <f>"2617202009172233388943"</f>
        <v>2617202009172233388943</v>
      </c>
      <c r="C1050" s="7" t="str">
        <f>"杜大钦"</f>
        <v>杜大钦</v>
      </c>
      <c r="D1050" s="7" t="str">
        <f t="shared" si="226"/>
        <v>男</v>
      </c>
    </row>
    <row r="1051" spans="1:4" ht="18" customHeight="1">
      <c r="A1051" s="7">
        <v>1048</v>
      </c>
      <c r="B1051" s="7" t="str">
        <f>"2617202009172237288948"</f>
        <v>2617202009172237288948</v>
      </c>
      <c r="C1051" s="7" t="str">
        <f>"郭乃坤"</f>
        <v>郭乃坤</v>
      </c>
      <c r="D1051" s="7" t="str">
        <f>"女"</f>
        <v>女</v>
      </c>
    </row>
    <row r="1052" spans="1:4" ht="18" customHeight="1">
      <c r="A1052" s="7">
        <v>1049</v>
      </c>
      <c r="B1052" s="7" t="str">
        <f>"2617202009172241078956"</f>
        <v>2617202009172241078956</v>
      </c>
      <c r="C1052" s="7" t="str">
        <f>"陈威霖"</f>
        <v>陈威霖</v>
      </c>
      <c r="D1052" s="7" t="str">
        <f aca="true" t="shared" si="227" ref="D1052:D1054">"男"</f>
        <v>男</v>
      </c>
    </row>
    <row r="1053" spans="1:4" ht="18" customHeight="1">
      <c r="A1053" s="7">
        <v>1050</v>
      </c>
      <c r="B1053" s="7" t="str">
        <f>"2617202009172247378967"</f>
        <v>2617202009172247378967</v>
      </c>
      <c r="C1053" s="7" t="str">
        <f>"庞力力"</f>
        <v>庞力力</v>
      </c>
      <c r="D1053" s="7" t="str">
        <f t="shared" si="227"/>
        <v>男</v>
      </c>
    </row>
    <row r="1054" spans="1:4" ht="18" customHeight="1">
      <c r="A1054" s="7">
        <v>1051</v>
      </c>
      <c r="B1054" s="7" t="str">
        <f>"2617202009172251168971"</f>
        <v>2617202009172251168971</v>
      </c>
      <c r="C1054" s="7" t="str">
        <f>"王福录"</f>
        <v>王福录</v>
      </c>
      <c r="D1054" s="7" t="str">
        <f t="shared" si="227"/>
        <v>男</v>
      </c>
    </row>
    <row r="1055" spans="1:4" ht="18" customHeight="1">
      <c r="A1055" s="7">
        <v>1052</v>
      </c>
      <c r="B1055" s="7" t="str">
        <f>"2617202009172255138976"</f>
        <v>2617202009172255138976</v>
      </c>
      <c r="C1055" s="7" t="str">
        <f>"潘碧莹"</f>
        <v>潘碧莹</v>
      </c>
      <c r="D1055" s="7" t="str">
        <f aca="true" t="shared" si="228" ref="D1055:D1058">"女"</f>
        <v>女</v>
      </c>
    </row>
    <row r="1056" spans="1:4" ht="18" customHeight="1">
      <c r="A1056" s="7">
        <v>1053</v>
      </c>
      <c r="B1056" s="7" t="str">
        <f>"2617202009172257588979"</f>
        <v>2617202009172257588979</v>
      </c>
      <c r="C1056" s="7" t="str">
        <f>"潘国正"</f>
        <v>潘国正</v>
      </c>
      <c r="D1056" s="7" t="str">
        <f aca="true" t="shared" si="229" ref="D1056:D1060">"男"</f>
        <v>男</v>
      </c>
    </row>
    <row r="1057" spans="1:4" ht="18" customHeight="1">
      <c r="A1057" s="7">
        <v>1054</v>
      </c>
      <c r="B1057" s="7" t="str">
        <f>"2617202009172259148980"</f>
        <v>2617202009172259148980</v>
      </c>
      <c r="C1057" s="7" t="str">
        <f>"朱典兰"</f>
        <v>朱典兰</v>
      </c>
      <c r="D1057" s="7" t="str">
        <f t="shared" si="228"/>
        <v>女</v>
      </c>
    </row>
    <row r="1058" spans="1:4" ht="18" customHeight="1">
      <c r="A1058" s="7">
        <v>1055</v>
      </c>
      <c r="B1058" s="7" t="str">
        <f>"2617202009172304578985"</f>
        <v>2617202009172304578985</v>
      </c>
      <c r="C1058" s="7" t="str">
        <f>"邓秀丽"</f>
        <v>邓秀丽</v>
      </c>
      <c r="D1058" s="7" t="str">
        <f t="shared" si="228"/>
        <v>女</v>
      </c>
    </row>
    <row r="1059" spans="1:4" ht="18" customHeight="1">
      <c r="A1059" s="7">
        <v>1056</v>
      </c>
      <c r="B1059" s="7" t="str">
        <f>"2617202009172309388988"</f>
        <v>2617202009172309388988</v>
      </c>
      <c r="C1059" s="7" t="str">
        <f>"张锦海"</f>
        <v>张锦海</v>
      </c>
      <c r="D1059" s="7" t="str">
        <f t="shared" si="229"/>
        <v>男</v>
      </c>
    </row>
    <row r="1060" spans="1:4" ht="18" customHeight="1">
      <c r="A1060" s="7">
        <v>1057</v>
      </c>
      <c r="B1060" s="7" t="str">
        <f>"2617202009172311068990"</f>
        <v>2617202009172311068990</v>
      </c>
      <c r="C1060" s="7" t="str">
        <f>"王继伟"</f>
        <v>王继伟</v>
      </c>
      <c r="D1060" s="7" t="str">
        <f t="shared" si="229"/>
        <v>男</v>
      </c>
    </row>
    <row r="1061" spans="1:4" ht="18" customHeight="1">
      <c r="A1061" s="7">
        <v>1058</v>
      </c>
      <c r="B1061" s="7" t="str">
        <f>"2617202009172311298991"</f>
        <v>2617202009172311298991</v>
      </c>
      <c r="C1061" s="7" t="str">
        <f>"林霞"</f>
        <v>林霞</v>
      </c>
      <c r="D1061" s="7" t="str">
        <f aca="true" t="shared" si="230" ref="D1061:D1065">"女"</f>
        <v>女</v>
      </c>
    </row>
    <row r="1062" spans="1:4" ht="18" customHeight="1">
      <c r="A1062" s="7">
        <v>1059</v>
      </c>
      <c r="B1062" s="7" t="str">
        <f>"2617202009172317418999"</f>
        <v>2617202009172317418999</v>
      </c>
      <c r="C1062" s="7" t="str">
        <f>"方倩"</f>
        <v>方倩</v>
      </c>
      <c r="D1062" s="7" t="str">
        <f t="shared" si="230"/>
        <v>女</v>
      </c>
    </row>
    <row r="1063" spans="1:4" ht="18" customHeight="1">
      <c r="A1063" s="7">
        <v>1060</v>
      </c>
      <c r="B1063" s="7" t="str">
        <f>"2617202009172318539001"</f>
        <v>2617202009172318539001</v>
      </c>
      <c r="C1063" s="7" t="str">
        <f>"吴经唐"</f>
        <v>吴经唐</v>
      </c>
      <c r="D1063" s="7" t="str">
        <f aca="true" t="shared" si="231" ref="D1063:D1067">"男"</f>
        <v>男</v>
      </c>
    </row>
    <row r="1064" spans="1:4" ht="18" customHeight="1">
      <c r="A1064" s="7">
        <v>1061</v>
      </c>
      <c r="B1064" s="7" t="str">
        <f>"2617202009172320389003"</f>
        <v>2617202009172320389003</v>
      </c>
      <c r="C1064" s="7" t="str">
        <f>"钟有鑫"</f>
        <v>钟有鑫</v>
      </c>
      <c r="D1064" s="7" t="str">
        <f t="shared" si="231"/>
        <v>男</v>
      </c>
    </row>
    <row r="1065" spans="1:4" ht="18" customHeight="1">
      <c r="A1065" s="7">
        <v>1062</v>
      </c>
      <c r="B1065" s="7" t="str">
        <f>"2617202009172330029012"</f>
        <v>2617202009172330029012</v>
      </c>
      <c r="C1065" s="7" t="str">
        <f>"吉晓萍"</f>
        <v>吉晓萍</v>
      </c>
      <c r="D1065" s="7" t="str">
        <f t="shared" si="230"/>
        <v>女</v>
      </c>
    </row>
    <row r="1066" spans="1:4" ht="18" customHeight="1">
      <c r="A1066" s="7">
        <v>1063</v>
      </c>
      <c r="B1066" s="7" t="str">
        <f>"2617202009172338019021"</f>
        <v>2617202009172338019021</v>
      </c>
      <c r="C1066" s="7" t="str">
        <f>"王忠正"</f>
        <v>王忠正</v>
      </c>
      <c r="D1066" s="7" t="str">
        <f t="shared" si="231"/>
        <v>男</v>
      </c>
    </row>
    <row r="1067" spans="1:4" ht="18" customHeight="1">
      <c r="A1067" s="7">
        <v>1064</v>
      </c>
      <c r="B1067" s="7" t="str">
        <f>"2617202009172351259032"</f>
        <v>2617202009172351259032</v>
      </c>
      <c r="C1067" s="7" t="str">
        <f>"陈辉舜"</f>
        <v>陈辉舜</v>
      </c>
      <c r="D1067" s="7" t="str">
        <f t="shared" si="231"/>
        <v>男</v>
      </c>
    </row>
    <row r="1068" spans="1:4" ht="18" customHeight="1">
      <c r="A1068" s="7">
        <v>1065</v>
      </c>
      <c r="B1068" s="7" t="str">
        <f>"2617202009172359389035"</f>
        <v>2617202009172359389035</v>
      </c>
      <c r="C1068" s="7" t="str">
        <f>"林华玲"</f>
        <v>林华玲</v>
      </c>
      <c r="D1068" s="7" t="str">
        <f aca="true" t="shared" si="232" ref="D1068:D1081">"女"</f>
        <v>女</v>
      </c>
    </row>
    <row r="1069" spans="1:4" ht="18" customHeight="1">
      <c r="A1069" s="7">
        <v>1066</v>
      </c>
      <c r="B1069" s="7" t="str">
        <f>"2617202009180052109053"</f>
        <v>2617202009180052109053</v>
      </c>
      <c r="C1069" s="7" t="str">
        <f>"陈是孟"</f>
        <v>陈是孟</v>
      </c>
      <c r="D1069" s="7" t="str">
        <f aca="true" t="shared" si="233" ref="D1069:D1072">"男"</f>
        <v>男</v>
      </c>
    </row>
    <row r="1070" spans="1:4" ht="18" customHeight="1">
      <c r="A1070" s="7">
        <v>1067</v>
      </c>
      <c r="B1070" s="7" t="str">
        <f>"2617202009180140329059"</f>
        <v>2617202009180140329059</v>
      </c>
      <c r="C1070" s="7" t="str">
        <f>"邝祥"</f>
        <v>邝祥</v>
      </c>
      <c r="D1070" s="7" t="str">
        <f t="shared" si="233"/>
        <v>男</v>
      </c>
    </row>
    <row r="1071" spans="1:4" ht="18" customHeight="1">
      <c r="A1071" s="7">
        <v>1068</v>
      </c>
      <c r="B1071" s="7" t="str">
        <f>"2617202009180210089063"</f>
        <v>2617202009180210089063</v>
      </c>
      <c r="C1071" s="7" t="str">
        <f>"沈家羽"</f>
        <v>沈家羽</v>
      </c>
      <c r="D1071" s="7" t="str">
        <f t="shared" si="232"/>
        <v>女</v>
      </c>
    </row>
    <row r="1072" spans="1:4" ht="18" customHeight="1">
      <c r="A1072" s="7">
        <v>1069</v>
      </c>
      <c r="B1072" s="7" t="str">
        <f>"2617202009180215379064"</f>
        <v>2617202009180215379064</v>
      </c>
      <c r="C1072" s="7" t="str">
        <f>"蒋科景"</f>
        <v>蒋科景</v>
      </c>
      <c r="D1072" s="7" t="str">
        <f t="shared" si="233"/>
        <v>男</v>
      </c>
    </row>
    <row r="1073" spans="1:4" ht="18" customHeight="1">
      <c r="A1073" s="7">
        <v>1070</v>
      </c>
      <c r="B1073" s="7" t="str">
        <f>"2617202009180810159079"</f>
        <v>2617202009180810159079</v>
      </c>
      <c r="C1073" s="7" t="str">
        <f>"朱兰真"</f>
        <v>朱兰真</v>
      </c>
      <c r="D1073" s="7" t="str">
        <f t="shared" si="232"/>
        <v>女</v>
      </c>
    </row>
    <row r="1074" spans="1:4" ht="18" customHeight="1">
      <c r="A1074" s="7">
        <v>1071</v>
      </c>
      <c r="B1074" s="7" t="str">
        <f>"2617202009180813459083"</f>
        <v>2617202009180813459083</v>
      </c>
      <c r="C1074" s="7" t="str">
        <f>"陈紫"</f>
        <v>陈紫</v>
      </c>
      <c r="D1074" s="7" t="str">
        <f t="shared" si="232"/>
        <v>女</v>
      </c>
    </row>
    <row r="1075" spans="1:4" ht="18" customHeight="1">
      <c r="A1075" s="7">
        <v>1072</v>
      </c>
      <c r="B1075" s="7" t="str">
        <f>"2617202009180843179090"</f>
        <v>2617202009180843179090</v>
      </c>
      <c r="C1075" s="7" t="str">
        <f>"林一萍"</f>
        <v>林一萍</v>
      </c>
      <c r="D1075" s="7" t="str">
        <f t="shared" si="232"/>
        <v>女</v>
      </c>
    </row>
    <row r="1076" spans="1:4" ht="18" customHeight="1">
      <c r="A1076" s="7">
        <v>1073</v>
      </c>
      <c r="B1076" s="7" t="str">
        <f>"2617202009180847029093"</f>
        <v>2617202009180847029093</v>
      </c>
      <c r="C1076" s="7" t="str">
        <f>"陈星娇"</f>
        <v>陈星娇</v>
      </c>
      <c r="D1076" s="7" t="str">
        <f t="shared" si="232"/>
        <v>女</v>
      </c>
    </row>
    <row r="1077" spans="1:4" ht="18" customHeight="1">
      <c r="A1077" s="7">
        <v>1074</v>
      </c>
      <c r="B1077" s="7" t="str">
        <f>"2617202009180849169095"</f>
        <v>2617202009180849169095</v>
      </c>
      <c r="C1077" s="7" t="str">
        <f>"陈柔丹"</f>
        <v>陈柔丹</v>
      </c>
      <c r="D1077" s="7" t="str">
        <f t="shared" si="232"/>
        <v>女</v>
      </c>
    </row>
    <row r="1078" spans="1:4" ht="18" customHeight="1">
      <c r="A1078" s="7">
        <v>1075</v>
      </c>
      <c r="B1078" s="7" t="str">
        <f>"2617202009180858359103"</f>
        <v>2617202009180858359103</v>
      </c>
      <c r="C1078" s="7" t="str">
        <f>"何欢欢"</f>
        <v>何欢欢</v>
      </c>
      <c r="D1078" s="7" t="str">
        <f t="shared" si="232"/>
        <v>女</v>
      </c>
    </row>
    <row r="1079" spans="1:4" ht="18" customHeight="1">
      <c r="A1079" s="7">
        <v>1076</v>
      </c>
      <c r="B1079" s="7" t="str">
        <f>"2617202009180908329108"</f>
        <v>2617202009180908329108</v>
      </c>
      <c r="C1079" s="7" t="str">
        <f>"王小芳"</f>
        <v>王小芳</v>
      </c>
      <c r="D1079" s="7" t="str">
        <f t="shared" si="232"/>
        <v>女</v>
      </c>
    </row>
    <row r="1080" spans="1:4" ht="18" customHeight="1">
      <c r="A1080" s="7">
        <v>1077</v>
      </c>
      <c r="B1080" s="7" t="str">
        <f>"2617202009180909319110"</f>
        <v>2617202009180909319110</v>
      </c>
      <c r="C1080" s="7" t="str">
        <f>"黄启楠"</f>
        <v>黄启楠</v>
      </c>
      <c r="D1080" s="7" t="str">
        <f t="shared" si="232"/>
        <v>女</v>
      </c>
    </row>
    <row r="1081" spans="1:4" ht="18" customHeight="1">
      <c r="A1081" s="7">
        <v>1078</v>
      </c>
      <c r="B1081" s="7" t="str">
        <f>"2617202009180910209113"</f>
        <v>2617202009180910209113</v>
      </c>
      <c r="C1081" s="7" t="str">
        <f>"傅艺"</f>
        <v>傅艺</v>
      </c>
      <c r="D1081" s="7" t="str">
        <f t="shared" si="232"/>
        <v>女</v>
      </c>
    </row>
    <row r="1082" spans="1:4" ht="18" customHeight="1">
      <c r="A1082" s="7">
        <v>1079</v>
      </c>
      <c r="B1082" s="7" t="str">
        <f>"2617202009180913409118"</f>
        <v>2617202009180913409118</v>
      </c>
      <c r="C1082" s="7" t="str">
        <f>"王贺增"</f>
        <v>王贺增</v>
      </c>
      <c r="D1082" s="7" t="str">
        <f>"男"</f>
        <v>男</v>
      </c>
    </row>
    <row r="1083" spans="1:4" ht="18" customHeight="1">
      <c r="A1083" s="7">
        <v>1080</v>
      </c>
      <c r="B1083" s="7" t="str">
        <f>"2617202009180919259122"</f>
        <v>2617202009180919259122</v>
      </c>
      <c r="C1083" s="7" t="str">
        <f>"王凌"</f>
        <v>王凌</v>
      </c>
      <c r="D1083" s="7" t="str">
        <f aca="true" t="shared" si="234" ref="D1083:D1086">"女"</f>
        <v>女</v>
      </c>
    </row>
    <row r="1084" spans="1:4" ht="18" customHeight="1">
      <c r="A1084" s="7">
        <v>1081</v>
      </c>
      <c r="B1084" s="7" t="str">
        <f>"2617202009180933229138"</f>
        <v>2617202009180933229138</v>
      </c>
      <c r="C1084" s="7" t="str">
        <f>"韩莉"</f>
        <v>韩莉</v>
      </c>
      <c r="D1084" s="7" t="str">
        <f t="shared" si="234"/>
        <v>女</v>
      </c>
    </row>
    <row r="1085" spans="1:4" ht="18" customHeight="1">
      <c r="A1085" s="7">
        <v>1082</v>
      </c>
      <c r="B1085" s="7" t="str">
        <f>"2617202009180944319152"</f>
        <v>2617202009180944319152</v>
      </c>
      <c r="C1085" s="7" t="str">
        <f>"李海妹"</f>
        <v>李海妹</v>
      </c>
      <c r="D1085" s="7" t="str">
        <f t="shared" si="234"/>
        <v>女</v>
      </c>
    </row>
    <row r="1086" spans="1:4" ht="18" customHeight="1">
      <c r="A1086" s="7">
        <v>1083</v>
      </c>
      <c r="B1086" s="7" t="str">
        <f>"2617202009180945459154"</f>
        <v>2617202009180945459154</v>
      </c>
      <c r="C1086" s="7" t="str">
        <f>"邓玉霞"</f>
        <v>邓玉霞</v>
      </c>
      <c r="D1086" s="7" t="str">
        <f t="shared" si="234"/>
        <v>女</v>
      </c>
    </row>
    <row r="1087" spans="1:4" ht="18" customHeight="1">
      <c r="A1087" s="7">
        <v>1084</v>
      </c>
      <c r="B1087" s="7" t="str">
        <f>"2617202009180949089158"</f>
        <v>2617202009180949089158</v>
      </c>
      <c r="C1087" s="7" t="str">
        <f>"冼吉祥"</f>
        <v>冼吉祥</v>
      </c>
      <c r="D1087" s="7" t="str">
        <f aca="true" t="shared" si="235" ref="D1087:D1089">"男"</f>
        <v>男</v>
      </c>
    </row>
    <row r="1088" spans="1:4" ht="18" customHeight="1">
      <c r="A1088" s="7">
        <v>1085</v>
      </c>
      <c r="B1088" s="7" t="str">
        <f>"2617202009180955099168"</f>
        <v>2617202009180955099168</v>
      </c>
      <c r="C1088" s="7" t="str">
        <f>"陈显军"</f>
        <v>陈显军</v>
      </c>
      <c r="D1088" s="7" t="str">
        <f t="shared" si="235"/>
        <v>男</v>
      </c>
    </row>
    <row r="1089" spans="1:4" ht="18" customHeight="1">
      <c r="A1089" s="7">
        <v>1086</v>
      </c>
      <c r="B1089" s="7" t="str">
        <f>"2617202009180957109171"</f>
        <v>2617202009180957109171</v>
      </c>
      <c r="C1089" s="7" t="str">
        <f>"郑植耀"</f>
        <v>郑植耀</v>
      </c>
      <c r="D1089" s="7" t="str">
        <f t="shared" si="235"/>
        <v>男</v>
      </c>
    </row>
    <row r="1090" spans="1:4" ht="18" customHeight="1">
      <c r="A1090" s="7">
        <v>1087</v>
      </c>
      <c r="B1090" s="7" t="str">
        <f>"2617202009181010519183"</f>
        <v>2617202009181010519183</v>
      </c>
      <c r="C1090" s="7" t="str">
        <f>"苏张帆"</f>
        <v>苏张帆</v>
      </c>
      <c r="D1090" s="7" t="str">
        <f aca="true" t="shared" si="236" ref="D1090:D1092">"女"</f>
        <v>女</v>
      </c>
    </row>
    <row r="1091" spans="1:4" ht="18" customHeight="1">
      <c r="A1091" s="7">
        <v>1088</v>
      </c>
      <c r="B1091" s="7" t="str">
        <f>"2617202009181022369201"</f>
        <v>2617202009181022369201</v>
      </c>
      <c r="C1091" s="7" t="str">
        <f>"蔡亲艺"</f>
        <v>蔡亲艺</v>
      </c>
      <c r="D1091" s="7" t="str">
        <f t="shared" si="236"/>
        <v>女</v>
      </c>
    </row>
    <row r="1092" spans="1:4" ht="18" customHeight="1">
      <c r="A1092" s="7">
        <v>1089</v>
      </c>
      <c r="B1092" s="7" t="str">
        <f>"2617202009181024159203"</f>
        <v>2617202009181024159203</v>
      </c>
      <c r="C1092" s="7" t="str">
        <f>"陈慧敏"</f>
        <v>陈慧敏</v>
      </c>
      <c r="D1092" s="7" t="str">
        <f t="shared" si="236"/>
        <v>女</v>
      </c>
    </row>
    <row r="1093" spans="1:4" ht="18" customHeight="1">
      <c r="A1093" s="7">
        <v>1090</v>
      </c>
      <c r="B1093" s="7" t="str">
        <f>"2617202009181035129216"</f>
        <v>2617202009181035129216</v>
      </c>
      <c r="C1093" s="7" t="str">
        <f>"陈元宝"</f>
        <v>陈元宝</v>
      </c>
      <c r="D1093" s="7" t="str">
        <f aca="true" t="shared" si="237" ref="D1093:D1095">"男"</f>
        <v>男</v>
      </c>
    </row>
    <row r="1094" spans="1:4" ht="18" customHeight="1">
      <c r="A1094" s="7">
        <v>1091</v>
      </c>
      <c r="B1094" s="7" t="str">
        <f>"2617202009181035449218"</f>
        <v>2617202009181035449218</v>
      </c>
      <c r="C1094" s="7" t="str">
        <f>"叶永恒"</f>
        <v>叶永恒</v>
      </c>
      <c r="D1094" s="7" t="str">
        <f t="shared" si="237"/>
        <v>男</v>
      </c>
    </row>
    <row r="1095" spans="1:4" ht="18" customHeight="1">
      <c r="A1095" s="7">
        <v>1092</v>
      </c>
      <c r="B1095" s="7" t="str">
        <f>"2617202009181046009235"</f>
        <v>2617202009181046009235</v>
      </c>
      <c r="C1095" s="7" t="str">
        <f>"钟财"</f>
        <v>钟财</v>
      </c>
      <c r="D1095" s="7" t="str">
        <f t="shared" si="237"/>
        <v>男</v>
      </c>
    </row>
    <row r="1096" spans="1:4" ht="18" customHeight="1">
      <c r="A1096" s="7">
        <v>1093</v>
      </c>
      <c r="B1096" s="7" t="str">
        <f>"2617202009181052199242"</f>
        <v>2617202009181052199242</v>
      </c>
      <c r="C1096" s="7" t="str">
        <f>"苗萌"</f>
        <v>苗萌</v>
      </c>
      <c r="D1096" s="7" t="str">
        <f aca="true" t="shared" si="238" ref="D1096:D1101">"女"</f>
        <v>女</v>
      </c>
    </row>
    <row r="1097" spans="1:4" ht="18" customHeight="1">
      <c r="A1097" s="7">
        <v>1094</v>
      </c>
      <c r="B1097" s="7" t="str">
        <f>"2617202009181052449243"</f>
        <v>2617202009181052449243</v>
      </c>
      <c r="C1097" s="7" t="str">
        <f>"林明炼"</f>
        <v>林明炼</v>
      </c>
      <c r="D1097" s="7" t="str">
        <f aca="true" t="shared" si="239" ref="D1097:D1099">"男"</f>
        <v>男</v>
      </c>
    </row>
    <row r="1098" spans="1:4" ht="18" customHeight="1">
      <c r="A1098" s="7">
        <v>1095</v>
      </c>
      <c r="B1098" s="7" t="str">
        <f>"2617202009181053569249"</f>
        <v>2617202009181053569249</v>
      </c>
      <c r="C1098" s="7" t="str">
        <f>"王启朝"</f>
        <v>王启朝</v>
      </c>
      <c r="D1098" s="7" t="str">
        <f t="shared" si="239"/>
        <v>男</v>
      </c>
    </row>
    <row r="1099" spans="1:4" ht="18" customHeight="1">
      <c r="A1099" s="7">
        <v>1096</v>
      </c>
      <c r="B1099" s="7" t="str">
        <f>"2617202009181054049250"</f>
        <v>2617202009181054049250</v>
      </c>
      <c r="C1099" s="7" t="str">
        <f>"黎土煜"</f>
        <v>黎土煜</v>
      </c>
      <c r="D1099" s="7" t="str">
        <f t="shared" si="239"/>
        <v>男</v>
      </c>
    </row>
    <row r="1100" spans="1:4" ht="18" customHeight="1">
      <c r="A1100" s="7">
        <v>1097</v>
      </c>
      <c r="B1100" s="7" t="str">
        <f>"2617202009181054399251"</f>
        <v>2617202009181054399251</v>
      </c>
      <c r="C1100" s="7" t="str">
        <f>"王勇惠"</f>
        <v>王勇惠</v>
      </c>
      <c r="D1100" s="7" t="str">
        <f t="shared" si="238"/>
        <v>女</v>
      </c>
    </row>
    <row r="1101" spans="1:4" ht="18" customHeight="1">
      <c r="A1101" s="7">
        <v>1098</v>
      </c>
      <c r="B1101" s="7" t="str">
        <f>"2617202009181058139258"</f>
        <v>2617202009181058139258</v>
      </c>
      <c r="C1101" s="7" t="str">
        <f>"李洁"</f>
        <v>李洁</v>
      </c>
      <c r="D1101" s="7" t="str">
        <f t="shared" si="238"/>
        <v>女</v>
      </c>
    </row>
    <row r="1102" spans="1:4" ht="18" customHeight="1">
      <c r="A1102" s="7">
        <v>1099</v>
      </c>
      <c r="B1102" s="7" t="str">
        <f>"2617202009181059259259"</f>
        <v>2617202009181059259259</v>
      </c>
      <c r="C1102" s="7" t="str">
        <f>"张扬光"</f>
        <v>张扬光</v>
      </c>
      <c r="D1102" s="7" t="str">
        <f aca="true" t="shared" si="240" ref="D1102:D1107">"男"</f>
        <v>男</v>
      </c>
    </row>
    <row r="1103" spans="1:4" ht="18" customHeight="1">
      <c r="A1103" s="7">
        <v>1100</v>
      </c>
      <c r="B1103" s="7" t="str">
        <f>"2617202009181101579264"</f>
        <v>2617202009181101579264</v>
      </c>
      <c r="C1103" s="7" t="str">
        <f>"陈文智"</f>
        <v>陈文智</v>
      </c>
      <c r="D1103" s="7" t="str">
        <f t="shared" si="240"/>
        <v>男</v>
      </c>
    </row>
    <row r="1104" spans="1:4" ht="18" customHeight="1">
      <c r="A1104" s="7">
        <v>1101</v>
      </c>
      <c r="B1104" s="7" t="str">
        <f>"2617202009181104059265"</f>
        <v>2617202009181104059265</v>
      </c>
      <c r="C1104" s="7" t="str">
        <f>"包玉琼"</f>
        <v>包玉琼</v>
      </c>
      <c r="D1104" s="7" t="str">
        <f aca="true" t="shared" si="241" ref="D1104:D1106">"女"</f>
        <v>女</v>
      </c>
    </row>
    <row r="1105" spans="1:4" ht="18" customHeight="1">
      <c r="A1105" s="7">
        <v>1102</v>
      </c>
      <c r="B1105" s="7" t="str">
        <f>"2617202009181105149268"</f>
        <v>2617202009181105149268</v>
      </c>
      <c r="C1105" s="7" t="str">
        <f>"黄君汝"</f>
        <v>黄君汝</v>
      </c>
      <c r="D1105" s="7" t="str">
        <f t="shared" si="241"/>
        <v>女</v>
      </c>
    </row>
    <row r="1106" spans="1:4" ht="18" customHeight="1">
      <c r="A1106" s="7">
        <v>1103</v>
      </c>
      <c r="B1106" s="7" t="str">
        <f>"2617202009181114349285"</f>
        <v>2617202009181114349285</v>
      </c>
      <c r="C1106" s="7" t="str">
        <f>"吴天美"</f>
        <v>吴天美</v>
      </c>
      <c r="D1106" s="7" t="str">
        <f t="shared" si="241"/>
        <v>女</v>
      </c>
    </row>
    <row r="1107" spans="1:4" ht="18" customHeight="1">
      <c r="A1107" s="7">
        <v>1104</v>
      </c>
      <c r="B1107" s="7" t="str">
        <f>"2617202009181114469286"</f>
        <v>2617202009181114469286</v>
      </c>
      <c r="C1107" s="7" t="str">
        <f>"郭金鑫"</f>
        <v>郭金鑫</v>
      </c>
      <c r="D1107" s="7" t="str">
        <f t="shared" si="240"/>
        <v>男</v>
      </c>
    </row>
    <row r="1108" spans="1:4" ht="18" customHeight="1">
      <c r="A1108" s="7">
        <v>1105</v>
      </c>
      <c r="B1108" s="7" t="str">
        <f>"2617202009181134399309"</f>
        <v>2617202009181134399309</v>
      </c>
      <c r="C1108" s="7" t="str">
        <f>"马朝阳"</f>
        <v>马朝阳</v>
      </c>
      <c r="D1108" s="7" t="str">
        <f aca="true" t="shared" si="242" ref="D1108:D1117">"女"</f>
        <v>女</v>
      </c>
    </row>
    <row r="1109" spans="1:4" ht="18" customHeight="1">
      <c r="A1109" s="7">
        <v>1106</v>
      </c>
      <c r="B1109" s="7" t="str">
        <f>"2617202009181143569318"</f>
        <v>2617202009181143569318</v>
      </c>
      <c r="C1109" s="7">
        <f>""</f>
      </c>
      <c r="D1109" s="7" t="str">
        <f t="shared" si="242"/>
        <v>女</v>
      </c>
    </row>
    <row r="1110" spans="1:4" ht="18" customHeight="1">
      <c r="A1110" s="7">
        <v>1107</v>
      </c>
      <c r="B1110" s="7" t="str">
        <f>"2617202009181151359324"</f>
        <v>2617202009181151359324</v>
      </c>
      <c r="C1110" s="7" t="str">
        <f>"吴文霞"</f>
        <v>吴文霞</v>
      </c>
      <c r="D1110" s="7" t="str">
        <f t="shared" si="242"/>
        <v>女</v>
      </c>
    </row>
    <row r="1111" spans="1:4" ht="18" customHeight="1">
      <c r="A1111" s="7">
        <v>1108</v>
      </c>
      <c r="B1111" s="7" t="str">
        <f>"2617202009181153209328"</f>
        <v>2617202009181153209328</v>
      </c>
      <c r="C1111" s="7" t="str">
        <f>"程馨宇"</f>
        <v>程馨宇</v>
      </c>
      <c r="D1111" s="7" t="str">
        <f t="shared" si="242"/>
        <v>女</v>
      </c>
    </row>
    <row r="1112" spans="1:4" ht="18" customHeight="1">
      <c r="A1112" s="7">
        <v>1109</v>
      </c>
      <c r="B1112" s="7" t="str">
        <f>"2617202009181155489330"</f>
        <v>2617202009181155489330</v>
      </c>
      <c r="C1112" s="7" t="str">
        <f>"王晓姝"</f>
        <v>王晓姝</v>
      </c>
      <c r="D1112" s="7" t="str">
        <f t="shared" si="242"/>
        <v>女</v>
      </c>
    </row>
    <row r="1113" spans="1:4" ht="18" customHeight="1">
      <c r="A1113" s="7">
        <v>1110</v>
      </c>
      <c r="B1113" s="7" t="str">
        <f>"2617202009181210079345"</f>
        <v>2617202009181210079345</v>
      </c>
      <c r="C1113" s="7" t="str">
        <f>"韩晓春"</f>
        <v>韩晓春</v>
      </c>
      <c r="D1113" s="7" t="str">
        <f t="shared" si="242"/>
        <v>女</v>
      </c>
    </row>
    <row r="1114" spans="1:4" ht="18" customHeight="1">
      <c r="A1114" s="7">
        <v>1111</v>
      </c>
      <c r="B1114" s="7" t="str">
        <f>"2617202009181222289355"</f>
        <v>2617202009181222289355</v>
      </c>
      <c r="C1114" s="7" t="str">
        <f>"高阳卉"</f>
        <v>高阳卉</v>
      </c>
      <c r="D1114" s="7" t="str">
        <f t="shared" si="242"/>
        <v>女</v>
      </c>
    </row>
    <row r="1115" spans="1:4" ht="18" customHeight="1">
      <c r="A1115" s="7">
        <v>1112</v>
      </c>
      <c r="B1115" s="7" t="str">
        <f>"2617202009181234039358"</f>
        <v>2617202009181234039358</v>
      </c>
      <c r="C1115" s="7" t="str">
        <f>"杜尚雅"</f>
        <v>杜尚雅</v>
      </c>
      <c r="D1115" s="7" t="str">
        <f t="shared" si="242"/>
        <v>女</v>
      </c>
    </row>
    <row r="1116" spans="1:4" ht="18" customHeight="1">
      <c r="A1116" s="7">
        <v>1113</v>
      </c>
      <c r="B1116" s="7" t="str">
        <f>"2617202009181254449373"</f>
        <v>2617202009181254449373</v>
      </c>
      <c r="C1116" s="7" t="str">
        <f>"王文姬"</f>
        <v>王文姬</v>
      </c>
      <c r="D1116" s="7" t="str">
        <f t="shared" si="242"/>
        <v>女</v>
      </c>
    </row>
    <row r="1117" spans="1:4" ht="18" customHeight="1">
      <c r="A1117" s="7">
        <v>1114</v>
      </c>
      <c r="B1117" s="7" t="str">
        <f>"2617202009181259179377"</f>
        <v>2617202009181259179377</v>
      </c>
      <c r="C1117" s="7" t="str">
        <f>"薛皇娟"</f>
        <v>薛皇娟</v>
      </c>
      <c r="D1117" s="7" t="str">
        <f t="shared" si="242"/>
        <v>女</v>
      </c>
    </row>
    <row r="1118" spans="1:4" ht="18" customHeight="1">
      <c r="A1118" s="7">
        <v>1115</v>
      </c>
      <c r="B1118" s="7" t="str">
        <f>"2617202009181303299380"</f>
        <v>2617202009181303299380</v>
      </c>
      <c r="C1118" s="7" t="str">
        <f>"容智探"</f>
        <v>容智探</v>
      </c>
      <c r="D1118" s="7" t="str">
        <f aca="true" t="shared" si="243" ref="D1118:D1123">"男"</f>
        <v>男</v>
      </c>
    </row>
    <row r="1119" spans="1:4" ht="18" customHeight="1">
      <c r="A1119" s="7">
        <v>1116</v>
      </c>
      <c r="B1119" s="7" t="str">
        <f>"2617202009181303439381"</f>
        <v>2617202009181303439381</v>
      </c>
      <c r="C1119" s="7" t="str">
        <f>"邢丽婷"</f>
        <v>邢丽婷</v>
      </c>
      <c r="D1119" s="7" t="str">
        <f aca="true" t="shared" si="244" ref="D1119:D1122">"女"</f>
        <v>女</v>
      </c>
    </row>
    <row r="1120" spans="1:4" ht="18" customHeight="1">
      <c r="A1120" s="7">
        <v>1117</v>
      </c>
      <c r="B1120" s="7" t="str">
        <f>"2617202009181306149384"</f>
        <v>2617202009181306149384</v>
      </c>
      <c r="C1120" s="7" t="str">
        <f>"文映冰"</f>
        <v>文映冰</v>
      </c>
      <c r="D1120" s="7" t="str">
        <f t="shared" si="244"/>
        <v>女</v>
      </c>
    </row>
    <row r="1121" spans="1:4" ht="18" customHeight="1">
      <c r="A1121" s="7">
        <v>1118</v>
      </c>
      <c r="B1121" s="7" t="str">
        <f>"2617202009181308539386"</f>
        <v>2617202009181308539386</v>
      </c>
      <c r="C1121" s="7" t="str">
        <f>"王绥富"</f>
        <v>王绥富</v>
      </c>
      <c r="D1121" s="7" t="str">
        <f t="shared" si="243"/>
        <v>男</v>
      </c>
    </row>
    <row r="1122" spans="1:4" ht="18" customHeight="1">
      <c r="A1122" s="7">
        <v>1119</v>
      </c>
      <c r="B1122" s="7" t="str">
        <f>"2617202009181312429389"</f>
        <v>2617202009181312429389</v>
      </c>
      <c r="C1122" s="7" t="str">
        <f>"吴小兰"</f>
        <v>吴小兰</v>
      </c>
      <c r="D1122" s="7" t="str">
        <f t="shared" si="244"/>
        <v>女</v>
      </c>
    </row>
    <row r="1123" spans="1:4" ht="18" customHeight="1">
      <c r="A1123" s="7">
        <v>1120</v>
      </c>
      <c r="B1123" s="7" t="str">
        <f>"2617202009181333279402"</f>
        <v>2617202009181333279402</v>
      </c>
      <c r="C1123" s="7" t="str">
        <f>"唐甸翔"</f>
        <v>唐甸翔</v>
      </c>
      <c r="D1123" s="7" t="str">
        <f t="shared" si="243"/>
        <v>男</v>
      </c>
    </row>
    <row r="1124" spans="1:4" ht="18" customHeight="1">
      <c r="A1124" s="7">
        <v>1121</v>
      </c>
      <c r="B1124" s="7" t="str">
        <f>"2617202009181336339405"</f>
        <v>2617202009181336339405</v>
      </c>
      <c r="C1124" s="7" t="str">
        <f>"蔡香"</f>
        <v>蔡香</v>
      </c>
      <c r="D1124" s="7" t="str">
        <f aca="true" t="shared" si="245" ref="D1124:D1135">"女"</f>
        <v>女</v>
      </c>
    </row>
    <row r="1125" spans="1:4" ht="18" customHeight="1">
      <c r="A1125" s="7">
        <v>1122</v>
      </c>
      <c r="B1125" s="7" t="str">
        <f>"2617202009181339559406"</f>
        <v>2617202009181339559406</v>
      </c>
      <c r="C1125" s="7" t="str">
        <f>"莫艺伟"</f>
        <v>莫艺伟</v>
      </c>
      <c r="D1125" s="7" t="str">
        <f t="shared" si="245"/>
        <v>女</v>
      </c>
    </row>
    <row r="1126" spans="1:4" ht="18" customHeight="1">
      <c r="A1126" s="7">
        <v>1123</v>
      </c>
      <c r="B1126" s="7" t="str">
        <f>"2617202009181342419409"</f>
        <v>2617202009181342419409</v>
      </c>
      <c r="C1126" s="7" t="str">
        <f>"卢桐"</f>
        <v>卢桐</v>
      </c>
      <c r="D1126" s="7" t="str">
        <f t="shared" si="245"/>
        <v>女</v>
      </c>
    </row>
    <row r="1127" spans="1:4" ht="18" customHeight="1">
      <c r="A1127" s="7">
        <v>1124</v>
      </c>
      <c r="B1127" s="7" t="str">
        <f>"2617202009181345319411"</f>
        <v>2617202009181345319411</v>
      </c>
      <c r="C1127" s="7" t="str">
        <f>"袁芸"</f>
        <v>袁芸</v>
      </c>
      <c r="D1127" s="7" t="str">
        <f t="shared" si="245"/>
        <v>女</v>
      </c>
    </row>
    <row r="1128" spans="1:4" ht="18" customHeight="1">
      <c r="A1128" s="7">
        <v>1125</v>
      </c>
      <c r="B1128" s="7" t="str">
        <f>"2617202009181346289412"</f>
        <v>2617202009181346289412</v>
      </c>
      <c r="C1128" s="7" t="str">
        <f>"占元君"</f>
        <v>占元君</v>
      </c>
      <c r="D1128" s="7" t="str">
        <f t="shared" si="245"/>
        <v>女</v>
      </c>
    </row>
    <row r="1129" spans="1:4" ht="18" customHeight="1">
      <c r="A1129" s="7">
        <v>1126</v>
      </c>
      <c r="B1129" s="7" t="str">
        <f>"2617202009181407169423"</f>
        <v>2617202009181407169423</v>
      </c>
      <c r="C1129" s="7" t="str">
        <f>"李映雪"</f>
        <v>李映雪</v>
      </c>
      <c r="D1129" s="7" t="str">
        <f t="shared" si="245"/>
        <v>女</v>
      </c>
    </row>
    <row r="1130" spans="1:4" ht="18" customHeight="1">
      <c r="A1130" s="7">
        <v>1127</v>
      </c>
      <c r="B1130" s="7" t="str">
        <f>"2617202009181409449426"</f>
        <v>2617202009181409449426</v>
      </c>
      <c r="C1130" s="7" t="str">
        <f>"吴子琦"</f>
        <v>吴子琦</v>
      </c>
      <c r="D1130" s="7" t="str">
        <f t="shared" si="245"/>
        <v>女</v>
      </c>
    </row>
    <row r="1131" spans="1:4" ht="18" customHeight="1">
      <c r="A1131" s="7">
        <v>1128</v>
      </c>
      <c r="B1131" s="7" t="str">
        <f>"2617202009181423029437"</f>
        <v>2617202009181423029437</v>
      </c>
      <c r="C1131" s="7" t="str">
        <f>"许娟"</f>
        <v>许娟</v>
      </c>
      <c r="D1131" s="7" t="str">
        <f t="shared" si="245"/>
        <v>女</v>
      </c>
    </row>
    <row r="1132" spans="1:4" ht="18" customHeight="1">
      <c r="A1132" s="7">
        <v>1129</v>
      </c>
      <c r="B1132" s="7" t="str">
        <f>"2617202009181430559444"</f>
        <v>2617202009181430559444</v>
      </c>
      <c r="C1132" s="7" t="str">
        <f>"郑冬兰"</f>
        <v>郑冬兰</v>
      </c>
      <c r="D1132" s="7" t="str">
        <f t="shared" si="245"/>
        <v>女</v>
      </c>
    </row>
    <row r="1133" spans="1:4" ht="18" customHeight="1">
      <c r="A1133" s="7">
        <v>1130</v>
      </c>
      <c r="B1133" s="7" t="str">
        <f>"2617202009181431199446"</f>
        <v>2617202009181431199446</v>
      </c>
      <c r="C1133" s="7" t="str">
        <f>"冯文娇"</f>
        <v>冯文娇</v>
      </c>
      <c r="D1133" s="7" t="str">
        <f t="shared" si="245"/>
        <v>女</v>
      </c>
    </row>
    <row r="1134" spans="1:4" ht="18" customHeight="1">
      <c r="A1134" s="7">
        <v>1131</v>
      </c>
      <c r="B1134" s="7" t="str">
        <f>"2617202009181437049454"</f>
        <v>2617202009181437049454</v>
      </c>
      <c r="C1134" s="7" t="str">
        <f>"史文静"</f>
        <v>史文静</v>
      </c>
      <c r="D1134" s="7" t="str">
        <f t="shared" si="245"/>
        <v>女</v>
      </c>
    </row>
    <row r="1135" spans="1:4" ht="18" customHeight="1">
      <c r="A1135" s="7">
        <v>1132</v>
      </c>
      <c r="B1135" s="7" t="str">
        <f>"2617202009181443059459"</f>
        <v>2617202009181443059459</v>
      </c>
      <c r="C1135" s="7" t="str">
        <f>"陈利君"</f>
        <v>陈利君</v>
      </c>
      <c r="D1135" s="7" t="str">
        <f t="shared" si="245"/>
        <v>女</v>
      </c>
    </row>
    <row r="1136" spans="1:4" ht="18" customHeight="1">
      <c r="A1136" s="7">
        <v>1133</v>
      </c>
      <c r="B1136" s="7" t="str">
        <f>"2617202009181446019464"</f>
        <v>2617202009181446019464</v>
      </c>
      <c r="C1136" s="7" t="str">
        <f>"梁其钊"</f>
        <v>梁其钊</v>
      </c>
      <c r="D1136" s="7" t="str">
        <f>"男"</f>
        <v>男</v>
      </c>
    </row>
    <row r="1137" spans="1:4" ht="18" customHeight="1">
      <c r="A1137" s="7">
        <v>1134</v>
      </c>
      <c r="B1137" s="7" t="str">
        <f>"2617202009181451189467"</f>
        <v>2617202009181451189467</v>
      </c>
      <c r="C1137" s="7" t="str">
        <f>"王巧雯"</f>
        <v>王巧雯</v>
      </c>
      <c r="D1137" s="7" t="str">
        <f aca="true" t="shared" si="246" ref="D1137:D1142">"女"</f>
        <v>女</v>
      </c>
    </row>
    <row r="1138" spans="1:4" ht="18" customHeight="1">
      <c r="A1138" s="7">
        <v>1135</v>
      </c>
      <c r="B1138" s="7" t="str">
        <f>"2617202009181453119469"</f>
        <v>2617202009181453119469</v>
      </c>
      <c r="C1138" s="7" t="str">
        <f>"刘淼"</f>
        <v>刘淼</v>
      </c>
      <c r="D1138" s="7" t="str">
        <f t="shared" si="246"/>
        <v>女</v>
      </c>
    </row>
    <row r="1139" spans="1:4" ht="18" customHeight="1">
      <c r="A1139" s="7">
        <v>1136</v>
      </c>
      <c r="B1139" s="7" t="str">
        <f>"2617202009181455009471"</f>
        <v>2617202009181455009471</v>
      </c>
      <c r="C1139" s="7" t="str">
        <f>"符晶慧"</f>
        <v>符晶慧</v>
      </c>
      <c r="D1139" s="7" t="str">
        <f t="shared" si="246"/>
        <v>女</v>
      </c>
    </row>
    <row r="1140" spans="1:4" ht="18" customHeight="1">
      <c r="A1140" s="7">
        <v>1137</v>
      </c>
      <c r="B1140" s="7" t="str">
        <f>"2617202009181505279482"</f>
        <v>2617202009181505279482</v>
      </c>
      <c r="C1140" s="7" t="str">
        <f>"罗岚斐"</f>
        <v>罗岚斐</v>
      </c>
      <c r="D1140" s="7" t="str">
        <f t="shared" si="246"/>
        <v>女</v>
      </c>
    </row>
    <row r="1141" spans="1:4" ht="18" customHeight="1">
      <c r="A1141" s="7">
        <v>1138</v>
      </c>
      <c r="B1141" s="7" t="str">
        <f>"2617202009181507029486"</f>
        <v>2617202009181507029486</v>
      </c>
      <c r="C1141" s="7" t="str">
        <f>"刘雪莹"</f>
        <v>刘雪莹</v>
      </c>
      <c r="D1141" s="7" t="str">
        <f t="shared" si="246"/>
        <v>女</v>
      </c>
    </row>
    <row r="1142" spans="1:4" ht="18" customHeight="1">
      <c r="A1142" s="7">
        <v>1139</v>
      </c>
      <c r="B1142" s="7" t="str">
        <f>"2617202009181511179488"</f>
        <v>2617202009181511179488</v>
      </c>
      <c r="C1142" s="7" t="str">
        <f>"李昭莹"</f>
        <v>李昭莹</v>
      </c>
      <c r="D1142" s="7" t="str">
        <f t="shared" si="246"/>
        <v>女</v>
      </c>
    </row>
    <row r="1143" spans="1:4" ht="18" customHeight="1">
      <c r="A1143" s="7">
        <v>1140</v>
      </c>
      <c r="B1143" s="7" t="str">
        <f>"2617202009181513499492"</f>
        <v>2617202009181513499492</v>
      </c>
      <c r="C1143" s="7" t="str">
        <f>"李盈"</f>
        <v>李盈</v>
      </c>
      <c r="D1143" s="7" t="str">
        <f aca="true" t="shared" si="247" ref="D1143:D1148">"男"</f>
        <v>男</v>
      </c>
    </row>
    <row r="1144" spans="1:4" ht="18" customHeight="1">
      <c r="A1144" s="7">
        <v>1141</v>
      </c>
      <c r="B1144" s="7" t="str">
        <f>"2617202009181515349494"</f>
        <v>2617202009181515349494</v>
      </c>
      <c r="C1144" s="7" t="str">
        <f>"邢妮"</f>
        <v>邢妮</v>
      </c>
      <c r="D1144" s="7" t="str">
        <f aca="true" t="shared" si="248" ref="D1144:D1150">"女"</f>
        <v>女</v>
      </c>
    </row>
    <row r="1145" spans="1:4" ht="18" customHeight="1">
      <c r="A1145" s="7">
        <v>1142</v>
      </c>
      <c r="B1145" s="7" t="str">
        <f>"2617202009181516229495"</f>
        <v>2617202009181516229495</v>
      </c>
      <c r="C1145" s="7" t="str">
        <f>"陈昌泓"</f>
        <v>陈昌泓</v>
      </c>
      <c r="D1145" s="7" t="str">
        <f t="shared" si="247"/>
        <v>男</v>
      </c>
    </row>
    <row r="1146" spans="1:4" ht="18" customHeight="1">
      <c r="A1146" s="7">
        <v>1143</v>
      </c>
      <c r="B1146" s="7" t="str">
        <f>"2617202009181520519502"</f>
        <v>2617202009181520519502</v>
      </c>
      <c r="C1146" s="7" t="str">
        <f>"顾昕"</f>
        <v>顾昕</v>
      </c>
      <c r="D1146" s="7" t="str">
        <f t="shared" si="248"/>
        <v>女</v>
      </c>
    </row>
    <row r="1147" spans="1:4" ht="18" customHeight="1">
      <c r="A1147" s="7">
        <v>1144</v>
      </c>
      <c r="B1147" s="7" t="str">
        <f>"2617202009181530019517"</f>
        <v>2617202009181530019517</v>
      </c>
      <c r="C1147" s="7" t="str">
        <f>"蔡文冠"</f>
        <v>蔡文冠</v>
      </c>
      <c r="D1147" s="7" t="str">
        <f t="shared" si="247"/>
        <v>男</v>
      </c>
    </row>
    <row r="1148" spans="1:4" ht="18" customHeight="1">
      <c r="A1148" s="7">
        <v>1145</v>
      </c>
      <c r="B1148" s="7" t="str">
        <f>"2617202009181530549519"</f>
        <v>2617202009181530549519</v>
      </c>
      <c r="C1148" s="7" t="str">
        <f>"邓国雄"</f>
        <v>邓国雄</v>
      </c>
      <c r="D1148" s="7" t="str">
        <f t="shared" si="247"/>
        <v>男</v>
      </c>
    </row>
    <row r="1149" spans="1:4" ht="18" customHeight="1">
      <c r="A1149" s="7">
        <v>1146</v>
      </c>
      <c r="B1149" s="7" t="str">
        <f>"2617202009181530599520"</f>
        <v>2617202009181530599520</v>
      </c>
      <c r="C1149" s="7" t="str">
        <f>"梁静"</f>
        <v>梁静</v>
      </c>
      <c r="D1149" s="7" t="str">
        <f t="shared" si="248"/>
        <v>女</v>
      </c>
    </row>
    <row r="1150" spans="1:4" ht="18" customHeight="1">
      <c r="A1150" s="7">
        <v>1147</v>
      </c>
      <c r="B1150" s="7" t="str">
        <f>"2617202009181532349523"</f>
        <v>2617202009181532349523</v>
      </c>
      <c r="C1150" s="7" t="str">
        <f>"王小丽"</f>
        <v>王小丽</v>
      </c>
      <c r="D1150" s="7" t="str">
        <f t="shared" si="248"/>
        <v>女</v>
      </c>
    </row>
    <row r="1151" spans="1:4" ht="18" customHeight="1">
      <c r="A1151" s="7">
        <v>1148</v>
      </c>
      <c r="B1151" s="7" t="str">
        <f>"2617202009181536329527"</f>
        <v>2617202009181536329527</v>
      </c>
      <c r="C1151" s="7" t="str">
        <f>"符长顺"</f>
        <v>符长顺</v>
      </c>
      <c r="D1151" s="7" t="str">
        <f>"男"</f>
        <v>男</v>
      </c>
    </row>
    <row r="1152" spans="1:4" ht="18" customHeight="1">
      <c r="A1152" s="7">
        <v>1149</v>
      </c>
      <c r="B1152" s="7" t="str">
        <f>"2617202009181537309528"</f>
        <v>2617202009181537309528</v>
      </c>
      <c r="C1152" s="7" t="str">
        <f>"吴小慧"</f>
        <v>吴小慧</v>
      </c>
      <c r="D1152" s="7" t="str">
        <f aca="true" t="shared" si="249" ref="D1152:D1155">"女"</f>
        <v>女</v>
      </c>
    </row>
    <row r="1153" spans="1:4" ht="18" customHeight="1">
      <c r="A1153" s="7">
        <v>1150</v>
      </c>
      <c r="B1153" s="7" t="str">
        <f>"2617202009181543129531"</f>
        <v>2617202009181543129531</v>
      </c>
      <c r="C1153" s="7" t="str">
        <f>"潘容"</f>
        <v>潘容</v>
      </c>
      <c r="D1153" s="7" t="str">
        <f t="shared" si="249"/>
        <v>女</v>
      </c>
    </row>
    <row r="1154" spans="1:4" ht="18" customHeight="1">
      <c r="A1154" s="7">
        <v>1151</v>
      </c>
      <c r="B1154" s="7" t="str">
        <f>"2617202009181548529539"</f>
        <v>2617202009181548529539</v>
      </c>
      <c r="C1154" s="7" t="str">
        <f>"王秋花"</f>
        <v>王秋花</v>
      </c>
      <c r="D1154" s="7" t="str">
        <f t="shared" si="249"/>
        <v>女</v>
      </c>
    </row>
    <row r="1155" spans="1:4" ht="18" customHeight="1">
      <c r="A1155" s="7">
        <v>1152</v>
      </c>
      <c r="B1155" s="7" t="str">
        <f>"2617202009181552489547"</f>
        <v>2617202009181552489547</v>
      </c>
      <c r="C1155" s="7" t="str">
        <f>"王文叶"</f>
        <v>王文叶</v>
      </c>
      <c r="D1155" s="7" t="str">
        <f t="shared" si="249"/>
        <v>女</v>
      </c>
    </row>
    <row r="1156" spans="1:4" ht="18" customHeight="1">
      <c r="A1156" s="7">
        <v>1153</v>
      </c>
      <c r="B1156" s="7" t="str">
        <f>"2617202009181554419550"</f>
        <v>2617202009181554419550</v>
      </c>
      <c r="C1156" s="7" t="str">
        <f>"陈元长"</f>
        <v>陈元长</v>
      </c>
      <c r="D1156" s="7" t="str">
        <f>"男"</f>
        <v>男</v>
      </c>
    </row>
    <row r="1157" spans="1:4" ht="18" customHeight="1">
      <c r="A1157" s="7">
        <v>1154</v>
      </c>
      <c r="B1157" s="7" t="str">
        <f>"2617202009181556259551"</f>
        <v>2617202009181556259551</v>
      </c>
      <c r="C1157" s="7" t="str">
        <f>"郑少玉"</f>
        <v>郑少玉</v>
      </c>
      <c r="D1157" s="7" t="str">
        <f aca="true" t="shared" si="250" ref="D1157:D1166">"女"</f>
        <v>女</v>
      </c>
    </row>
    <row r="1158" spans="1:4" ht="18" customHeight="1">
      <c r="A1158" s="7">
        <v>1155</v>
      </c>
      <c r="B1158" s="7" t="str">
        <f>"2617202009181556509553"</f>
        <v>2617202009181556509553</v>
      </c>
      <c r="C1158" s="7" t="str">
        <f>"王建麟"</f>
        <v>王建麟</v>
      </c>
      <c r="D1158" s="7" t="str">
        <f>"男"</f>
        <v>男</v>
      </c>
    </row>
    <row r="1159" spans="1:4" ht="18" customHeight="1">
      <c r="A1159" s="7">
        <v>1156</v>
      </c>
      <c r="B1159" s="7" t="str">
        <f>"2617202009181557119554"</f>
        <v>2617202009181557119554</v>
      </c>
      <c r="C1159" s="7" t="str">
        <f>"黄珑怡"</f>
        <v>黄珑怡</v>
      </c>
      <c r="D1159" s="7" t="str">
        <f t="shared" si="250"/>
        <v>女</v>
      </c>
    </row>
    <row r="1160" spans="1:4" ht="18" customHeight="1">
      <c r="A1160" s="7">
        <v>1157</v>
      </c>
      <c r="B1160" s="7" t="str">
        <f>"2617202009181558059555"</f>
        <v>2617202009181558059555</v>
      </c>
      <c r="C1160" s="7" t="str">
        <f>"麦贤娜"</f>
        <v>麦贤娜</v>
      </c>
      <c r="D1160" s="7" t="str">
        <f t="shared" si="250"/>
        <v>女</v>
      </c>
    </row>
    <row r="1161" spans="1:4" ht="18" customHeight="1">
      <c r="A1161" s="7">
        <v>1158</v>
      </c>
      <c r="B1161" s="7" t="str">
        <f>"2617202009181602159561"</f>
        <v>2617202009181602159561</v>
      </c>
      <c r="C1161" s="7" t="str">
        <f>"唐艺宏"</f>
        <v>唐艺宏</v>
      </c>
      <c r="D1161" s="7" t="str">
        <f t="shared" si="250"/>
        <v>女</v>
      </c>
    </row>
    <row r="1162" spans="1:4" ht="18" customHeight="1">
      <c r="A1162" s="7">
        <v>1159</v>
      </c>
      <c r="B1162" s="7" t="str">
        <f>"2617202009181605429564"</f>
        <v>2617202009181605429564</v>
      </c>
      <c r="C1162" s="7" t="str">
        <f>"黄正静"</f>
        <v>黄正静</v>
      </c>
      <c r="D1162" s="7" t="str">
        <f t="shared" si="250"/>
        <v>女</v>
      </c>
    </row>
    <row r="1163" spans="1:4" ht="18" customHeight="1">
      <c r="A1163" s="7">
        <v>1160</v>
      </c>
      <c r="B1163" s="7" t="str">
        <f>"2617202009181617559577"</f>
        <v>2617202009181617559577</v>
      </c>
      <c r="C1163" s="7" t="str">
        <f>"邱芸"</f>
        <v>邱芸</v>
      </c>
      <c r="D1163" s="7" t="str">
        <f t="shared" si="250"/>
        <v>女</v>
      </c>
    </row>
    <row r="1164" spans="1:4" ht="18" customHeight="1">
      <c r="A1164" s="7">
        <v>1161</v>
      </c>
      <c r="B1164" s="7" t="str">
        <f>"2617202009181623279584"</f>
        <v>2617202009181623279584</v>
      </c>
      <c r="C1164" s="7" t="str">
        <f>"巩媛璠"</f>
        <v>巩媛璠</v>
      </c>
      <c r="D1164" s="7" t="str">
        <f t="shared" si="250"/>
        <v>女</v>
      </c>
    </row>
    <row r="1165" spans="1:4" ht="18" customHeight="1">
      <c r="A1165" s="7">
        <v>1162</v>
      </c>
      <c r="B1165" s="7" t="str">
        <f>"2617202009181623589585"</f>
        <v>2617202009181623589585</v>
      </c>
      <c r="C1165" s="7" t="str">
        <f>"董亚芳"</f>
        <v>董亚芳</v>
      </c>
      <c r="D1165" s="7" t="str">
        <f t="shared" si="250"/>
        <v>女</v>
      </c>
    </row>
    <row r="1166" spans="1:4" ht="18" customHeight="1">
      <c r="A1166" s="7">
        <v>1163</v>
      </c>
      <c r="B1166" s="7" t="str">
        <f>"2617202009181625469586"</f>
        <v>2617202009181625469586</v>
      </c>
      <c r="C1166" s="7" t="str">
        <f>"朱芷彤"</f>
        <v>朱芷彤</v>
      </c>
      <c r="D1166" s="7" t="str">
        <f t="shared" si="250"/>
        <v>女</v>
      </c>
    </row>
    <row r="1167" spans="1:4" ht="18" customHeight="1">
      <c r="A1167" s="7">
        <v>1164</v>
      </c>
      <c r="B1167" s="7" t="str">
        <f>"2617202009181626299587"</f>
        <v>2617202009181626299587</v>
      </c>
      <c r="C1167" s="7" t="str">
        <f>"王阁義"</f>
        <v>王阁義</v>
      </c>
      <c r="D1167" s="7" t="str">
        <f>"男"</f>
        <v>男</v>
      </c>
    </row>
    <row r="1168" spans="1:4" ht="18" customHeight="1">
      <c r="A1168" s="7">
        <v>1165</v>
      </c>
      <c r="B1168" s="7" t="str">
        <f>"2617202009181627069589"</f>
        <v>2617202009181627069589</v>
      </c>
      <c r="C1168" s="7" t="str">
        <f>"董云霞"</f>
        <v>董云霞</v>
      </c>
      <c r="D1168" s="7" t="str">
        <f aca="true" t="shared" si="251" ref="D1168:D1173">"女"</f>
        <v>女</v>
      </c>
    </row>
    <row r="1169" spans="1:4" ht="18" customHeight="1">
      <c r="A1169" s="7">
        <v>1166</v>
      </c>
      <c r="B1169" s="7" t="str">
        <f>"2617202009181627279591"</f>
        <v>2617202009181627279591</v>
      </c>
      <c r="C1169" s="7" t="str">
        <f>"许珍"</f>
        <v>许珍</v>
      </c>
      <c r="D1169" s="7" t="str">
        <f t="shared" si="251"/>
        <v>女</v>
      </c>
    </row>
    <row r="1170" spans="1:4" ht="18" customHeight="1">
      <c r="A1170" s="7">
        <v>1167</v>
      </c>
      <c r="B1170" s="7" t="str">
        <f>"2617202009181628189593"</f>
        <v>2617202009181628189593</v>
      </c>
      <c r="C1170" s="7" t="str">
        <f>"黄钰婷"</f>
        <v>黄钰婷</v>
      </c>
      <c r="D1170" s="7" t="str">
        <f t="shared" si="251"/>
        <v>女</v>
      </c>
    </row>
    <row r="1171" spans="1:4" ht="18" customHeight="1">
      <c r="A1171" s="7">
        <v>1168</v>
      </c>
      <c r="B1171" s="7" t="str">
        <f>"2617202009181630359594"</f>
        <v>2617202009181630359594</v>
      </c>
      <c r="C1171" s="7" t="str">
        <f>"王汉超"</f>
        <v>王汉超</v>
      </c>
      <c r="D1171" s="7" t="str">
        <f t="shared" si="251"/>
        <v>女</v>
      </c>
    </row>
    <row r="1172" spans="1:4" ht="18" customHeight="1">
      <c r="A1172" s="7">
        <v>1169</v>
      </c>
      <c r="B1172" s="7" t="str">
        <f>"2617202009181632459596"</f>
        <v>2617202009181632459596</v>
      </c>
      <c r="C1172" s="7" t="str">
        <f>"赵靖"</f>
        <v>赵靖</v>
      </c>
      <c r="D1172" s="7" t="str">
        <f t="shared" si="251"/>
        <v>女</v>
      </c>
    </row>
    <row r="1173" spans="1:4" ht="18" customHeight="1">
      <c r="A1173" s="7">
        <v>1170</v>
      </c>
      <c r="B1173" s="7" t="str">
        <f>"2617202009181633019598"</f>
        <v>2617202009181633019598</v>
      </c>
      <c r="C1173" s="7" t="str">
        <f>"吴丹丹"</f>
        <v>吴丹丹</v>
      </c>
      <c r="D1173" s="7" t="str">
        <f t="shared" si="251"/>
        <v>女</v>
      </c>
    </row>
    <row r="1174" spans="1:4" ht="18" customHeight="1">
      <c r="A1174" s="7">
        <v>1171</v>
      </c>
      <c r="B1174" s="7" t="str">
        <f>"2617202009181633109599"</f>
        <v>2617202009181633109599</v>
      </c>
      <c r="C1174" s="7" t="str">
        <f>"王瀚"</f>
        <v>王瀚</v>
      </c>
      <c r="D1174" s="7" t="str">
        <f aca="true" t="shared" si="252" ref="D1174:D1178">"男"</f>
        <v>男</v>
      </c>
    </row>
    <row r="1175" spans="1:4" ht="18" customHeight="1">
      <c r="A1175" s="7">
        <v>1172</v>
      </c>
      <c r="B1175" s="7" t="str">
        <f>"2617202009181639259610"</f>
        <v>2617202009181639259610</v>
      </c>
      <c r="C1175" s="7" t="str">
        <f>"吴川权"</f>
        <v>吴川权</v>
      </c>
      <c r="D1175" s="7" t="str">
        <f t="shared" si="252"/>
        <v>男</v>
      </c>
    </row>
    <row r="1176" spans="1:4" ht="18" customHeight="1">
      <c r="A1176" s="7">
        <v>1173</v>
      </c>
      <c r="B1176" s="7" t="str">
        <f>"2617202009181644589618"</f>
        <v>2617202009181644589618</v>
      </c>
      <c r="C1176" s="7" t="str">
        <f>"项晓平"</f>
        <v>项晓平</v>
      </c>
      <c r="D1176" s="7" t="str">
        <f t="shared" si="252"/>
        <v>男</v>
      </c>
    </row>
    <row r="1177" spans="1:4" ht="18" customHeight="1">
      <c r="A1177" s="7">
        <v>1174</v>
      </c>
      <c r="B1177" s="7" t="str">
        <f>"2617202009181647299619"</f>
        <v>2617202009181647299619</v>
      </c>
      <c r="C1177" s="7" t="str">
        <f>"文成麒"</f>
        <v>文成麒</v>
      </c>
      <c r="D1177" s="7" t="str">
        <f t="shared" si="252"/>
        <v>男</v>
      </c>
    </row>
    <row r="1178" spans="1:4" ht="18" customHeight="1">
      <c r="A1178" s="7">
        <v>1175</v>
      </c>
      <c r="B1178" s="7" t="str">
        <f>"2617202009181648209620"</f>
        <v>2617202009181648209620</v>
      </c>
      <c r="C1178" s="7" t="str">
        <f>"符逢林"</f>
        <v>符逢林</v>
      </c>
      <c r="D1178" s="7" t="str">
        <f t="shared" si="252"/>
        <v>男</v>
      </c>
    </row>
    <row r="1179" spans="1:4" ht="18" customHeight="1">
      <c r="A1179" s="7">
        <v>1176</v>
      </c>
      <c r="B1179" s="7" t="str">
        <f>"2617202009181649039622"</f>
        <v>2617202009181649039622</v>
      </c>
      <c r="C1179" s="7" t="str">
        <f>"李宇"</f>
        <v>李宇</v>
      </c>
      <c r="D1179" s="7" t="str">
        <f aca="true" t="shared" si="253" ref="D1179:D1184">"女"</f>
        <v>女</v>
      </c>
    </row>
    <row r="1180" spans="1:4" ht="18" customHeight="1">
      <c r="A1180" s="7">
        <v>1177</v>
      </c>
      <c r="B1180" s="7" t="str">
        <f>"2617202009181649149623"</f>
        <v>2617202009181649149623</v>
      </c>
      <c r="C1180" s="7" t="str">
        <f>"王少颖"</f>
        <v>王少颖</v>
      </c>
      <c r="D1180" s="7" t="str">
        <f t="shared" si="253"/>
        <v>女</v>
      </c>
    </row>
    <row r="1181" spans="1:4" ht="18" customHeight="1">
      <c r="A1181" s="7">
        <v>1178</v>
      </c>
      <c r="B1181" s="7" t="str">
        <f>"2617202009181656319628"</f>
        <v>2617202009181656319628</v>
      </c>
      <c r="C1181" s="7" t="str">
        <f>"林志豪"</f>
        <v>林志豪</v>
      </c>
      <c r="D1181" s="7" t="str">
        <f aca="true" t="shared" si="254" ref="D1181:D1186">"男"</f>
        <v>男</v>
      </c>
    </row>
    <row r="1182" spans="1:4" ht="18" customHeight="1">
      <c r="A1182" s="7">
        <v>1179</v>
      </c>
      <c r="B1182" s="7" t="str">
        <f>"2617202009181721589657"</f>
        <v>2617202009181721589657</v>
      </c>
      <c r="C1182" s="7" t="str">
        <f>"王子天"</f>
        <v>王子天</v>
      </c>
      <c r="D1182" s="7" t="str">
        <f t="shared" si="254"/>
        <v>男</v>
      </c>
    </row>
    <row r="1183" spans="1:4" ht="18" customHeight="1">
      <c r="A1183" s="7">
        <v>1180</v>
      </c>
      <c r="B1183" s="7" t="str">
        <f>"2617202009181722139658"</f>
        <v>2617202009181722139658</v>
      </c>
      <c r="C1183" s="7" t="str">
        <f>"陈柔珠"</f>
        <v>陈柔珠</v>
      </c>
      <c r="D1183" s="7" t="str">
        <f t="shared" si="253"/>
        <v>女</v>
      </c>
    </row>
    <row r="1184" spans="1:4" ht="18" customHeight="1">
      <c r="A1184" s="7">
        <v>1181</v>
      </c>
      <c r="B1184" s="7" t="str">
        <f>"2617202009181722179659"</f>
        <v>2617202009181722179659</v>
      </c>
      <c r="C1184" s="7" t="str">
        <f>"云永慧"</f>
        <v>云永慧</v>
      </c>
      <c r="D1184" s="7" t="str">
        <f t="shared" si="253"/>
        <v>女</v>
      </c>
    </row>
    <row r="1185" spans="1:4" ht="18" customHeight="1">
      <c r="A1185" s="7">
        <v>1182</v>
      </c>
      <c r="B1185" s="7" t="str">
        <f>"2617202009181733139671"</f>
        <v>2617202009181733139671</v>
      </c>
      <c r="C1185" s="7" t="str">
        <f>"蔡兴飞"</f>
        <v>蔡兴飞</v>
      </c>
      <c r="D1185" s="7" t="str">
        <f t="shared" si="254"/>
        <v>男</v>
      </c>
    </row>
    <row r="1186" spans="1:4" ht="18" customHeight="1">
      <c r="A1186" s="7">
        <v>1183</v>
      </c>
      <c r="B1186" s="7" t="str">
        <f>"2617202009181737179672"</f>
        <v>2617202009181737179672</v>
      </c>
      <c r="C1186" s="7" t="str">
        <f>"周小斌"</f>
        <v>周小斌</v>
      </c>
      <c r="D1186" s="7" t="str">
        <f t="shared" si="254"/>
        <v>男</v>
      </c>
    </row>
    <row r="1187" spans="1:4" ht="18" customHeight="1">
      <c r="A1187" s="7">
        <v>1184</v>
      </c>
      <c r="B1187" s="7" t="str">
        <f>"2617202009181737259673"</f>
        <v>2617202009181737259673</v>
      </c>
      <c r="C1187" s="7" t="str">
        <f>"王冰冰"</f>
        <v>王冰冰</v>
      </c>
      <c r="D1187" s="7" t="str">
        <f aca="true" t="shared" si="255" ref="D1187:D1191">"女"</f>
        <v>女</v>
      </c>
    </row>
    <row r="1188" spans="1:4" ht="18" customHeight="1">
      <c r="A1188" s="7">
        <v>1185</v>
      </c>
      <c r="B1188" s="7" t="str">
        <f>"2617202009181747599688"</f>
        <v>2617202009181747599688</v>
      </c>
      <c r="C1188" s="7" t="str">
        <f>"曾德能"</f>
        <v>曾德能</v>
      </c>
      <c r="D1188" s="7" t="str">
        <f>"男"</f>
        <v>男</v>
      </c>
    </row>
    <row r="1189" spans="1:4" ht="18" customHeight="1">
      <c r="A1189" s="7">
        <v>1186</v>
      </c>
      <c r="B1189" s="7" t="str">
        <f>"2617202009181752159692"</f>
        <v>2617202009181752159692</v>
      </c>
      <c r="C1189" s="7" t="str">
        <f>"黄庆花"</f>
        <v>黄庆花</v>
      </c>
      <c r="D1189" s="7" t="str">
        <f t="shared" si="255"/>
        <v>女</v>
      </c>
    </row>
    <row r="1190" spans="1:4" ht="18" customHeight="1">
      <c r="A1190" s="7">
        <v>1187</v>
      </c>
      <c r="B1190" s="7" t="str">
        <f>"2617202009181754189693"</f>
        <v>2617202009181754189693</v>
      </c>
      <c r="C1190" s="7" t="str">
        <f>"庞燕"</f>
        <v>庞燕</v>
      </c>
      <c r="D1190" s="7" t="str">
        <f t="shared" si="255"/>
        <v>女</v>
      </c>
    </row>
    <row r="1191" spans="1:4" ht="18" customHeight="1">
      <c r="A1191" s="7">
        <v>1188</v>
      </c>
      <c r="B1191" s="7" t="str">
        <f>"2617202009181807199701"</f>
        <v>2617202009181807199701</v>
      </c>
      <c r="C1191" s="7" t="str">
        <f>"林芳蕊"</f>
        <v>林芳蕊</v>
      </c>
      <c r="D1191" s="7" t="str">
        <f t="shared" si="255"/>
        <v>女</v>
      </c>
    </row>
    <row r="1192" spans="1:4" ht="18" customHeight="1">
      <c r="A1192" s="7">
        <v>1189</v>
      </c>
      <c r="B1192" s="7" t="str">
        <f>"2617202009181818549711"</f>
        <v>2617202009181818549711</v>
      </c>
      <c r="C1192" s="7" t="str">
        <f>"符式辉"</f>
        <v>符式辉</v>
      </c>
      <c r="D1192" s="7" t="str">
        <f aca="true" t="shared" si="256" ref="D1192:D1195">"男"</f>
        <v>男</v>
      </c>
    </row>
    <row r="1193" spans="1:4" ht="18" customHeight="1">
      <c r="A1193" s="7">
        <v>1190</v>
      </c>
      <c r="B1193" s="7" t="str">
        <f>"2617202009181829589718"</f>
        <v>2617202009181829589718</v>
      </c>
      <c r="C1193" s="7" t="str">
        <f>"姚润芝"</f>
        <v>姚润芝</v>
      </c>
      <c r="D1193" s="7" t="str">
        <f aca="true" t="shared" si="257" ref="D1193:D1198">"女"</f>
        <v>女</v>
      </c>
    </row>
    <row r="1194" spans="1:4" ht="18" customHeight="1">
      <c r="A1194" s="7">
        <v>1191</v>
      </c>
      <c r="B1194" s="7" t="str">
        <f>"2617202009181838419721"</f>
        <v>2617202009181838419721</v>
      </c>
      <c r="C1194" s="7" t="str">
        <f>"陈金宁"</f>
        <v>陈金宁</v>
      </c>
      <c r="D1194" s="7" t="str">
        <f t="shared" si="256"/>
        <v>男</v>
      </c>
    </row>
    <row r="1195" spans="1:4" ht="18" customHeight="1">
      <c r="A1195" s="7">
        <v>1192</v>
      </c>
      <c r="B1195" s="7" t="str">
        <f>"2617202009181850089724"</f>
        <v>2617202009181850089724</v>
      </c>
      <c r="C1195" s="7" t="str">
        <f>"周栋"</f>
        <v>周栋</v>
      </c>
      <c r="D1195" s="7" t="str">
        <f t="shared" si="256"/>
        <v>男</v>
      </c>
    </row>
    <row r="1196" spans="1:4" ht="18" customHeight="1">
      <c r="A1196" s="7">
        <v>1193</v>
      </c>
      <c r="B1196" s="7" t="str">
        <f>"2617202009181851579726"</f>
        <v>2617202009181851579726</v>
      </c>
      <c r="C1196" s="7" t="str">
        <f>"杜桂腩"</f>
        <v>杜桂腩</v>
      </c>
      <c r="D1196" s="7" t="str">
        <f t="shared" si="257"/>
        <v>女</v>
      </c>
    </row>
    <row r="1197" spans="1:4" ht="18" customHeight="1">
      <c r="A1197" s="7">
        <v>1194</v>
      </c>
      <c r="B1197" s="7" t="str">
        <f>"2617202009181855309727"</f>
        <v>2617202009181855309727</v>
      </c>
      <c r="C1197" s="7" t="str">
        <f>"符爱妃"</f>
        <v>符爱妃</v>
      </c>
      <c r="D1197" s="7" t="str">
        <f t="shared" si="257"/>
        <v>女</v>
      </c>
    </row>
    <row r="1198" spans="1:4" ht="18" customHeight="1">
      <c r="A1198" s="7">
        <v>1195</v>
      </c>
      <c r="B1198" s="7" t="str">
        <f>"2617202009181903449734"</f>
        <v>2617202009181903449734</v>
      </c>
      <c r="C1198" s="7" t="str">
        <f>"胡淑敏"</f>
        <v>胡淑敏</v>
      </c>
      <c r="D1198" s="7" t="str">
        <f t="shared" si="257"/>
        <v>女</v>
      </c>
    </row>
    <row r="1199" spans="1:4" ht="18" customHeight="1">
      <c r="A1199" s="7">
        <v>1196</v>
      </c>
      <c r="B1199" s="7" t="str">
        <f>"2617202009181905459736"</f>
        <v>2617202009181905459736</v>
      </c>
      <c r="C1199" s="7" t="str">
        <f>"翁平"</f>
        <v>翁平</v>
      </c>
      <c r="D1199" s="7" t="str">
        <f aca="true" t="shared" si="258" ref="D1199:D1208">"男"</f>
        <v>男</v>
      </c>
    </row>
    <row r="1200" spans="1:4" ht="18" customHeight="1">
      <c r="A1200" s="7">
        <v>1197</v>
      </c>
      <c r="B1200" s="7" t="str">
        <f>"2617202009181910519742"</f>
        <v>2617202009181910519742</v>
      </c>
      <c r="C1200" s="7" t="str">
        <f>"陈跃"</f>
        <v>陈跃</v>
      </c>
      <c r="D1200" s="7" t="str">
        <f t="shared" si="258"/>
        <v>男</v>
      </c>
    </row>
    <row r="1201" spans="1:4" ht="18" customHeight="1">
      <c r="A1201" s="7">
        <v>1198</v>
      </c>
      <c r="B1201" s="7" t="str">
        <f>"2617202009181912289743"</f>
        <v>2617202009181912289743</v>
      </c>
      <c r="C1201" s="7" t="str">
        <f>"肖健"</f>
        <v>肖健</v>
      </c>
      <c r="D1201" s="7" t="str">
        <f t="shared" si="258"/>
        <v>男</v>
      </c>
    </row>
    <row r="1202" spans="1:4" ht="18" customHeight="1">
      <c r="A1202" s="7">
        <v>1199</v>
      </c>
      <c r="B1202" s="7" t="str">
        <f>"2617202009181916089746"</f>
        <v>2617202009181916089746</v>
      </c>
      <c r="C1202" s="7" t="str">
        <f>"许积宏"</f>
        <v>许积宏</v>
      </c>
      <c r="D1202" s="7" t="str">
        <f t="shared" si="258"/>
        <v>男</v>
      </c>
    </row>
    <row r="1203" spans="1:4" ht="18" customHeight="1">
      <c r="A1203" s="7">
        <v>1200</v>
      </c>
      <c r="B1203" s="7" t="str">
        <f>"2617202009181950359762"</f>
        <v>2617202009181950359762</v>
      </c>
      <c r="C1203" s="7" t="str">
        <f>"邓小亮"</f>
        <v>邓小亮</v>
      </c>
      <c r="D1203" s="7" t="str">
        <f t="shared" si="258"/>
        <v>男</v>
      </c>
    </row>
    <row r="1204" spans="1:4" ht="18" customHeight="1">
      <c r="A1204" s="7">
        <v>1201</v>
      </c>
      <c r="B1204" s="7" t="str">
        <f>"2617202009181956579766"</f>
        <v>2617202009181956579766</v>
      </c>
      <c r="C1204" s="7" t="str">
        <f>"李厚法"</f>
        <v>李厚法</v>
      </c>
      <c r="D1204" s="7" t="str">
        <f t="shared" si="258"/>
        <v>男</v>
      </c>
    </row>
    <row r="1205" spans="1:4" ht="18" customHeight="1">
      <c r="A1205" s="7">
        <v>1202</v>
      </c>
      <c r="B1205" s="7" t="str">
        <f>"2617202009182005489771"</f>
        <v>2617202009182005489771</v>
      </c>
      <c r="C1205" s="7" t="str">
        <f>"薛堡之"</f>
        <v>薛堡之</v>
      </c>
      <c r="D1205" s="7" t="str">
        <f t="shared" si="258"/>
        <v>男</v>
      </c>
    </row>
    <row r="1206" spans="1:4" ht="18" customHeight="1">
      <c r="A1206" s="7">
        <v>1203</v>
      </c>
      <c r="B1206" s="7" t="str">
        <f>"2617202009182010569773"</f>
        <v>2617202009182010569773</v>
      </c>
      <c r="C1206" s="7" t="str">
        <f>"王丁毅"</f>
        <v>王丁毅</v>
      </c>
      <c r="D1206" s="7" t="str">
        <f t="shared" si="258"/>
        <v>男</v>
      </c>
    </row>
    <row r="1207" spans="1:4" ht="18" customHeight="1">
      <c r="A1207" s="7">
        <v>1204</v>
      </c>
      <c r="B1207" s="7" t="str">
        <f>"2617202009182020179778"</f>
        <v>2617202009182020179778</v>
      </c>
      <c r="C1207" s="7" t="str">
        <f>"罗超"</f>
        <v>罗超</v>
      </c>
      <c r="D1207" s="7" t="str">
        <f t="shared" si="258"/>
        <v>男</v>
      </c>
    </row>
    <row r="1208" spans="1:4" ht="18" customHeight="1">
      <c r="A1208" s="7">
        <v>1205</v>
      </c>
      <c r="B1208" s="7" t="str">
        <f>"2617202009182034029788"</f>
        <v>2617202009182034029788</v>
      </c>
      <c r="C1208" s="7" t="str">
        <f>"邝峻"</f>
        <v>邝峻</v>
      </c>
      <c r="D1208" s="7" t="str">
        <f t="shared" si="258"/>
        <v>男</v>
      </c>
    </row>
    <row r="1209" spans="1:4" ht="18" customHeight="1">
      <c r="A1209" s="7">
        <v>1206</v>
      </c>
      <c r="B1209" s="7" t="str">
        <f>"2617202009182046209799"</f>
        <v>2617202009182046209799</v>
      </c>
      <c r="C1209" s="7" t="str">
        <f>"郭颖楠"</f>
        <v>郭颖楠</v>
      </c>
      <c r="D1209" s="7" t="str">
        <f aca="true" t="shared" si="259" ref="D1209:D1211">"女"</f>
        <v>女</v>
      </c>
    </row>
    <row r="1210" spans="1:4" ht="18" customHeight="1">
      <c r="A1210" s="7">
        <v>1207</v>
      </c>
      <c r="B1210" s="7" t="str">
        <f>"2617202009182046589800"</f>
        <v>2617202009182046589800</v>
      </c>
      <c r="C1210" s="7" t="str">
        <f>"王秋丽"</f>
        <v>王秋丽</v>
      </c>
      <c r="D1210" s="7" t="str">
        <f t="shared" si="259"/>
        <v>女</v>
      </c>
    </row>
    <row r="1211" spans="1:4" ht="18" customHeight="1">
      <c r="A1211" s="7">
        <v>1208</v>
      </c>
      <c r="B1211" s="7" t="str">
        <f>"2617202009182049529804"</f>
        <v>2617202009182049529804</v>
      </c>
      <c r="C1211" s="7" t="str">
        <f>"林湘悦"</f>
        <v>林湘悦</v>
      </c>
      <c r="D1211" s="7" t="str">
        <f t="shared" si="259"/>
        <v>女</v>
      </c>
    </row>
    <row r="1212" spans="1:4" ht="18" customHeight="1">
      <c r="A1212" s="7">
        <v>1209</v>
      </c>
      <c r="B1212" s="7" t="str">
        <f>"2617202009182052119806"</f>
        <v>2617202009182052119806</v>
      </c>
      <c r="C1212" s="7" t="str">
        <f>"芦德成"</f>
        <v>芦德成</v>
      </c>
      <c r="D1212" s="7" t="str">
        <f aca="true" t="shared" si="260" ref="D1212:D1215">"男"</f>
        <v>男</v>
      </c>
    </row>
    <row r="1213" spans="1:4" ht="18" customHeight="1">
      <c r="A1213" s="7">
        <v>1210</v>
      </c>
      <c r="B1213" s="7" t="str">
        <f>"2617202009182054589810"</f>
        <v>2617202009182054589810</v>
      </c>
      <c r="C1213" s="7" t="str">
        <f>"牛三丽"</f>
        <v>牛三丽</v>
      </c>
      <c r="D1213" s="7" t="str">
        <f aca="true" t="shared" si="261" ref="D1213:D1218">"女"</f>
        <v>女</v>
      </c>
    </row>
    <row r="1214" spans="1:4" ht="18" customHeight="1">
      <c r="A1214" s="7">
        <v>1211</v>
      </c>
      <c r="B1214" s="7" t="str">
        <f>"2617202009182057509814"</f>
        <v>2617202009182057509814</v>
      </c>
      <c r="C1214" s="7" t="str">
        <f>"邱善瑶"</f>
        <v>邱善瑶</v>
      </c>
      <c r="D1214" s="7" t="str">
        <f t="shared" si="260"/>
        <v>男</v>
      </c>
    </row>
    <row r="1215" spans="1:4" ht="18" customHeight="1">
      <c r="A1215" s="7">
        <v>1212</v>
      </c>
      <c r="B1215" s="7" t="str">
        <f>"2617202009182059519817"</f>
        <v>2617202009182059519817</v>
      </c>
      <c r="C1215" s="7" t="str">
        <f>"邢德能"</f>
        <v>邢德能</v>
      </c>
      <c r="D1215" s="7" t="str">
        <f t="shared" si="260"/>
        <v>男</v>
      </c>
    </row>
    <row r="1216" spans="1:4" ht="18" customHeight="1">
      <c r="A1216" s="7">
        <v>1213</v>
      </c>
      <c r="B1216" s="7" t="str">
        <f>"2617202009182109149825"</f>
        <v>2617202009182109149825</v>
      </c>
      <c r="C1216" s="7" t="str">
        <f>"黄妮妮"</f>
        <v>黄妮妮</v>
      </c>
      <c r="D1216" s="7" t="str">
        <f t="shared" si="261"/>
        <v>女</v>
      </c>
    </row>
    <row r="1217" spans="1:4" ht="18" customHeight="1">
      <c r="A1217" s="7">
        <v>1214</v>
      </c>
      <c r="B1217" s="7" t="str">
        <f>"2617202009182114479827"</f>
        <v>2617202009182114479827</v>
      </c>
      <c r="C1217" s="7" t="str">
        <f>"吴强"</f>
        <v>吴强</v>
      </c>
      <c r="D1217" s="7" t="str">
        <f>"男"</f>
        <v>男</v>
      </c>
    </row>
    <row r="1218" spans="1:4" ht="18" customHeight="1">
      <c r="A1218" s="7">
        <v>1215</v>
      </c>
      <c r="B1218" s="7" t="str">
        <f>"2617202009182117439831"</f>
        <v>2617202009182117439831</v>
      </c>
      <c r="C1218" s="7" t="str">
        <f>"蔡佳莉"</f>
        <v>蔡佳莉</v>
      </c>
      <c r="D1218" s="7" t="str">
        <f t="shared" si="261"/>
        <v>女</v>
      </c>
    </row>
    <row r="1219" spans="1:4" ht="18" customHeight="1">
      <c r="A1219" s="7">
        <v>1216</v>
      </c>
      <c r="B1219" s="7" t="str">
        <f>"2617202009182121019834"</f>
        <v>2617202009182121019834</v>
      </c>
      <c r="C1219" s="7" t="str">
        <f>"刘炫峻"</f>
        <v>刘炫峻</v>
      </c>
      <c r="D1219" s="7" t="str">
        <f aca="true" t="shared" si="262" ref="D1219:D1224">"男"</f>
        <v>男</v>
      </c>
    </row>
    <row r="1220" spans="1:4" ht="18" customHeight="1">
      <c r="A1220" s="7">
        <v>1217</v>
      </c>
      <c r="B1220" s="7" t="str">
        <f>"2617202009182121599836"</f>
        <v>2617202009182121599836</v>
      </c>
      <c r="C1220" s="7" t="str">
        <f>"金海银"</f>
        <v>金海银</v>
      </c>
      <c r="D1220" s="7" t="str">
        <f aca="true" t="shared" si="263" ref="D1220:D1222">"女"</f>
        <v>女</v>
      </c>
    </row>
    <row r="1221" spans="1:4" ht="18" customHeight="1">
      <c r="A1221" s="7">
        <v>1218</v>
      </c>
      <c r="B1221" s="7" t="str">
        <f>"2617202009182124339839"</f>
        <v>2617202009182124339839</v>
      </c>
      <c r="C1221" s="7" t="str">
        <f>"陈雅茹"</f>
        <v>陈雅茹</v>
      </c>
      <c r="D1221" s="7" t="str">
        <f t="shared" si="263"/>
        <v>女</v>
      </c>
    </row>
    <row r="1222" spans="1:4" ht="18" customHeight="1">
      <c r="A1222" s="7">
        <v>1219</v>
      </c>
      <c r="B1222" s="7" t="str">
        <f>"2617202009182126509841"</f>
        <v>2617202009182126509841</v>
      </c>
      <c r="C1222" s="7" t="str">
        <f>"李姣彦"</f>
        <v>李姣彦</v>
      </c>
      <c r="D1222" s="7" t="str">
        <f t="shared" si="263"/>
        <v>女</v>
      </c>
    </row>
    <row r="1223" spans="1:4" ht="18" customHeight="1">
      <c r="A1223" s="7">
        <v>1220</v>
      </c>
      <c r="B1223" s="7" t="str">
        <f>"2617202009182132429848"</f>
        <v>2617202009182132429848</v>
      </c>
      <c r="C1223" s="7" t="str">
        <f>"李应蕾"</f>
        <v>李应蕾</v>
      </c>
      <c r="D1223" s="7" t="str">
        <f t="shared" si="262"/>
        <v>男</v>
      </c>
    </row>
    <row r="1224" spans="1:4" ht="18" customHeight="1">
      <c r="A1224" s="7">
        <v>1221</v>
      </c>
      <c r="B1224" s="7" t="str">
        <f>"2617202009182150449864"</f>
        <v>2617202009182150449864</v>
      </c>
      <c r="C1224" s="7" t="str">
        <f>"陈坚"</f>
        <v>陈坚</v>
      </c>
      <c r="D1224" s="7" t="str">
        <f t="shared" si="262"/>
        <v>男</v>
      </c>
    </row>
    <row r="1225" spans="1:4" ht="18" customHeight="1">
      <c r="A1225" s="7">
        <v>1222</v>
      </c>
      <c r="B1225" s="7" t="str">
        <f>"2617202009182152599867"</f>
        <v>2617202009182152599867</v>
      </c>
      <c r="C1225" s="7" t="str">
        <f>"冯少敏"</f>
        <v>冯少敏</v>
      </c>
      <c r="D1225" s="7" t="str">
        <f aca="true" t="shared" si="264" ref="D1225:D1227">"女"</f>
        <v>女</v>
      </c>
    </row>
    <row r="1226" spans="1:4" ht="18" customHeight="1">
      <c r="A1226" s="7">
        <v>1223</v>
      </c>
      <c r="B1226" s="7" t="str">
        <f>"2617202009182156369869"</f>
        <v>2617202009182156369869</v>
      </c>
      <c r="C1226" s="7" t="str">
        <f>"符春苗"</f>
        <v>符春苗</v>
      </c>
      <c r="D1226" s="7" t="str">
        <f t="shared" si="264"/>
        <v>女</v>
      </c>
    </row>
    <row r="1227" spans="1:4" ht="18" customHeight="1">
      <c r="A1227" s="7">
        <v>1224</v>
      </c>
      <c r="B1227" s="7" t="str">
        <f>"2617202009182202489877"</f>
        <v>2617202009182202489877</v>
      </c>
      <c r="C1227" s="7" t="str">
        <f>"邢暖"</f>
        <v>邢暖</v>
      </c>
      <c r="D1227" s="7" t="str">
        <f t="shared" si="264"/>
        <v>女</v>
      </c>
    </row>
    <row r="1228" spans="1:4" ht="18" customHeight="1">
      <c r="A1228" s="7">
        <v>1225</v>
      </c>
      <c r="B1228" s="7" t="str">
        <f>"2617202009182203049878"</f>
        <v>2617202009182203049878</v>
      </c>
      <c r="C1228" s="7" t="str">
        <f>"何一鹏"</f>
        <v>何一鹏</v>
      </c>
      <c r="D1228" s="7" t="str">
        <f aca="true" t="shared" si="265" ref="D1228:D1230">"男"</f>
        <v>男</v>
      </c>
    </row>
    <row r="1229" spans="1:4" ht="18" customHeight="1">
      <c r="A1229" s="7">
        <v>1226</v>
      </c>
      <c r="B1229" s="7" t="str">
        <f>"2617202009182204369881"</f>
        <v>2617202009182204369881</v>
      </c>
      <c r="C1229" s="7" t="str">
        <f>"孙锲"</f>
        <v>孙锲</v>
      </c>
      <c r="D1229" s="7" t="str">
        <f t="shared" si="265"/>
        <v>男</v>
      </c>
    </row>
    <row r="1230" spans="1:4" ht="18" customHeight="1">
      <c r="A1230" s="7">
        <v>1227</v>
      </c>
      <c r="B1230" s="7" t="str">
        <f>"2617202009182216419891"</f>
        <v>2617202009182216419891</v>
      </c>
      <c r="C1230" s="7" t="str">
        <f>"章德利"</f>
        <v>章德利</v>
      </c>
      <c r="D1230" s="7" t="str">
        <f t="shared" si="265"/>
        <v>男</v>
      </c>
    </row>
    <row r="1231" spans="1:4" ht="18" customHeight="1">
      <c r="A1231" s="7">
        <v>1228</v>
      </c>
      <c r="B1231" s="7" t="str">
        <f>"2617202009182218529893"</f>
        <v>2617202009182218529893</v>
      </c>
      <c r="C1231" s="7" t="str">
        <f>"史丁凡"</f>
        <v>史丁凡</v>
      </c>
      <c r="D1231" s="7" t="str">
        <f aca="true" t="shared" si="266" ref="D1231:D1234">"女"</f>
        <v>女</v>
      </c>
    </row>
    <row r="1232" spans="1:4" ht="18" customHeight="1">
      <c r="A1232" s="7">
        <v>1229</v>
      </c>
      <c r="B1232" s="7" t="str">
        <f>"2617202009182223509897"</f>
        <v>2617202009182223509897</v>
      </c>
      <c r="C1232" s="7" t="str">
        <f>"梁健"</f>
        <v>梁健</v>
      </c>
      <c r="D1232" s="7" t="str">
        <f>"男"</f>
        <v>男</v>
      </c>
    </row>
    <row r="1233" spans="1:4" ht="18" customHeight="1">
      <c r="A1233" s="7">
        <v>1230</v>
      </c>
      <c r="B1233" s="7" t="str">
        <f>"2617202009182235219908"</f>
        <v>2617202009182235219908</v>
      </c>
      <c r="C1233" s="7" t="str">
        <f>"庄海妮"</f>
        <v>庄海妮</v>
      </c>
      <c r="D1233" s="7" t="str">
        <f t="shared" si="266"/>
        <v>女</v>
      </c>
    </row>
    <row r="1234" spans="1:4" ht="18" customHeight="1">
      <c r="A1234" s="7">
        <v>1231</v>
      </c>
      <c r="B1234" s="7" t="str">
        <f>"2617202009182236199910"</f>
        <v>2617202009182236199910</v>
      </c>
      <c r="C1234" s="7" t="str">
        <f>"符方敏"</f>
        <v>符方敏</v>
      </c>
      <c r="D1234" s="7" t="str">
        <f t="shared" si="266"/>
        <v>女</v>
      </c>
    </row>
    <row r="1235" spans="1:4" ht="18" customHeight="1">
      <c r="A1235" s="7">
        <v>1232</v>
      </c>
      <c r="B1235" s="7" t="str">
        <f>"2617202009182237019912"</f>
        <v>2617202009182237019912</v>
      </c>
      <c r="C1235" s="7" t="str">
        <f>"吴亮"</f>
        <v>吴亮</v>
      </c>
      <c r="D1235" s="7" t="str">
        <f aca="true" t="shared" si="267" ref="D1235:D1240">"男"</f>
        <v>男</v>
      </c>
    </row>
    <row r="1236" spans="1:4" ht="18" customHeight="1">
      <c r="A1236" s="7">
        <v>1233</v>
      </c>
      <c r="B1236" s="7" t="str">
        <f>"2617202009182239159914"</f>
        <v>2617202009182239159914</v>
      </c>
      <c r="C1236" s="7" t="str">
        <f>"王少霞"</f>
        <v>王少霞</v>
      </c>
      <c r="D1236" s="7" t="str">
        <f aca="true" t="shared" si="268" ref="D1236:D1239">"女"</f>
        <v>女</v>
      </c>
    </row>
    <row r="1237" spans="1:4" ht="18" customHeight="1">
      <c r="A1237" s="7">
        <v>1234</v>
      </c>
      <c r="B1237" s="7" t="str">
        <f>"2617202009182240289915"</f>
        <v>2617202009182240289915</v>
      </c>
      <c r="C1237" s="7" t="str">
        <f>"何书苗"</f>
        <v>何书苗</v>
      </c>
      <c r="D1237" s="7" t="str">
        <f t="shared" si="268"/>
        <v>女</v>
      </c>
    </row>
    <row r="1238" spans="1:4" ht="18" customHeight="1">
      <c r="A1238" s="7">
        <v>1235</v>
      </c>
      <c r="B1238" s="7" t="str">
        <f>"2617202009182243199917"</f>
        <v>2617202009182243199917</v>
      </c>
      <c r="C1238" s="7" t="str">
        <f>"卢厚宇"</f>
        <v>卢厚宇</v>
      </c>
      <c r="D1238" s="7" t="str">
        <f t="shared" si="267"/>
        <v>男</v>
      </c>
    </row>
    <row r="1239" spans="1:4" ht="18" customHeight="1">
      <c r="A1239" s="7">
        <v>1236</v>
      </c>
      <c r="B1239" s="7" t="str">
        <f>"2617202009182248149922"</f>
        <v>2617202009182248149922</v>
      </c>
      <c r="C1239" s="7" t="str">
        <f>"陈俊妮"</f>
        <v>陈俊妮</v>
      </c>
      <c r="D1239" s="7" t="str">
        <f t="shared" si="268"/>
        <v>女</v>
      </c>
    </row>
    <row r="1240" spans="1:4" ht="18" customHeight="1">
      <c r="A1240" s="7">
        <v>1237</v>
      </c>
      <c r="B1240" s="7" t="str">
        <f>"2617202009182253159925"</f>
        <v>2617202009182253159925</v>
      </c>
      <c r="C1240" s="7" t="str">
        <f>"周乃超"</f>
        <v>周乃超</v>
      </c>
      <c r="D1240" s="7" t="str">
        <f t="shared" si="267"/>
        <v>男</v>
      </c>
    </row>
    <row r="1241" spans="1:4" ht="18" customHeight="1">
      <c r="A1241" s="7">
        <v>1238</v>
      </c>
      <c r="B1241" s="7" t="str">
        <f>"2617202009182303499930"</f>
        <v>2617202009182303499930</v>
      </c>
      <c r="C1241" s="7" t="str">
        <f>"徐婉卿"</f>
        <v>徐婉卿</v>
      </c>
      <c r="D1241" s="7" t="str">
        <f aca="true" t="shared" si="269" ref="D1241:D1244">"女"</f>
        <v>女</v>
      </c>
    </row>
    <row r="1242" spans="1:4" ht="18" customHeight="1">
      <c r="A1242" s="7">
        <v>1239</v>
      </c>
      <c r="B1242" s="7" t="str">
        <f>"2617202009182325169947"</f>
        <v>2617202009182325169947</v>
      </c>
      <c r="C1242" s="7" t="str">
        <f>"陈云燕"</f>
        <v>陈云燕</v>
      </c>
      <c r="D1242" s="7" t="str">
        <f t="shared" si="269"/>
        <v>女</v>
      </c>
    </row>
    <row r="1243" spans="1:4" ht="18" customHeight="1">
      <c r="A1243" s="7">
        <v>1240</v>
      </c>
      <c r="B1243" s="7" t="str">
        <f>"2617202009182336479953"</f>
        <v>2617202009182336479953</v>
      </c>
      <c r="C1243" s="7" t="str">
        <f>"李积人"</f>
        <v>李积人</v>
      </c>
      <c r="D1243" s="7" t="str">
        <f aca="true" t="shared" si="270" ref="D1243:D1249">"男"</f>
        <v>男</v>
      </c>
    </row>
    <row r="1244" spans="1:4" ht="18" customHeight="1">
      <c r="A1244" s="7">
        <v>1241</v>
      </c>
      <c r="B1244" s="7" t="str">
        <f>"2617202009190023559972"</f>
        <v>2617202009190023559972</v>
      </c>
      <c r="C1244" s="7" t="str">
        <f>"温丽媛"</f>
        <v>温丽媛</v>
      </c>
      <c r="D1244" s="7" t="str">
        <f t="shared" si="269"/>
        <v>女</v>
      </c>
    </row>
    <row r="1245" spans="1:4" ht="18" customHeight="1">
      <c r="A1245" s="7">
        <v>1242</v>
      </c>
      <c r="B1245" s="7" t="str">
        <f>"2617202009190028579976"</f>
        <v>2617202009190028579976</v>
      </c>
      <c r="C1245" s="7" t="str">
        <f>"杨一帆"</f>
        <v>杨一帆</v>
      </c>
      <c r="D1245" s="7" t="str">
        <f t="shared" si="270"/>
        <v>男</v>
      </c>
    </row>
    <row r="1246" spans="1:4" ht="18" customHeight="1">
      <c r="A1246" s="7">
        <v>1243</v>
      </c>
      <c r="B1246" s="7" t="str">
        <f>"2617202009190047159982"</f>
        <v>2617202009190047159982</v>
      </c>
      <c r="C1246" s="7" t="str">
        <f>"陈嘉欣"</f>
        <v>陈嘉欣</v>
      </c>
      <c r="D1246" s="7" t="str">
        <f aca="true" t="shared" si="271" ref="D1246:D1251">"女"</f>
        <v>女</v>
      </c>
    </row>
    <row r="1247" spans="1:4" ht="18" customHeight="1">
      <c r="A1247" s="7">
        <v>1244</v>
      </c>
      <c r="B1247" s="7" t="str">
        <f>"2617202009190217549992"</f>
        <v>2617202009190217549992</v>
      </c>
      <c r="C1247" s="7" t="str">
        <f>"林姝含"</f>
        <v>林姝含</v>
      </c>
      <c r="D1247" s="7" t="str">
        <f t="shared" si="271"/>
        <v>女</v>
      </c>
    </row>
    <row r="1248" spans="1:4" ht="18" customHeight="1">
      <c r="A1248" s="7">
        <v>1245</v>
      </c>
      <c r="B1248" s="7" t="str">
        <f>"2617202009190225099993"</f>
        <v>2617202009190225099993</v>
      </c>
      <c r="C1248" s="7" t="str">
        <f>"吴坤杰"</f>
        <v>吴坤杰</v>
      </c>
      <c r="D1248" s="7" t="str">
        <f t="shared" si="270"/>
        <v>男</v>
      </c>
    </row>
    <row r="1249" spans="1:4" ht="18" customHeight="1">
      <c r="A1249" s="7">
        <v>1246</v>
      </c>
      <c r="B1249" s="7" t="str">
        <f>"26172020091908384310006"</f>
        <v>26172020091908384310006</v>
      </c>
      <c r="C1249" s="7" t="str">
        <f>"朱可心"</f>
        <v>朱可心</v>
      </c>
      <c r="D1249" s="7" t="str">
        <f t="shared" si="270"/>
        <v>男</v>
      </c>
    </row>
    <row r="1250" spans="1:4" ht="18" customHeight="1">
      <c r="A1250" s="7">
        <v>1247</v>
      </c>
      <c r="B1250" s="7" t="str">
        <f>"26172020091909014210016"</f>
        <v>26172020091909014210016</v>
      </c>
      <c r="C1250" s="7" t="str">
        <f>"郑佩南"</f>
        <v>郑佩南</v>
      </c>
      <c r="D1250" s="7" t="str">
        <f t="shared" si="271"/>
        <v>女</v>
      </c>
    </row>
    <row r="1251" spans="1:4" ht="18" customHeight="1">
      <c r="A1251" s="7">
        <v>1248</v>
      </c>
      <c r="B1251" s="7" t="str">
        <f>"26172020091909075110022"</f>
        <v>26172020091909075110022</v>
      </c>
      <c r="C1251" s="7" t="str">
        <f>"李秋娟"</f>
        <v>李秋娟</v>
      </c>
      <c r="D1251" s="7" t="str">
        <f t="shared" si="271"/>
        <v>女</v>
      </c>
    </row>
    <row r="1252" spans="1:4" ht="18" customHeight="1">
      <c r="A1252" s="7">
        <v>1249</v>
      </c>
      <c r="B1252" s="7" t="str">
        <f>"26172020091909163610028"</f>
        <v>26172020091909163610028</v>
      </c>
      <c r="C1252" s="7" t="str">
        <f>"严居青"</f>
        <v>严居青</v>
      </c>
      <c r="D1252" s="7" t="str">
        <f aca="true" t="shared" si="272" ref="D1252:D1255">"男"</f>
        <v>男</v>
      </c>
    </row>
    <row r="1253" spans="1:4" ht="18" customHeight="1">
      <c r="A1253" s="7">
        <v>1250</v>
      </c>
      <c r="B1253" s="7" t="str">
        <f>"26172020091909294810035"</f>
        <v>26172020091909294810035</v>
      </c>
      <c r="C1253" s="7" t="str">
        <f>"文威"</f>
        <v>文威</v>
      </c>
      <c r="D1253" s="7" t="str">
        <f t="shared" si="272"/>
        <v>男</v>
      </c>
    </row>
    <row r="1254" spans="1:4" ht="18" customHeight="1">
      <c r="A1254" s="7">
        <v>1251</v>
      </c>
      <c r="B1254" s="7" t="str">
        <f>"26172020091909383610040"</f>
        <v>26172020091909383610040</v>
      </c>
      <c r="C1254" s="7" t="str">
        <f>"黄小丽"</f>
        <v>黄小丽</v>
      </c>
      <c r="D1254" s="7" t="str">
        <f aca="true" t="shared" si="273" ref="D1254:D1257">"女"</f>
        <v>女</v>
      </c>
    </row>
    <row r="1255" spans="1:4" ht="18" customHeight="1">
      <c r="A1255" s="7">
        <v>1252</v>
      </c>
      <c r="B1255" s="7" t="str">
        <f>"26172020091909391010041"</f>
        <v>26172020091909391010041</v>
      </c>
      <c r="C1255" s="7" t="str">
        <f>"王达斌"</f>
        <v>王达斌</v>
      </c>
      <c r="D1255" s="7" t="str">
        <f t="shared" si="272"/>
        <v>男</v>
      </c>
    </row>
    <row r="1256" spans="1:4" ht="18" customHeight="1">
      <c r="A1256" s="7">
        <v>1253</v>
      </c>
      <c r="B1256" s="7" t="str">
        <f>"26172020091909440110044"</f>
        <v>26172020091909440110044</v>
      </c>
      <c r="C1256" s="7" t="str">
        <f>"周亚娟"</f>
        <v>周亚娟</v>
      </c>
      <c r="D1256" s="7" t="str">
        <f t="shared" si="273"/>
        <v>女</v>
      </c>
    </row>
    <row r="1257" spans="1:4" ht="18" customHeight="1">
      <c r="A1257" s="7">
        <v>1254</v>
      </c>
      <c r="B1257" s="7" t="str">
        <f>"26172020091909440510045"</f>
        <v>26172020091909440510045</v>
      </c>
      <c r="C1257" s="7" t="str">
        <f>"苏小平"</f>
        <v>苏小平</v>
      </c>
      <c r="D1257" s="7" t="str">
        <f t="shared" si="273"/>
        <v>女</v>
      </c>
    </row>
    <row r="1258" spans="1:4" ht="18" customHeight="1">
      <c r="A1258" s="7">
        <v>1255</v>
      </c>
      <c r="B1258" s="7" t="str">
        <f>"26172020091909480610047"</f>
        <v>26172020091909480610047</v>
      </c>
      <c r="C1258" s="7" t="str">
        <f>"李长春"</f>
        <v>李长春</v>
      </c>
      <c r="D1258" s="7" t="str">
        <f aca="true" t="shared" si="274" ref="D1258:D1261">"男"</f>
        <v>男</v>
      </c>
    </row>
    <row r="1259" spans="1:4" ht="18" customHeight="1">
      <c r="A1259" s="7">
        <v>1256</v>
      </c>
      <c r="B1259" s="7" t="str">
        <f>"26172020091909594110062"</f>
        <v>26172020091909594110062</v>
      </c>
      <c r="C1259" s="7" t="str">
        <f>"钟鸿蔓"</f>
        <v>钟鸿蔓</v>
      </c>
      <c r="D1259" s="7" t="str">
        <f>"女"</f>
        <v>女</v>
      </c>
    </row>
    <row r="1260" spans="1:4" ht="18" customHeight="1">
      <c r="A1260" s="7">
        <v>1257</v>
      </c>
      <c r="B1260" s="7" t="str">
        <f>"26172020091909595510063"</f>
        <v>26172020091909595510063</v>
      </c>
      <c r="C1260" s="7" t="str">
        <f>"柯令剑"</f>
        <v>柯令剑</v>
      </c>
      <c r="D1260" s="7" t="str">
        <f t="shared" si="274"/>
        <v>男</v>
      </c>
    </row>
    <row r="1261" spans="1:4" ht="18" customHeight="1">
      <c r="A1261" s="7">
        <v>1258</v>
      </c>
      <c r="B1261" s="7" t="str">
        <f>"26172020091910052910066"</f>
        <v>26172020091910052910066</v>
      </c>
      <c r="C1261" s="7" t="str">
        <f>"陈伯煌"</f>
        <v>陈伯煌</v>
      </c>
      <c r="D1261" s="7" t="str">
        <f t="shared" si="274"/>
        <v>男</v>
      </c>
    </row>
    <row r="1262" spans="1:4" ht="18" customHeight="1">
      <c r="A1262" s="7">
        <v>1259</v>
      </c>
      <c r="B1262" s="7" t="str">
        <f>"26172020091910195010074"</f>
        <v>26172020091910195010074</v>
      </c>
      <c r="C1262" s="7" t="str">
        <f>"王雨琴"</f>
        <v>王雨琴</v>
      </c>
      <c r="D1262" s="7" t="str">
        <f>"女"</f>
        <v>女</v>
      </c>
    </row>
    <row r="1263" spans="1:4" ht="18" customHeight="1">
      <c r="A1263" s="7">
        <v>1260</v>
      </c>
      <c r="B1263" s="7" t="str">
        <f>"26172020091910292610088"</f>
        <v>26172020091910292610088</v>
      </c>
      <c r="C1263" s="7" t="str">
        <f>"林新望"</f>
        <v>林新望</v>
      </c>
      <c r="D1263" s="7" t="str">
        <f aca="true" t="shared" si="275" ref="D1263:D1267">"男"</f>
        <v>男</v>
      </c>
    </row>
    <row r="1264" spans="1:4" ht="18" customHeight="1">
      <c r="A1264" s="7">
        <v>1261</v>
      </c>
      <c r="B1264" s="7" t="str">
        <f>"26172020091910385010096"</f>
        <v>26172020091910385010096</v>
      </c>
      <c r="C1264" s="7" t="str">
        <f>"林贻亮"</f>
        <v>林贻亮</v>
      </c>
      <c r="D1264" s="7" t="str">
        <f t="shared" si="275"/>
        <v>男</v>
      </c>
    </row>
    <row r="1265" spans="1:4" ht="18" customHeight="1">
      <c r="A1265" s="7">
        <v>1262</v>
      </c>
      <c r="B1265" s="7" t="str">
        <f>"26172020091910424410102"</f>
        <v>26172020091910424410102</v>
      </c>
      <c r="C1265" s="7" t="str">
        <f>"张新业"</f>
        <v>张新业</v>
      </c>
      <c r="D1265" s="7" t="str">
        <f t="shared" si="275"/>
        <v>男</v>
      </c>
    </row>
    <row r="1266" spans="1:4" ht="18" customHeight="1">
      <c r="A1266" s="7">
        <v>1263</v>
      </c>
      <c r="B1266" s="7" t="str">
        <f>"26172020091910530510109"</f>
        <v>26172020091910530510109</v>
      </c>
      <c r="C1266" s="7" t="str">
        <f>"陈人榜"</f>
        <v>陈人榜</v>
      </c>
      <c r="D1266" s="7" t="str">
        <f t="shared" si="275"/>
        <v>男</v>
      </c>
    </row>
    <row r="1267" spans="1:4" ht="18" customHeight="1">
      <c r="A1267" s="7">
        <v>1264</v>
      </c>
      <c r="B1267" s="7" t="str">
        <f>"26172020091911044310115"</f>
        <v>26172020091911044310115</v>
      </c>
      <c r="C1267" s="7" t="str">
        <f>"吴坤卓"</f>
        <v>吴坤卓</v>
      </c>
      <c r="D1267" s="7" t="str">
        <f t="shared" si="275"/>
        <v>男</v>
      </c>
    </row>
    <row r="1268" spans="1:4" ht="18" customHeight="1">
      <c r="A1268" s="7">
        <v>1265</v>
      </c>
      <c r="B1268" s="7" t="str">
        <f>"26172020091911063910118"</f>
        <v>26172020091911063910118</v>
      </c>
      <c r="C1268" s="7" t="str">
        <f>"周芸"</f>
        <v>周芸</v>
      </c>
      <c r="D1268" s="7" t="str">
        <f aca="true" t="shared" si="276" ref="D1268:D1273">"女"</f>
        <v>女</v>
      </c>
    </row>
    <row r="1269" spans="1:4" ht="18" customHeight="1">
      <c r="A1269" s="7">
        <v>1266</v>
      </c>
      <c r="B1269" s="7" t="str">
        <f>"26172020091911073210120"</f>
        <v>26172020091911073210120</v>
      </c>
      <c r="C1269" s="7" t="str">
        <f>"符传友"</f>
        <v>符传友</v>
      </c>
      <c r="D1269" s="7" t="str">
        <f aca="true" t="shared" si="277" ref="D1269:D1274">"男"</f>
        <v>男</v>
      </c>
    </row>
    <row r="1270" spans="1:4" ht="18" customHeight="1">
      <c r="A1270" s="7">
        <v>1267</v>
      </c>
      <c r="B1270" s="7" t="str">
        <f>"26172020091911145810129"</f>
        <v>26172020091911145810129</v>
      </c>
      <c r="C1270" s="7" t="str">
        <f>"杜积全"</f>
        <v>杜积全</v>
      </c>
      <c r="D1270" s="7" t="str">
        <f t="shared" si="277"/>
        <v>男</v>
      </c>
    </row>
    <row r="1271" spans="1:4" ht="18" customHeight="1">
      <c r="A1271" s="7">
        <v>1268</v>
      </c>
      <c r="B1271" s="7" t="str">
        <f>"26172020091911181410131"</f>
        <v>26172020091911181410131</v>
      </c>
      <c r="C1271" s="7" t="str">
        <f>"邢雯青"</f>
        <v>邢雯青</v>
      </c>
      <c r="D1271" s="7" t="str">
        <f t="shared" si="276"/>
        <v>女</v>
      </c>
    </row>
    <row r="1272" spans="1:4" ht="18" customHeight="1">
      <c r="A1272" s="7">
        <v>1269</v>
      </c>
      <c r="B1272" s="7" t="str">
        <f>"26172020091911225810138"</f>
        <v>26172020091911225810138</v>
      </c>
      <c r="C1272" s="7" t="str">
        <f>"林小娃"</f>
        <v>林小娃</v>
      </c>
      <c r="D1272" s="7" t="str">
        <f t="shared" si="276"/>
        <v>女</v>
      </c>
    </row>
    <row r="1273" spans="1:4" ht="18" customHeight="1">
      <c r="A1273" s="7">
        <v>1270</v>
      </c>
      <c r="B1273" s="7" t="str">
        <f>"26172020091911253810140"</f>
        <v>26172020091911253810140</v>
      </c>
      <c r="C1273" s="7" t="str">
        <f>"何应玉"</f>
        <v>何应玉</v>
      </c>
      <c r="D1273" s="7" t="str">
        <f t="shared" si="276"/>
        <v>女</v>
      </c>
    </row>
    <row r="1274" spans="1:4" ht="18" customHeight="1">
      <c r="A1274" s="7">
        <v>1271</v>
      </c>
      <c r="B1274" s="7" t="str">
        <f>"26172020091911360710152"</f>
        <v>26172020091911360710152</v>
      </c>
      <c r="C1274" s="7" t="str">
        <f>"陈世秀"</f>
        <v>陈世秀</v>
      </c>
      <c r="D1274" s="7" t="str">
        <f t="shared" si="277"/>
        <v>男</v>
      </c>
    </row>
    <row r="1275" spans="1:4" ht="18" customHeight="1">
      <c r="A1275" s="7">
        <v>1272</v>
      </c>
      <c r="B1275" s="7" t="str">
        <f>"26172020091911524310162"</f>
        <v>26172020091911524310162</v>
      </c>
      <c r="C1275" s="7" t="str">
        <f>"唐美郡"</f>
        <v>唐美郡</v>
      </c>
      <c r="D1275" s="7" t="str">
        <f>"女"</f>
        <v>女</v>
      </c>
    </row>
    <row r="1276" spans="1:4" ht="18" customHeight="1">
      <c r="A1276" s="7">
        <v>1273</v>
      </c>
      <c r="B1276" s="7" t="str">
        <f>"26172020091911575710166"</f>
        <v>26172020091911575710166</v>
      </c>
      <c r="C1276" s="7" t="str">
        <f>"陈时应"</f>
        <v>陈时应</v>
      </c>
      <c r="D1276" s="7" t="str">
        <f aca="true" t="shared" si="278" ref="D1276:D1278">"男"</f>
        <v>男</v>
      </c>
    </row>
    <row r="1277" spans="1:4" ht="18" customHeight="1">
      <c r="A1277" s="7">
        <v>1274</v>
      </c>
      <c r="B1277" s="7" t="str">
        <f>"26172020091912132210182"</f>
        <v>26172020091912132210182</v>
      </c>
      <c r="C1277" s="7" t="str">
        <f>"刘波"</f>
        <v>刘波</v>
      </c>
      <c r="D1277" s="7" t="str">
        <f t="shared" si="278"/>
        <v>男</v>
      </c>
    </row>
    <row r="1278" spans="1:4" ht="18" customHeight="1">
      <c r="A1278" s="7">
        <v>1275</v>
      </c>
      <c r="B1278" s="7" t="str">
        <f>"26172020091912141610184"</f>
        <v>26172020091912141610184</v>
      </c>
      <c r="C1278" s="7" t="str">
        <f>"王小冲"</f>
        <v>王小冲</v>
      </c>
      <c r="D1278" s="7" t="str">
        <f t="shared" si="278"/>
        <v>男</v>
      </c>
    </row>
    <row r="1279" spans="1:4" ht="18" customHeight="1">
      <c r="A1279" s="7">
        <v>1276</v>
      </c>
      <c r="B1279" s="7" t="str">
        <f>"26172020091912142410185"</f>
        <v>26172020091912142410185</v>
      </c>
      <c r="C1279" s="7" t="str">
        <f>"黄艳"</f>
        <v>黄艳</v>
      </c>
      <c r="D1279" s="7" t="str">
        <f aca="true" t="shared" si="279" ref="D1279:D1282">"女"</f>
        <v>女</v>
      </c>
    </row>
    <row r="1280" spans="1:4" ht="18" customHeight="1">
      <c r="A1280" s="7">
        <v>1277</v>
      </c>
      <c r="B1280" s="7" t="str">
        <f>"26172020091912232410192"</f>
        <v>26172020091912232410192</v>
      </c>
      <c r="C1280" s="7" t="str">
        <f>"潘孝豪"</f>
        <v>潘孝豪</v>
      </c>
      <c r="D1280" s="7" t="str">
        <f>"男"</f>
        <v>男</v>
      </c>
    </row>
    <row r="1281" spans="1:4" ht="18" customHeight="1">
      <c r="A1281" s="7">
        <v>1278</v>
      </c>
      <c r="B1281" s="7" t="str">
        <f>"26172020091912272410194"</f>
        <v>26172020091912272410194</v>
      </c>
      <c r="C1281" s="7" t="str">
        <f>"陈钿钿"</f>
        <v>陈钿钿</v>
      </c>
      <c r="D1281" s="7" t="str">
        <f t="shared" si="279"/>
        <v>女</v>
      </c>
    </row>
    <row r="1282" spans="1:4" ht="18" customHeight="1">
      <c r="A1282" s="7">
        <v>1279</v>
      </c>
      <c r="B1282" s="7" t="str">
        <f>"26172020091912354910197"</f>
        <v>26172020091912354910197</v>
      </c>
      <c r="C1282" s="7" t="str">
        <f>"郑雅韵"</f>
        <v>郑雅韵</v>
      </c>
      <c r="D1282" s="7" t="str">
        <f t="shared" si="279"/>
        <v>女</v>
      </c>
    </row>
    <row r="1283" spans="1:4" ht="18" customHeight="1">
      <c r="A1283" s="7">
        <v>1280</v>
      </c>
      <c r="B1283" s="7" t="str">
        <f>"26172020091912360910199"</f>
        <v>26172020091912360910199</v>
      </c>
      <c r="C1283" s="7" t="str">
        <f>"林书再"</f>
        <v>林书再</v>
      </c>
      <c r="D1283" s="7" t="str">
        <f>"男"</f>
        <v>男</v>
      </c>
    </row>
    <row r="1284" spans="1:4" ht="18" customHeight="1">
      <c r="A1284" s="7">
        <v>1281</v>
      </c>
      <c r="B1284" s="7" t="str">
        <f>"26172020091912444610207"</f>
        <v>26172020091912444610207</v>
      </c>
      <c r="C1284" s="7" t="str">
        <f>"吴清芳"</f>
        <v>吴清芳</v>
      </c>
      <c r="D1284" s="7" t="str">
        <f aca="true" t="shared" si="280" ref="D1284:D1286">"女"</f>
        <v>女</v>
      </c>
    </row>
    <row r="1285" spans="1:4" ht="18" customHeight="1">
      <c r="A1285" s="7">
        <v>1282</v>
      </c>
      <c r="B1285" s="7" t="str">
        <f>"26172020091912481110208"</f>
        <v>26172020091912481110208</v>
      </c>
      <c r="C1285" s="7" t="str">
        <f>"刘燕芳"</f>
        <v>刘燕芳</v>
      </c>
      <c r="D1285" s="7" t="str">
        <f t="shared" si="280"/>
        <v>女</v>
      </c>
    </row>
    <row r="1286" spans="1:4" ht="18" customHeight="1">
      <c r="A1286" s="7">
        <v>1283</v>
      </c>
      <c r="B1286" s="7" t="str">
        <f>"26172020091912533110213"</f>
        <v>26172020091912533110213</v>
      </c>
      <c r="C1286" s="7" t="str">
        <f>"周和"</f>
        <v>周和</v>
      </c>
      <c r="D1286" s="7" t="str">
        <f t="shared" si="280"/>
        <v>女</v>
      </c>
    </row>
    <row r="1287" spans="1:4" ht="18" customHeight="1">
      <c r="A1287" s="7">
        <v>1284</v>
      </c>
      <c r="B1287" s="7" t="str">
        <f>"26172020091912593010218"</f>
        <v>26172020091912593010218</v>
      </c>
      <c r="C1287" s="7" t="str">
        <f>"吴坤伟"</f>
        <v>吴坤伟</v>
      </c>
      <c r="D1287" s="7" t="str">
        <f>"男"</f>
        <v>男</v>
      </c>
    </row>
    <row r="1288" spans="1:4" ht="18" customHeight="1">
      <c r="A1288" s="7">
        <v>1285</v>
      </c>
      <c r="B1288" s="7" t="str">
        <f>"26172020091913093810228"</f>
        <v>26172020091913093810228</v>
      </c>
      <c r="C1288" s="7" t="str">
        <f>"陈欢欢"</f>
        <v>陈欢欢</v>
      </c>
      <c r="D1288" s="7" t="str">
        <f aca="true" t="shared" si="281" ref="D1288:D1293">"女"</f>
        <v>女</v>
      </c>
    </row>
    <row r="1289" spans="1:4" ht="18" customHeight="1">
      <c r="A1289" s="7">
        <v>1286</v>
      </c>
      <c r="B1289" s="7" t="str">
        <f>"26172020091913123410233"</f>
        <v>26172020091913123410233</v>
      </c>
      <c r="C1289" s="7" t="str">
        <f>"高元才"</f>
        <v>高元才</v>
      </c>
      <c r="D1289" s="7" t="str">
        <f>"男"</f>
        <v>男</v>
      </c>
    </row>
    <row r="1290" spans="1:4" ht="18" customHeight="1">
      <c r="A1290" s="7">
        <v>1287</v>
      </c>
      <c r="B1290" s="7" t="str">
        <f>"26172020091913215510241"</f>
        <v>26172020091913215510241</v>
      </c>
      <c r="C1290" s="7" t="str">
        <f>"黄清芳"</f>
        <v>黄清芳</v>
      </c>
      <c r="D1290" s="7" t="str">
        <f t="shared" si="281"/>
        <v>女</v>
      </c>
    </row>
    <row r="1291" spans="1:4" ht="18" customHeight="1">
      <c r="A1291" s="7">
        <v>1288</v>
      </c>
      <c r="B1291" s="7" t="str">
        <f>"26172020091913234310244"</f>
        <v>26172020091913234310244</v>
      </c>
      <c r="C1291" s="7" t="str">
        <f>"王星予"</f>
        <v>王星予</v>
      </c>
      <c r="D1291" s="7" t="str">
        <f t="shared" si="281"/>
        <v>女</v>
      </c>
    </row>
    <row r="1292" spans="1:4" ht="18" customHeight="1">
      <c r="A1292" s="7">
        <v>1289</v>
      </c>
      <c r="B1292" s="7" t="str">
        <f>"26172020091913271710247"</f>
        <v>26172020091913271710247</v>
      </c>
      <c r="C1292" s="7" t="str">
        <f>"陈艳"</f>
        <v>陈艳</v>
      </c>
      <c r="D1292" s="7" t="str">
        <f t="shared" si="281"/>
        <v>女</v>
      </c>
    </row>
    <row r="1293" spans="1:4" ht="18" customHeight="1">
      <c r="A1293" s="7">
        <v>1290</v>
      </c>
      <c r="B1293" s="7" t="str">
        <f>"26172020091913272610248"</f>
        <v>26172020091913272610248</v>
      </c>
      <c r="C1293" s="7" t="str">
        <f>"罗媛"</f>
        <v>罗媛</v>
      </c>
      <c r="D1293" s="7" t="str">
        <f t="shared" si="281"/>
        <v>女</v>
      </c>
    </row>
    <row r="1294" spans="1:4" ht="18" customHeight="1">
      <c r="A1294" s="7">
        <v>1291</v>
      </c>
      <c r="B1294" s="7" t="str">
        <f>"26172020091913275610249"</f>
        <v>26172020091913275610249</v>
      </c>
      <c r="C1294" s="7" t="str">
        <f>"陈孝锦"</f>
        <v>陈孝锦</v>
      </c>
      <c r="D1294" s="7" t="str">
        <f>"男"</f>
        <v>男</v>
      </c>
    </row>
    <row r="1295" spans="1:4" ht="18" customHeight="1">
      <c r="A1295" s="7">
        <v>1292</v>
      </c>
      <c r="B1295" s="7" t="str">
        <f>"26172020091913295010250"</f>
        <v>26172020091913295010250</v>
      </c>
      <c r="C1295" s="7" t="str">
        <f>"陈韵宇"</f>
        <v>陈韵宇</v>
      </c>
      <c r="D1295" s="7" t="str">
        <f aca="true" t="shared" si="282" ref="D1295:D1302">"女"</f>
        <v>女</v>
      </c>
    </row>
    <row r="1296" spans="1:4" ht="18" customHeight="1">
      <c r="A1296" s="7">
        <v>1293</v>
      </c>
      <c r="B1296" s="7" t="str">
        <f>"26172020091913443610258"</f>
        <v>26172020091913443610258</v>
      </c>
      <c r="C1296" s="7" t="str">
        <f>"王文华"</f>
        <v>王文华</v>
      </c>
      <c r="D1296" s="7" t="str">
        <f t="shared" si="282"/>
        <v>女</v>
      </c>
    </row>
    <row r="1297" spans="1:4" ht="18" customHeight="1">
      <c r="A1297" s="7">
        <v>1294</v>
      </c>
      <c r="B1297" s="7" t="str">
        <f>"26172020091913472610259"</f>
        <v>26172020091913472610259</v>
      </c>
      <c r="C1297" s="7" t="str">
        <f>"王宇"</f>
        <v>王宇</v>
      </c>
      <c r="D1297" s="7" t="str">
        <f t="shared" si="282"/>
        <v>女</v>
      </c>
    </row>
    <row r="1298" spans="1:4" ht="18" customHeight="1">
      <c r="A1298" s="7">
        <v>1295</v>
      </c>
      <c r="B1298" s="7" t="str">
        <f>"26172020091913575010264"</f>
        <v>26172020091913575010264</v>
      </c>
      <c r="C1298" s="7" t="str">
        <f>"黎恒丹"</f>
        <v>黎恒丹</v>
      </c>
      <c r="D1298" s="7" t="str">
        <f t="shared" si="282"/>
        <v>女</v>
      </c>
    </row>
    <row r="1299" spans="1:4" ht="18" customHeight="1">
      <c r="A1299" s="7">
        <v>1296</v>
      </c>
      <c r="B1299" s="7" t="str">
        <f>"26172020091914120810274"</f>
        <v>26172020091914120810274</v>
      </c>
      <c r="C1299" s="7" t="str">
        <f>"罗友羚"</f>
        <v>罗友羚</v>
      </c>
      <c r="D1299" s="7" t="str">
        <f t="shared" si="282"/>
        <v>女</v>
      </c>
    </row>
    <row r="1300" spans="1:4" ht="18" customHeight="1">
      <c r="A1300" s="7">
        <v>1297</v>
      </c>
      <c r="B1300" s="7" t="str">
        <f>"26172020091914184510281"</f>
        <v>26172020091914184510281</v>
      </c>
      <c r="C1300" s="7" t="str">
        <f>"陈静"</f>
        <v>陈静</v>
      </c>
      <c r="D1300" s="7" t="str">
        <f t="shared" si="282"/>
        <v>女</v>
      </c>
    </row>
    <row r="1301" spans="1:4" ht="18" customHeight="1">
      <c r="A1301" s="7">
        <v>1298</v>
      </c>
      <c r="B1301" s="7" t="str">
        <f>"26172020091914224110284"</f>
        <v>26172020091914224110284</v>
      </c>
      <c r="C1301" s="7" t="str">
        <f>"庄文诗"</f>
        <v>庄文诗</v>
      </c>
      <c r="D1301" s="7" t="str">
        <f t="shared" si="282"/>
        <v>女</v>
      </c>
    </row>
    <row r="1302" spans="1:4" ht="18" customHeight="1">
      <c r="A1302" s="7">
        <v>1299</v>
      </c>
      <c r="B1302" s="7" t="str">
        <f>"26172020091914281710291"</f>
        <v>26172020091914281710291</v>
      </c>
      <c r="C1302" s="7" t="str">
        <f>"刘玮"</f>
        <v>刘玮</v>
      </c>
      <c r="D1302" s="7" t="str">
        <f t="shared" si="282"/>
        <v>女</v>
      </c>
    </row>
    <row r="1303" spans="1:4" ht="18" customHeight="1">
      <c r="A1303" s="7">
        <v>1300</v>
      </c>
      <c r="B1303" s="7" t="str">
        <f>"26172020091914432510307"</f>
        <v>26172020091914432510307</v>
      </c>
      <c r="C1303" s="7" t="str">
        <f>"赵艺"</f>
        <v>赵艺</v>
      </c>
      <c r="D1303" s="7" t="str">
        <f aca="true" t="shared" si="283" ref="D1303:D1307">"男"</f>
        <v>男</v>
      </c>
    </row>
    <row r="1304" spans="1:4" ht="18" customHeight="1">
      <c r="A1304" s="7">
        <v>1301</v>
      </c>
      <c r="B1304" s="7" t="str">
        <f>"26172020091914444910309"</f>
        <v>26172020091914444910309</v>
      </c>
      <c r="C1304" s="7" t="str">
        <f>"贾志鹏"</f>
        <v>贾志鹏</v>
      </c>
      <c r="D1304" s="7" t="str">
        <f t="shared" si="283"/>
        <v>男</v>
      </c>
    </row>
    <row r="1305" spans="1:4" ht="18" customHeight="1">
      <c r="A1305" s="7">
        <v>1302</v>
      </c>
      <c r="B1305" s="7" t="str">
        <f>"26172020091914472610312"</f>
        <v>26172020091914472610312</v>
      </c>
      <c r="C1305" s="7" t="str">
        <f>"林琳"</f>
        <v>林琳</v>
      </c>
      <c r="D1305" s="7" t="str">
        <f aca="true" t="shared" si="284" ref="D1305:D1311">"女"</f>
        <v>女</v>
      </c>
    </row>
    <row r="1306" spans="1:4" ht="18" customHeight="1">
      <c r="A1306" s="7">
        <v>1303</v>
      </c>
      <c r="B1306" s="7" t="str">
        <f>"26172020091914514710318"</f>
        <v>26172020091914514710318</v>
      </c>
      <c r="C1306" s="7" t="str">
        <f>"梁艳秋"</f>
        <v>梁艳秋</v>
      </c>
      <c r="D1306" s="7" t="str">
        <f t="shared" si="284"/>
        <v>女</v>
      </c>
    </row>
    <row r="1307" spans="1:4" ht="18" customHeight="1">
      <c r="A1307" s="7">
        <v>1304</v>
      </c>
      <c r="B1307" s="7" t="str">
        <f>"26172020091914544710320"</f>
        <v>26172020091914544710320</v>
      </c>
      <c r="C1307" s="7" t="str">
        <f>"江思超"</f>
        <v>江思超</v>
      </c>
      <c r="D1307" s="7" t="str">
        <f t="shared" si="283"/>
        <v>男</v>
      </c>
    </row>
    <row r="1308" spans="1:4" ht="18" customHeight="1">
      <c r="A1308" s="7">
        <v>1305</v>
      </c>
      <c r="B1308" s="7" t="str">
        <f>"26172020091914560610322"</f>
        <v>26172020091914560610322</v>
      </c>
      <c r="C1308" s="7" t="str">
        <f>"郑晓芸"</f>
        <v>郑晓芸</v>
      </c>
      <c r="D1308" s="7" t="str">
        <f t="shared" si="284"/>
        <v>女</v>
      </c>
    </row>
    <row r="1309" spans="1:4" ht="18" customHeight="1">
      <c r="A1309" s="7">
        <v>1306</v>
      </c>
      <c r="B1309" s="7" t="str">
        <f>"26172020091914595410328"</f>
        <v>26172020091914595410328</v>
      </c>
      <c r="C1309" s="7" t="str">
        <f>"冯欣怡"</f>
        <v>冯欣怡</v>
      </c>
      <c r="D1309" s="7" t="str">
        <f t="shared" si="284"/>
        <v>女</v>
      </c>
    </row>
    <row r="1310" spans="1:4" ht="18" customHeight="1">
      <c r="A1310" s="7">
        <v>1307</v>
      </c>
      <c r="B1310" s="7" t="str">
        <f>"26172020091915021410330"</f>
        <v>26172020091915021410330</v>
      </c>
      <c r="C1310" s="7" t="str">
        <f>"傅祖艳"</f>
        <v>傅祖艳</v>
      </c>
      <c r="D1310" s="7" t="str">
        <f t="shared" si="284"/>
        <v>女</v>
      </c>
    </row>
    <row r="1311" spans="1:4" ht="18" customHeight="1">
      <c r="A1311" s="7">
        <v>1308</v>
      </c>
      <c r="B1311" s="7" t="str">
        <f>"26172020091915034210332"</f>
        <v>26172020091915034210332</v>
      </c>
      <c r="C1311" s="7" t="str">
        <f>"陈琳"</f>
        <v>陈琳</v>
      </c>
      <c r="D1311" s="7" t="str">
        <f t="shared" si="284"/>
        <v>女</v>
      </c>
    </row>
    <row r="1312" spans="1:4" ht="18" customHeight="1">
      <c r="A1312" s="7">
        <v>1309</v>
      </c>
      <c r="B1312" s="7" t="str">
        <f>"26172020091915051810333"</f>
        <v>26172020091915051810333</v>
      </c>
      <c r="C1312" s="7" t="str">
        <f>"薛之皆"</f>
        <v>薛之皆</v>
      </c>
      <c r="D1312" s="7" t="str">
        <f aca="true" t="shared" si="285" ref="D1312:D1316">"男"</f>
        <v>男</v>
      </c>
    </row>
    <row r="1313" spans="1:4" ht="18" customHeight="1">
      <c r="A1313" s="7">
        <v>1310</v>
      </c>
      <c r="B1313" s="7" t="str">
        <f>"26172020091915054310335"</f>
        <v>26172020091915054310335</v>
      </c>
      <c r="C1313" s="7" t="str">
        <f>"曾桃妹"</f>
        <v>曾桃妹</v>
      </c>
      <c r="D1313" s="7" t="str">
        <f aca="true" t="shared" si="286" ref="D1313:D1320">"女"</f>
        <v>女</v>
      </c>
    </row>
    <row r="1314" spans="1:4" ht="18" customHeight="1">
      <c r="A1314" s="7">
        <v>1311</v>
      </c>
      <c r="B1314" s="7" t="str">
        <f>"26172020091915133210340"</f>
        <v>26172020091915133210340</v>
      </c>
      <c r="C1314" s="7" t="str">
        <f>"邢福凯"</f>
        <v>邢福凯</v>
      </c>
      <c r="D1314" s="7" t="str">
        <f t="shared" si="285"/>
        <v>男</v>
      </c>
    </row>
    <row r="1315" spans="1:4" ht="18" customHeight="1">
      <c r="A1315" s="7">
        <v>1312</v>
      </c>
      <c r="B1315" s="7" t="str">
        <f>"26172020091915165010345"</f>
        <v>26172020091915165010345</v>
      </c>
      <c r="C1315" s="7" t="str">
        <f>"卢大宇"</f>
        <v>卢大宇</v>
      </c>
      <c r="D1315" s="7" t="str">
        <f t="shared" si="285"/>
        <v>男</v>
      </c>
    </row>
    <row r="1316" spans="1:4" ht="18" customHeight="1">
      <c r="A1316" s="7">
        <v>1313</v>
      </c>
      <c r="B1316" s="7" t="str">
        <f>"26172020091915185010346"</f>
        <v>26172020091915185010346</v>
      </c>
      <c r="C1316" s="7" t="str">
        <f>"林明师"</f>
        <v>林明师</v>
      </c>
      <c r="D1316" s="7" t="str">
        <f t="shared" si="285"/>
        <v>男</v>
      </c>
    </row>
    <row r="1317" spans="1:4" ht="18" customHeight="1">
      <c r="A1317" s="7">
        <v>1314</v>
      </c>
      <c r="B1317" s="7" t="str">
        <f>"26172020091915222510347"</f>
        <v>26172020091915222510347</v>
      </c>
      <c r="C1317" s="7" t="str">
        <f>"吴青穗"</f>
        <v>吴青穗</v>
      </c>
      <c r="D1317" s="7" t="str">
        <f t="shared" si="286"/>
        <v>女</v>
      </c>
    </row>
    <row r="1318" spans="1:4" ht="18" customHeight="1">
      <c r="A1318" s="7">
        <v>1315</v>
      </c>
      <c r="B1318" s="7" t="str">
        <f>"26172020091915232410351"</f>
        <v>26172020091915232410351</v>
      </c>
      <c r="C1318" s="7" t="str">
        <f>"蔡梅玲"</f>
        <v>蔡梅玲</v>
      </c>
      <c r="D1318" s="7" t="str">
        <f t="shared" si="286"/>
        <v>女</v>
      </c>
    </row>
    <row r="1319" spans="1:4" ht="18" customHeight="1">
      <c r="A1319" s="7">
        <v>1316</v>
      </c>
      <c r="B1319" s="7" t="str">
        <f>"26172020091915280010357"</f>
        <v>26172020091915280010357</v>
      </c>
      <c r="C1319" s="7" t="str">
        <f>"苏安纳"</f>
        <v>苏安纳</v>
      </c>
      <c r="D1319" s="7" t="str">
        <f t="shared" si="286"/>
        <v>女</v>
      </c>
    </row>
    <row r="1320" spans="1:4" ht="18" customHeight="1">
      <c r="A1320" s="7">
        <v>1317</v>
      </c>
      <c r="B1320" s="7" t="str">
        <f>"26172020091915284710359"</f>
        <v>26172020091915284710359</v>
      </c>
      <c r="C1320" s="7" t="str">
        <f>"薄冲"</f>
        <v>薄冲</v>
      </c>
      <c r="D1320" s="7" t="str">
        <f t="shared" si="286"/>
        <v>女</v>
      </c>
    </row>
    <row r="1321" spans="1:4" ht="18" customHeight="1">
      <c r="A1321" s="7">
        <v>1318</v>
      </c>
      <c r="B1321" s="7" t="str">
        <f>"26172020091915325810365"</f>
        <v>26172020091915325810365</v>
      </c>
      <c r="C1321" s="7" t="str">
        <f>"邱勋卓"</f>
        <v>邱勋卓</v>
      </c>
      <c r="D1321" s="7" t="str">
        <f aca="true" t="shared" si="287" ref="D1321:D1324">"男"</f>
        <v>男</v>
      </c>
    </row>
    <row r="1322" spans="1:4" ht="18" customHeight="1">
      <c r="A1322" s="7">
        <v>1319</v>
      </c>
      <c r="B1322" s="7" t="str">
        <f>"26172020091915412010370"</f>
        <v>26172020091915412010370</v>
      </c>
      <c r="C1322" s="7" t="str">
        <f>"瞿麒耕"</f>
        <v>瞿麒耕</v>
      </c>
      <c r="D1322" s="7" t="str">
        <f t="shared" si="287"/>
        <v>男</v>
      </c>
    </row>
    <row r="1323" spans="1:4" ht="18" customHeight="1">
      <c r="A1323" s="7">
        <v>1320</v>
      </c>
      <c r="B1323" s="7" t="str">
        <f>"26172020091915470010380"</f>
        <v>26172020091915470010380</v>
      </c>
      <c r="C1323" s="7" t="str">
        <f>"朱日昌"</f>
        <v>朱日昌</v>
      </c>
      <c r="D1323" s="7" t="str">
        <f t="shared" si="287"/>
        <v>男</v>
      </c>
    </row>
    <row r="1324" spans="1:4" ht="18" customHeight="1">
      <c r="A1324" s="7">
        <v>1321</v>
      </c>
      <c r="B1324" s="7" t="str">
        <f>"26172020091915470510381"</f>
        <v>26172020091915470510381</v>
      </c>
      <c r="C1324" s="7" t="str">
        <f>"黄永健"</f>
        <v>黄永健</v>
      </c>
      <c r="D1324" s="7" t="str">
        <f t="shared" si="287"/>
        <v>男</v>
      </c>
    </row>
    <row r="1325" spans="1:4" ht="18" customHeight="1">
      <c r="A1325" s="7">
        <v>1322</v>
      </c>
      <c r="B1325" s="7" t="str">
        <f>"26172020091915582410395"</f>
        <v>26172020091915582410395</v>
      </c>
      <c r="C1325" s="7" t="str">
        <f>"王聪惠"</f>
        <v>王聪惠</v>
      </c>
      <c r="D1325" s="7" t="str">
        <f aca="true" t="shared" si="288" ref="D1325:D1329">"女"</f>
        <v>女</v>
      </c>
    </row>
    <row r="1326" spans="1:4" ht="18" customHeight="1">
      <c r="A1326" s="7">
        <v>1323</v>
      </c>
      <c r="B1326" s="7" t="str">
        <f>"26172020091916064610405"</f>
        <v>26172020091916064610405</v>
      </c>
      <c r="C1326" s="7" t="str">
        <f>"李春蕾"</f>
        <v>李春蕾</v>
      </c>
      <c r="D1326" s="7" t="str">
        <f t="shared" si="288"/>
        <v>女</v>
      </c>
    </row>
    <row r="1327" spans="1:4" ht="18" customHeight="1">
      <c r="A1327" s="7">
        <v>1324</v>
      </c>
      <c r="B1327" s="7" t="str">
        <f>"26172020091916090510407"</f>
        <v>26172020091916090510407</v>
      </c>
      <c r="C1327" s="7" t="str">
        <f>"杨传才"</f>
        <v>杨传才</v>
      </c>
      <c r="D1327" s="7" t="str">
        <f aca="true" t="shared" si="289" ref="D1327:D1332">"男"</f>
        <v>男</v>
      </c>
    </row>
    <row r="1328" spans="1:4" ht="18" customHeight="1">
      <c r="A1328" s="7">
        <v>1325</v>
      </c>
      <c r="B1328" s="7" t="str">
        <f>"26172020091916103010409"</f>
        <v>26172020091916103010409</v>
      </c>
      <c r="C1328" s="7" t="str">
        <f>"李芳芳"</f>
        <v>李芳芳</v>
      </c>
      <c r="D1328" s="7" t="str">
        <f t="shared" si="288"/>
        <v>女</v>
      </c>
    </row>
    <row r="1329" spans="1:4" ht="18" customHeight="1">
      <c r="A1329" s="7">
        <v>1326</v>
      </c>
      <c r="B1329" s="7" t="str">
        <f>"26172020091916135810413"</f>
        <v>26172020091916135810413</v>
      </c>
      <c r="C1329" s="7" t="str">
        <f>"张子薇"</f>
        <v>张子薇</v>
      </c>
      <c r="D1329" s="7" t="str">
        <f t="shared" si="288"/>
        <v>女</v>
      </c>
    </row>
    <row r="1330" spans="1:4" ht="18" customHeight="1">
      <c r="A1330" s="7">
        <v>1327</v>
      </c>
      <c r="B1330" s="7" t="str">
        <f>"26172020091916143510414"</f>
        <v>26172020091916143510414</v>
      </c>
      <c r="C1330" s="7" t="str">
        <f>"苏善才"</f>
        <v>苏善才</v>
      </c>
      <c r="D1330" s="7" t="str">
        <f t="shared" si="289"/>
        <v>男</v>
      </c>
    </row>
    <row r="1331" spans="1:4" ht="18" customHeight="1">
      <c r="A1331" s="7">
        <v>1328</v>
      </c>
      <c r="B1331" s="7" t="str">
        <f>"26172020091916164610417"</f>
        <v>26172020091916164610417</v>
      </c>
      <c r="C1331" s="7" t="str">
        <f>"朱云霞"</f>
        <v>朱云霞</v>
      </c>
      <c r="D1331" s="7" t="str">
        <f aca="true" t="shared" si="290" ref="D1331:D1336">"女"</f>
        <v>女</v>
      </c>
    </row>
    <row r="1332" spans="1:4" ht="18" customHeight="1">
      <c r="A1332" s="7">
        <v>1329</v>
      </c>
      <c r="B1332" s="7" t="str">
        <f>"26172020091916165110418"</f>
        <v>26172020091916165110418</v>
      </c>
      <c r="C1332" s="7" t="str">
        <f>"程光磊"</f>
        <v>程光磊</v>
      </c>
      <c r="D1332" s="7" t="str">
        <f t="shared" si="289"/>
        <v>男</v>
      </c>
    </row>
    <row r="1333" spans="1:4" ht="18" customHeight="1">
      <c r="A1333" s="7">
        <v>1330</v>
      </c>
      <c r="B1333" s="7" t="str">
        <f>"26172020091916204210424"</f>
        <v>26172020091916204210424</v>
      </c>
      <c r="C1333" s="7" t="str">
        <f>"卢莉芬"</f>
        <v>卢莉芬</v>
      </c>
      <c r="D1333" s="7" t="str">
        <f t="shared" si="290"/>
        <v>女</v>
      </c>
    </row>
    <row r="1334" spans="1:4" ht="18" customHeight="1">
      <c r="A1334" s="7">
        <v>1331</v>
      </c>
      <c r="B1334" s="7" t="str">
        <f>"26172020091916330810436"</f>
        <v>26172020091916330810436</v>
      </c>
      <c r="C1334" s="7" t="str">
        <f>"杨中一"</f>
        <v>杨中一</v>
      </c>
      <c r="D1334" s="7" t="str">
        <f>"男"</f>
        <v>男</v>
      </c>
    </row>
    <row r="1335" spans="1:4" ht="18" customHeight="1">
      <c r="A1335" s="7">
        <v>1332</v>
      </c>
      <c r="B1335" s="7" t="str">
        <f>"26172020091916343110439"</f>
        <v>26172020091916343110439</v>
      </c>
      <c r="C1335" s="7" t="str">
        <f>"潘惠笠"</f>
        <v>潘惠笠</v>
      </c>
      <c r="D1335" s="7" t="str">
        <f t="shared" si="290"/>
        <v>女</v>
      </c>
    </row>
    <row r="1336" spans="1:4" ht="18" customHeight="1">
      <c r="A1336" s="7">
        <v>1333</v>
      </c>
      <c r="B1336" s="7" t="str">
        <f>"26172020091916354210440"</f>
        <v>26172020091916354210440</v>
      </c>
      <c r="C1336" s="7" t="str">
        <f>"朱丽"</f>
        <v>朱丽</v>
      </c>
      <c r="D1336" s="7" t="str">
        <f t="shared" si="290"/>
        <v>女</v>
      </c>
    </row>
    <row r="1337" spans="1:4" ht="18" customHeight="1">
      <c r="A1337" s="7">
        <v>1334</v>
      </c>
      <c r="B1337" s="7" t="str">
        <f>"26172020091916382710444"</f>
        <v>26172020091916382710444</v>
      </c>
      <c r="C1337" s="7" t="str">
        <f>"吴英调"</f>
        <v>吴英调</v>
      </c>
      <c r="D1337" s="7" t="str">
        <f>"男"</f>
        <v>男</v>
      </c>
    </row>
    <row r="1338" spans="1:4" ht="18" customHeight="1">
      <c r="A1338" s="7">
        <v>1335</v>
      </c>
      <c r="B1338" s="7" t="str">
        <f>"26172020091916393310445"</f>
        <v>26172020091916393310445</v>
      </c>
      <c r="C1338" s="7" t="str">
        <f>"韦小念"</f>
        <v>韦小念</v>
      </c>
      <c r="D1338" s="7" t="str">
        <f aca="true" t="shared" si="291" ref="D1338:D1341">"女"</f>
        <v>女</v>
      </c>
    </row>
    <row r="1339" spans="1:4" ht="18" customHeight="1">
      <c r="A1339" s="7">
        <v>1336</v>
      </c>
      <c r="B1339" s="7" t="str">
        <f>"26172020091916394610446"</f>
        <v>26172020091916394610446</v>
      </c>
      <c r="C1339" s="7" t="str">
        <f>"黄艳"</f>
        <v>黄艳</v>
      </c>
      <c r="D1339" s="7" t="str">
        <f t="shared" si="291"/>
        <v>女</v>
      </c>
    </row>
    <row r="1340" spans="1:4" ht="18" customHeight="1">
      <c r="A1340" s="7">
        <v>1337</v>
      </c>
      <c r="B1340" s="7" t="str">
        <f>"26172020091916420710448"</f>
        <v>26172020091916420710448</v>
      </c>
      <c r="C1340" s="7" t="str">
        <f>"张敏"</f>
        <v>张敏</v>
      </c>
      <c r="D1340" s="7" t="str">
        <f t="shared" si="291"/>
        <v>女</v>
      </c>
    </row>
    <row r="1341" spans="1:4" ht="18" customHeight="1">
      <c r="A1341" s="7">
        <v>1338</v>
      </c>
      <c r="B1341" s="7" t="str">
        <f>"26172020091916443910453"</f>
        <v>26172020091916443910453</v>
      </c>
      <c r="C1341" s="7" t="str">
        <f>"陈福月"</f>
        <v>陈福月</v>
      </c>
      <c r="D1341" s="7" t="str">
        <f t="shared" si="291"/>
        <v>女</v>
      </c>
    </row>
    <row r="1342" spans="1:4" ht="18" customHeight="1">
      <c r="A1342" s="7">
        <v>1339</v>
      </c>
      <c r="B1342" s="7" t="str">
        <f>"26172020091916502410458"</f>
        <v>26172020091916502410458</v>
      </c>
      <c r="C1342" s="7" t="str">
        <f>"王俞顺"</f>
        <v>王俞顺</v>
      </c>
      <c r="D1342" s="7" t="str">
        <f aca="true" t="shared" si="292" ref="D1342:D1349">"男"</f>
        <v>男</v>
      </c>
    </row>
    <row r="1343" spans="1:4" ht="18" customHeight="1">
      <c r="A1343" s="7">
        <v>1340</v>
      </c>
      <c r="B1343" s="7" t="str">
        <f>"26172020091916520210461"</f>
        <v>26172020091916520210461</v>
      </c>
      <c r="C1343" s="7" t="str">
        <f>"陈瑞宁"</f>
        <v>陈瑞宁</v>
      </c>
      <c r="D1343" s="7" t="str">
        <f t="shared" si="292"/>
        <v>男</v>
      </c>
    </row>
    <row r="1344" spans="1:4" ht="18" customHeight="1">
      <c r="A1344" s="7">
        <v>1341</v>
      </c>
      <c r="B1344" s="7" t="str">
        <f>"26172020091916572010467"</f>
        <v>26172020091916572010467</v>
      </c>
      <c r="C1344" s="7" t="str">
        <f>"唐子莹"</f>
        <v>唐子莹</v>
      </c>
      <c r="D1344" s="7" t="str">
        <f>"女"</f>
        <v>女</v>
      </c>
    </row>
    <row r="1345" spans="1:4" ht="18" customHeight="1">
      <c r="A1345" s="7">
        <v>1342</v>
      </c>
      <c r="B1345" s="7" t="str">
        <f>"26172020091916591910468"</f>
        <v>26172020091916591910468</v>
      </c>
      <c r="C1345" s="7" t="str">
        <f>"李晶晶"</f>
        <v>李晶晶</v>
      </c>
      <c r="D1345" s="7" t="str">
        <f>"女"</f>
        <v>女</v>
      </c>
    </row>
    <row r="1346" spans="1:4" ht="18" customHeight="1">
      <c r="A1346" s="7">
        <v>1343</v>
      </c>
      <c r="B1346" s="7" t="str">
        <f>"26172020091917000310469"</f>
        <v>26172020091917000310469</v>
      </c>
      <c r="C1346" s="7" t="str">
        <f>"韦开圣"</f>
        <v>韦开圣</v>
      </c>
      <c r="D1346" s="7" t="str">
        <f t="shared" si="292"/>
        <v>男</v>
      </c>
    </row>
    <row r="1347" spans="1:4" ht="18" customHeight="1">
      <c r="A1347" s="7">
        <v>1344</v>
      </c>
      <c r="B1347" s="7" t="str">
        <f>"26172020091917003610470"</f>
        <v>26172020091917003610470</v>
      </c>
      <c r="C1347" s="7" t="str">
        <f>"吴燕锋"</f>
        <v>吴燕锋</v>
      </c>
      <c r="D1347" s="7" t="str">
        <f t="shared" si="292"/>
        <v>男</v>
      </c>
    </row>
    <row r="1348" spans="1:4" ht="18" customHeight="1">
      <c r="A1348" s="7">
        <v>1345</v>
      </c>
      <c r="B1348" s="7" t="str">
        <f>"26172020091917003810471"</f>
        <v>26172020091917003810471</v>
      </c>
      <c r="C1348" s="7" t="str">
        <f>"李名江"</f>
        <v>李名江</v>
      </c>
      <c r="D1348" s="7" t="str">
        <f t="shared" si="292"/>
        <v>男</v>
      </c>
    </row>
    <row r="1349" spans="1:4" ht="18" customHeight="1">
      <c r="A1349" s="7">
        <v>1346</v>
      </c>
      <c r="B1349" s="7" t="str">
        <f>"26172020091917010910473"</f>
        <v>26172020091917010910473</v>
      </c>
      <c r="C1349" s="7" t="str">
        <f>"王武"</f>
        <v>王武</v>
      </c>
      <c r="D1349" s="7" t="str">
        <f t="shared" si="292"/>
        <v>男</v>
      </c>
    </row>
    <row r="1350" spans="1:4" ht="18" customHeight="1">
      <c r="A1350" s="7">
        <v>1347</v>
      </c>
      <c r="B1350" s="7" t="str">
        <f>"26172020091917012810474"</f>
        <v>26172020091917012810474</v>
      </c>
      <c r="C1350" s="7" t="str">
        <f>"饶明珠"</f>
        <v>饶明珠</v>
      </c>
      <c r="D1350" s="7" t="str">
        <f>"女"</f>
        <v>女</v>
      </c>
    </row>
    <row r="1351" spans="1:4" ht="18" customHeight="1">
      <c r="A1351" s="7">
        <v>1348</v>
      </c>
      <c r="B1351" s="7" t="str">
        <f>"26172020091917020310475"</f>
        <v>26172020091917020310475</v>
      </c>
      <c r="C1351" s="7" t="str">
        <f>"符传桢"</f>
        <v>符传桢</v>
      </c>
      <c r="D1351" s="7" t="str">
        <f aca="true" t="shared" si="293" ref="D1351:D1355">"男"</f>
        <v>男</v>
      </c>
    </row>
    <row r="1352" spans="1:4" ht="18" customHeight="1">
      <c r="A1352" s="7">
        <v>1349</v>
      </c>
      <c r="B1352" s="7" t="str">
        <f>"26172020091917034710477"</f>
        <v>26172020091917034710477</v>
      </c>
      <c r="C1352" s="7" t="str">
        <f>"潘健"</f>
        <v>潘健</v>
      </c>
      <c r="D1352" s="7" t="str">
        <f t="shared" si="293"/>
        <v>男</v>
      </c>
    </row>
    <row r="1353" spans="1:4" ht="18" customHeight="1">
      <c r="A1353" s="7">
        <v>1350</v>
      </c>
      <c r="B1353" s="7" t="str">
        <f>"26172020091917053910481"</f>
        <v>26172020091917053910481</v>
      </c>
      <c r="C1353" s="7" t="str">
        <f>"金海秀"</f>
        <v>金海秀</v>
      </c>
      <c r="D1353" s="7" t="str">
        <f aca="true" t="shared" si="294" ref="D1353:D1357">"女"</f>
        <v>女</v>
      </c>
    </row>
    <row r="1354" spans="1:4" ht="18" customHeight="1">
      <c r="A1354" s="7">
        <v>1351</v>
      </c>
      <c r="B1354" s="7" t="str">
        <f>"26172020091917060910482"</f>
        <v>26172020091917060910482</v>
      </c>
      <c r="C1354" s="7" t="str">
        <f>"高定勇"</f>
        <v>高定勇</v>
      </c>
      <c r="D1354" s="7" t="str">
        <f t="shared" si="293"/>
        <v>男</v>
      </c>
    </row>
    <row r="1355" spans="1:4" ht="18" customHeight="1">
      <c r="A1355" s="7">
        <v>1352</v>
      </c>
      <c r="B1355" s="7" t="str">
        <f>"26172020091917084910486"</f>
        <v>26172020091917084910486</v>
      </c>
      <c r="C1355" s="7" t="str">
        <f>"陈贤邦"</f>
        <v>陈贤邦</v>
      </c>
      <c r="D1355" s="7" t="str">
        <f t="shared" si="293"/>
        <v>男</v>
      </c>
    </row>
    <row r="1356" spans="1:4" ht="18" customHeight="1">
      <c r="A1356" s="7">
        <v>1353</v>
      </c>
      <c r="B1356" s="7" t="str">
        <f>"26172020091917245410502"</f>
        <v>26172020091917245410502</v>
      </c>
      <c r="C1356" s="7" t="str">
        <f>"谢有妹"</f>
        <v>谢有妹</v>
      </c>
      <c r="D1356" s="7" t="str">
        <f t="shared" si="294"/>
        <v>女</v>
      </c>
    </row>
    <row r="1357" spans="1:4" ht="18" customHeight="1">
      <c r="A1357" s="7">
        <v>1354</v>
      </c>
      <c r="B1357" s="7" t="str">
        <f>"26172020091917253310503"</f>
        <v>26172020091917253310503</v>
      </c>
      <c r="C1357" s="7" t="str">
        <f>"李美文"</f>
        <v>李美文</v>
      </c>
      <c r="D1357" s="7" t="str">
        <f t="shared" si="294"/>
        <v>女</v>
      </c>
    </row>
    <row r="1358" spans="1:4" ht="18" customHeight="1">
      <c r="A1358" s="7">
        <v>1355</v>
      </c>
      <c r="B1358" s="7" t="str">
        <f>"26172020091917255210504"</f>
        <v>26172020091917255210504</v>
      </c>
      <c r="C1358" s="7" t="str">
        <f>"周汉贤"</f>
        <v>周汉贤</v>
      </c>
      <c r="D1358" s="7" t="str">
        <f aca="true" t="shared" si="295" ref="D1358:D1363">"男"</f>
        <v>男</v>
      </c>
    </row>
    <row r="1359" spans="1:4" ht="18" customHeight="1">
      <c r="A1359" s="7">
        <v>1356</v>
      </c>
      <c r="B1359" s="7" t="str">
        <f>"26172020091917303510508"</f>
        <v>26172020091917303510508</v>
      </c>
      <c r="C1359" s="7" t="str">
        <f>"符彬岭"</f>
        <v>符彬岭</v>
      </c>
      <c r="D1359" s="7" t="str">
        <f aca="true" t="shared" si="296" ref="D1359:D1362">"女"</f>
        <v>女</v>
      </c>
    </row>
    <row r="1360" spans="1:4" ht="18" customHeight="1">
      <c r="A1360" s="7">
        <v>1357</v>
      </c>
      <c r="B1360" s="7" t="str">
        <f>"26172020091917314610509"</f>
        <v>26172020091917314610509</v>
      </c>
      <c r="C1360" s="7" t="str">
        <f>"王康宁"</f>
        <v>王康宁</v>
      </c>
      <c r="D1360" s="7" t="str">
        <f t="shared" si="295"/>
        <v>男</v>
      </c>
    </row>
    <row r="1361" spans="1:4" ht="18" customHeight="1">
      <c r="A1361" s="7">
        <v>1358</v>
      </c>
      <c r="B1361" s="7" t="str">
        <f>"26172020091917363810517"</f>
        <v>26172020091917363810517</v>
      </c>
      <c r="C1361" s="7" t="str">
        <f>"罗曼"</f>
        <v>罗曼</v>
      </c>
      <c r="D1361" s="7" t="str">
        <f t="shared" si="296"/>
        <v>女</v>
      </c>
    </row>
    <row r="1362" spans="1:4" ht="18" customHeight="1">
      <c r="A1362" s="7">
        <v>1359</v>
      </c>
      <c r="B1362" s="7" t="str">
        <f>"26172020091917402410518"</f>
        <v>26172020091917402410518</v>
      </c>
      <c r="C1362" s="7" t="str">
        <f>"范金兰"</f>
        <v>范金兰</v>
      </c>
      <c r="D1362" s="7" t="str">
        <f t="shared" si="296"/>
        <v>女</v>
      </c>
    </row>
    <row r="1363" spans="1:4" ht="18" customHeight="1">
      <c r="A1363" s="7">
        <v>1360</v>
      </c>
      <c r="B1363" s="7" t="str">
        <f>"26172020091917523110529"</f>
        <v>26172020091917523110529</v>
      </c>
      <c r="C1363" s="7" t="str">
        <f>"郑旭东"</f>
        <v>郑旭东</v>
      </c>
      <c r="D1363" s="7" t="str">
        <f t="shared" si="295"/>
        <v>男</v>
      </c>
    </row>
    <row r="1364" spans="1:4" ht="18" customHeight="1">
      <c r="A1364" s="7">
        <v>1361</v>
      </c>
      <c r="B1364" s="7" t="str">
        <f>"26172020091917571510533"</f>
        <v>26172020091917571510533</v>
      </c>
      <c r="C1364" s="7" t="str">
        <f>"柳少敏"</f>
        <v>柳少敏</v>
      </c>
      <c r="D1364" s="7" t="str">
        <f aca="true" t="shared" si="297" ref="D1364:D1369">"女"</f>
        <v>女</v>
      </c>
    </row>
    <row r="1365" spans="1:4" ht="18" customHeight="1">
      <c r="A1365" s="7">
        <v>1362</v>
      </c>
      <c r="B1365" s="7" t="str">
        <f>"26172020091917595510535"</f>
        <v>26172020091917595510535</v>
      </c>
      <c r="C1365" s="7" t="str">
        <f>"郑海芸"</f>
        <v>郑海芸</v>
      </c>
      <c r="D1365" s="7" t="str">
        <f t="shared" si="297"/>
        <v>女</v>
      </c>
    </row>
    <row r="1366" spans="1:4" ht="18" customHeight="1">
      <c r="A1366" s="7">
        <v>1363</v>
      </c>
      <c r="B1366" s="7" t="str">
        <f>"26172020091918042510540"</f>
        <v>26172020091918042510540</v>
      </c>
      <c r="C1366" s="7" t="str">
        <f>"吴巧玲"</f>
        <v>吴巧玲</v>
      </c>
      <c r="D1366" s="7" t="str">
        <f t="shared" si="297"/>
        <v>女</v>
      </c>
    </row>
    <row r="1367" spans="1:4" ht="18" customHeight="1">
      <c r="A1367" s="7">
        <v>1364</v>
      </c>
      <c r="B1367" s="7" t="str">
        <f>"26172020091918054310545"</f>
        <v>26172020091918054310545</v>
      </c>
      <c r="C1367" s="7" t="str">
        <f>"朱雪清"</f>
        <v>朱雪清</v>
      </c>
      <c r="D1367" s="7" t="str">
        <f t="shared" si="297"/>
        <v>女</v>
      </c>
    </row>
    <row r="1368" spans="1:4" ht="18" customHeight="1">
      <c r="A1368" s="7">
        <v>1365</v>
      </c>
      <c r="B1368" s="7" t="str">
        <f>"26172020091918070710546"</f>
        <v>26172020091918070710546</v>
      </c>
      <c r="C1368" s="7" t="str">
        <f>"吴小妹"</f>
        <v>吴小妹</v>
      </c>
      <c r="D1368" s="7" t="str">
        <f t="shared" si="297"/>
        <v>女</v>
      </c>
    </row>
    <row r="1369" spans="1:4" ht="18" customHeight="1">
      <c r="A1369" s="7">
        <v>1366</v>
      </c>
      <c r="B1369" s="7" t="str">
        <f>"26172020091918082510547"</f>
        <v>26172020091918082510547</v>
      </c>
      <c r="C1369" s="7" t="str">
        <f>"陈文滢"</f>
        <v>陈文滢</v>
      </c>
      <c r="D1369" s="7" t="str">
        <f t="shared" si="297"/>
        <v>女</v>
      </c>
    </row>
    <row r="1370" spans="1:4" ht="18" customHeight="1">
      <c r="A1370" s="7">
        <v>1367</v>
      </c>
      <c r="B1370" s="7" t="str">
        <f>"26172020091918100410552"</f>
        <v>26172020091918100410552</v>
      </c>
      <c r="C1370" s="7" t="str">
        <f>"苏敏"</f>
        <v>苏敏</v>
      </c>
      <c r="D1370" s="7" t="str">
        <f aca="true" t="shared" si="298" ref="D1370:D1372">"男"</f>
        <v>男</v>
      </c>
    </row>
    <row r="1371" spans="1:4" ht="18" customHeight="1">
      <c r="A1371" s="7">
        <v>1368</v>
      </c>
      <c r="B1371" s="7" t="str">
        <f>"26172020091918131510554"</f>
        <v>26172020091918131510554</v>
      </c>
      <c r="C1371" s="7" t="str">
        <f>"王恩杰"</f>
        <v>王恩杰</v>
      </c>
      <c r="D1371" s="7" t="str">
        <f t="shared" si="298"/>
        <v>男</v>
      </c>
    </row>
    <row r="1372" spans="1:4" ht="18" customHeight="1">
      <c r="A1372" s="7">
        <v>1369</v>
      </c>
      <c r="B1372" s="7" t="str">
        <f>"26172020091918145810555"</f>
        <v>26172020091918145810555</v>
      </c>
      <c r="C1372" s="7" t="str">
        <f>"康尧炜"</f>
        <v>康尧炜</v>
      </c>
      <c r="D1372" s="7" t="str">
        <f t="shared" si="298"/>
        <v>男</v>
      </c>
    </row>
    <row r="1373" spans="1:4" ht="18" customHeight="1">
      <c r="A1373" s="7">
        <v>1370</v>
      </c>
      <c r="B1373" s="7" t="str">
        <f>"26172020091918162810557"</f>
        <v>26172020091918162810557</v>
      </c>
      <c r="C1373" s="7" t="str">
        <f>"王文惠"</f>
        <v>王文惠</v>
      </c>
      <c r="D1373" s="7" t="str">
        <f aca="true" t="shared" si="299" ref="D1373:D1378">"女"</f>
        <v>女</v>
      </c>
    </row>
    <row r="1374" spans="1:4" ht="18" customHeight="1">
      <c r="A1374" s="7">
        <v>1371</v>
      </c>
      <c r="B1374" s="7" t="str">
        <f>"26172020091918264710568"</f>
        <v>26172020091918264710568</v>
      </c>
      <c r="C1374" s="7" t="str">
        <f>"雷安安"</f>
        <v>雷安安</v>
      </c>
      <c r="D1374" s="7" t="str">
        <f>"男"</f>
        <v>男</v>
      </c>
    </row>
    <row r="1375" spans="1:4" ht="18" customHeight="1">
      <c r="A1375" s="7">
        <v>1372</v>
      </c>
      <c r="B1375" s="7" t="str">
        <f>"26172020091918271510569"</f>
        <v>26172020091918271510569</v>
      </c>
      <c r="C1375" s="7" t="str">
        <f>"邓运丹"</f>
        <v>邓运丹</v>
      </c>
      <c r="D1375" s="7" t="str">
        <f t="shared" si="299"/>
        <v>女</v>
      </c>
    </row>
    <row r="1376" spans="1:4" ht="18" customHeight="1">
      <c r="A1376" s="7">
        <v>1373</v>
      </c>
      <c r="B1376" s="7" t="str">
        <f>"26172020091918273110570"</f>
        <v>26172020091918273110570</v>
      </c>
      <c r="C1376" s="7" t="str">
        <f>"曾学姣"</f>
        <v>曾学姣</v>
      </c>
      <c r="D1376" s="7" t="str">
        <f t="shared" si="299"/>
        <v>女</v>
      </c>
    </row>
    <row r="1377" spans="1:4" ht="18" customHeight="1">
      <c r="A1377" s="7">
        <v>1374</v>
      </c>
      <c r="B1377" s="7" t="str">
        <f>"26172020091918330710576"</f>
        <v>26172020091918330710576</v>
      </c>
      <c r="C1377" s="7" t="str">
        <f>"翁琼霞"</f>
        <v>翁琼霞</v>
      </c>
      <c r="D1377" s="7" t="str">
        <f t="shared" si="299"/>
        <v>女</v>
      </c>
    </row>
    <row r="1378" spans="1:4" ht="18" customHeight="1">
      <c r="A1378" s="7">
        <v>1375</v>
      </c>
      <c r="B1378" s="7" t="str">
        <f>"26172020091918343810578"</f>
        <v>26172020091918343810578</v>
      </c>
      <c r="C1378" s="7" t="str">
        <f>"何琼莹"</f>
        <v>何琼莹</v>
      </c>
      <c r="D1378" s="7" t="str">
        <f t="shared" si="299"/>
        <v>女</v>
      </c>
    </row>
    <row r="1379" spans="1:4" ht="18" customHeight="1">
      <c r="A1379" s="7">
        <v>1376</v>
      </c>
      <c r="B1379" s="7" t="str">
        <f>"26172020091918383510580"</f>
        <v>26172020091918383510580</v>
      </c>
      <c r="C1379" s="7" t="str">
        <f>"龚帅杰"</f>
        <v>龚帅杰</v>
      </c>
      <c r="D1379" s="7" t="str">
        <f aca="true" t="shared" si="300" ref="D1379:D1382">"男"</f>
        <v>男</v>
      </c>
    </row>
    <row r="1380" spans="1:4" ht="18" customHeight="1">
      <c r="A1380" s="7">
        <v>1377</v>
      </c>
      <c r="B1380" s="7" t="str">
        <f>"26172020091918414210584"</f>
        <v>26172020091918414210584</v>
      </c>
      <c r="C1380" s="7" t="str">
        <f>"李淑娴"</f>
        <v>李淑娴</v>
      </c>
      <c r="D1380" s="7" t="str">
        <f>"女"</f>
        <v>女</v>
      </c>
    </row>
    <row r="1381" spans="1:4" ht="18" customHeight="1">
      <c r="A1381" s="7">
        <v>1378</v>
      </c>
      <c r="B1381" s="7" t="str">
        <f>"26172020091918424110585"</f>
        <v>26172020091918424110585</v>
      </c>
      <c r="C1381" s="7" t="str">
        <f>"郑松"</f>
        <v>郑松</v>
      </c>
      <c r="D1381" s="7" t="str">
        <f t="shared" si="300"/>
        <v>男</v>
      </c>
    </row>
    <row r="1382" spans="1:4" ht="18" customHeight="1">
      <c r="A1382" s="7">
        <v>1379</v>
      </c>
      <c r="B1382" s="7" t="str">
        <f>"26172020091918433410587"</f>
        <v>26172020091918433410587</v>
      </c>
      <c r="C1382" s="7" t="str">
        <f>"黄宗仙"</f>
        <v>黄宗仙</v>
      </c>
      <c r="D1382" s="7" t="str">
        <f t="shared" si="300"/>
        <v>男</v>
      </c>
    </row>
    <row r="1383" spans="1:4" ht="18" customHeight="1">
      <c r="A1383" s="7">
        <v>1380</v>
      </c>
      <c r="B1383" s="7" t="str">
        <f>"26172020091918441810589"</f>
        <v>26172020091918441810589</v>
      </c>
      <c r="C1383" s="7" t="str">
        <f>"肖利知"</f>
        <v>肖利知</v>
      </c>
      <c r="D1383" s="7" t="str">
        <f>"女"</f>
        <v>女</v>
      </c>
    </row>
    <row r="1384" spans="1:4" ht="18" customHeight="1">
      <c r="A1384" s="7">
        <v>1381</v>
      </c>
      <c r="B1384" s="7" t="str">
        <f>"26172020091918480410592"</f>
        <v>26172020091918480410592</v>
      </c>
      <c r="C1384" s="7" t="str">
        <f>"王德恩"</f>
        <v>王德恩</v>
      </c>
      <c r="D1384" s="7" t="str">
        <f aca="true" t="shared" si="301" ref="D1384:D1388">"男"</f>
        <v>男</v>
      </c>
    </row>
    <row r="1385" spans="1:4" ht="18" customHeight="1">
      <c r="A1385" s="7">
        <v>1382</v>
      </c>
      <c r="B1385" s="7" t="str">
        <f>"26172020091918484710593"</f>
        <v>26172020091918484710593</v>
      </c>
      <c r="C1385" s="7" t="str">
        <f>"王文斌"</f>
        <v>王文斌</v>
      </c>
      <c r="D1385" s="7" t="str">
        <f t="shared" si="301"/>
        <v>男</v>
      </c>
    </row>
    <row r="1386" spans="1:4" ht="18" customHeight="1">
      <c r="A1386" s="7">
        <v>1383</v>
      </c>
      <c r="B1386" s="7" t="str">
        <f>"26172020091918535910595"</f>
        <v>26172020091918535910595</v>
      </c>
      <c r="C1386" s="7" t="str">
        <f>"韩畅"</f>
        <v>韩畅</v>
      </c>
      <c r="D1386" s="7" t="str">
        <f aca="true" t="shared" si="302" ref="D1386:D1393">"女"</f>
        <v>女</v>
      </c>
    </row>
    <row r="1387" spans="1:4" ht="18" customHeight="1">
      <c r="A1387" s="7">
        <v>1384</v>
      </c>
      <c r="B1387" s="7" t="str">
        <f>"26172020091918553110597"</f>
        <v>26172020091918553110597</v>
      </c>
      <c r="C1387" s="7" t="str">
        <f>"符策伟"</f>
        <v>符策伟</v>
      </c>
      <c r="D1387" s="7" t="str">
        <f t="shared" si="301"/>
        <v>男</v>
      </c>
    </row>
    <row r="1388" spans="1:4" ht="18" customHeight="1">
      <c r="A1388" s="7">
        <v>1385</v>
      </c>
      <c r="B1388" s="7" t="str">
        <f>"26172020091918562510598"</f>
        <v>26172020091918562510598</v>
      </c>
      <c r="C1388" s="7" t="str">
        <f>"薛壮海"</f>
        <v>薛壮海</v>
      </c>
      <c r="D1388" s="7" t="str">
        <f t="shared" si="301"/>
        <v>男</v>
      </c>
    </row>
    <row r="1389" spans="1:4" ht="18" customHeight="1">
      <c r="A1389" s="7">
        <v>1386</v>
      </c>
      <c r="B1389" s="7" t="str">
        <f>"26172020091919003410603"</f>
        <v>26172020091919003410603</v>
      </c>
      <c r="C1389" s="7" t="str">
        <f>"林红"</f>
        <v>林红</v>
      </c>
      <c r="D1389" s="7" t="str">
        <f t="shared" si="302"/>
        <v>女</v>
      </c>
    </row>
    <row r="1390" spans="1:4" ht="18" customHeight="1">
      <c r="A1390" s="7">
        <v>1387</v>
      </c>
      <c r="B1390" s="7" t="str">
        <f>"26172020091919043410606"</f>
        <v>26172020091919043410606</v>
      </c>
      <c r="C1390" s="7" t="str">
        <f>"文苑"</f>
        <v>文苑</v>
      </c>
      <c r="D1390" s="7" t="str">
        <f t="shared" si="302"/>
        <v>女</v>
      </c>
    </row>
    <row r="1391" spans="1:4" ht="18" customHeight="1">
      <c r="A1391" s="7">
        <v>1388</v>
      </c>
      <c r="B1391" s="7" t="str">
        <f>"26172020091919062610609"</f>
        <v>26172020091919062610609</v>
      </c>
      <c r="C1391" s="7" t="str">
        <f>"何颖"</f>
        <v>何颖</v>
      </c>
      <c r="D1391" s="7" t="str">
        <f t="shared" si="302"/>
        <v>女</v>
      </c>
    </row>
    <row r="1392" spans="1:4" ht="18" customHeight="1">
      <c r="A1392" s="7">
        <v>1389</v>
      </c>
      <c r="B1392" s="7" t="str">
        <f>"26172020091919085310610"</f>
        <v>26172020091919085310610</v>
      </c>
      <c r="C1392" s="7" t="str">
        <f>"庄小燕"</f>
        <v>庄小燕</v>
      </c>
      <c r="D1392" s="7" t="str">
        <f t="shared" si="302"/>
        <v>女</v>
      </c>
    </row>
    <row r="1393" spans="1:4" ht="18" customHeight="1">
      <c r="A1393" s="7">
        <v>1390</v>
      </c>
      <c r="B1393" s="7" t="str">
        <f>"26172020091919102010611"</f>
        <v>26172020091919102010611</v>
      </c>
      <c r="C1393" s="7" t="str">
        <f>"郑岚尹"</f>
        <v>郑岚尹</v>
      </c>
      <c r="D1393" s="7" t="str">
        <f t="shared" si="302"/>
        <v>女</v>
      </c>
    </row>
    <row r="1394" spans="1:4" ht="18" customHeight="1">
      <c r="A1394" s="7">
        <v>1391</v>
      </c>
      <c r="B1394" s="7" t="str">
        <f>"26172020091919112510612"</f>
        <v>26172020091919112510612</v>
      </c>
      <c r="C1394" s="7" t="str">
        <f>"郑凯瑞"</f>
        <v>郑凯瑞</v>
      </c>
      <c r="D1394" s="7" t="str">
        <f aca="true" t="shared" si="303" ref="D1394:D1397">"男"</f>
        <v>男</v>
      </c>
    </row>
    <row r="1395" spans="1:4" ht="18" customHeight="1">
      <c r="A1395" s="7">
        <v>1392</v>
      </c>
      <c r="B1395" s="7" t="str">
        <f>"26172020091919153810614"</f>
        <v>26172020091919153810614</v>
      </c>
      <c r="C1395" s="7" t="str">
        <f>"王美臣"</f>
        <v>王美臣</v>
      </c>
      <c r="D1395" s="7" t="str">
        <f>"女"</f>
        <v>女</v>
      </c>
    </row>
    <row r="1396" spans="1:4" ht="18" customHeight="1">
      <c r="A1396" s="7">
        <v>1393</v>
      </c>
      <c r="B1396" s="7" t="str">
        <f>"26172020091919170610615"</f>
        <v>26172020091919170610615</v>
      </c>
      <c r="C1396" s="7" t="str">
        <f>"陈多健"</f>
        <v>陈多健</v>
      </c>
      <c r="D1396" s="7" t="str">
        <f t="shared" si="303"/>
        <v>男</v>
      </c>
    </row>
    <row r="1397" spans="1:4" ht="18" customHeight="1">
      <c r="A1397" s="7">
        <v>1394</v>
      </c>
      <c r="B1397" s="7" t="str">
        <f>"26172020091919180410617"</f>
        <v>26172020091919180410617</v>
      </c>
      <c r="C1397" s="7" t="str">
        <f>"陈益贤"</f>
        <v>陈益贤</v>
      </c>
      <c r="D1397" s="7" t="str">
        <f t="shared" si="303"/>
        <v>男</v>
      </c>
    </row>
    <row r="1398" spans="1:4" ht="18" customHeight="1">
      <c r="A1398" s="7">
        <v>1395</v>
      </c>
      <c r="B1398" s="7" t="str">
        <f>"26172020091919182310618"</f>
        <v>26172020091919182310618</v>
      </c>
      <c r="C1398" s="7" t="str">
        <f>"吴欣玥"</f>
        <v>吴欣玥</v>
      </c>
      <c r="D1398" s="7" t="str">
        <f aca="true" t="shared" si="304" ref="D1398:D1403">"女"</f>
        <v>女</v>
      </c>
    </row>
    <row r="1399" spans="1:4" ht="18" customHeight="1">
      <c r="A1399" s="7">
        <v>1396</v>
      </c>
      <c r="B1399" s="7" t="str">
        <f>"26172020091919203010619"</f>
        <v>26172020091919203010619</v>
      </c>
      <c r="C1399" s="7" t="str">
        <f>"林先天"</f>
        <v>林先天</v>
      </c>
      <c r="D1399" s="7" t="str">
        <f aca="true" t="shared" si="305" ref="D1399:D1405">"男"</f>
        <v>男</v>
      </c>
    </row>
    <row r="1400" spans="1:4" ht="18" customHeight="1">
      <c r="A1400" s="7">
        <v>1397</v>
      </c>
      <c r="B1400" s="7" t="str">
        <f>"26172020091919212810621"</f>
        <v>26172020091919212810621</v>
      </c>
      <c r="C1400" s="7" t="str">
        <f>"张继宙"</f>
        <v>张继宙</v>
      </c>
      <c r="D1400" s="7" t="str">
        <f t="shared" si="305"/>
        <v>男</v>
      </c>
    </row>
    <row r="1401" spans="1:4" ht="18" customHeight="1">
      <c r="A1401" s="7">
        <v>1398</v>
      </c>
      <c r="B1401" s="7" t="str">
        <f>"26172020091919222510622"</f>
        <v>26172020091919222510622</v>
      </c>
      <c r="C1401" s="7" t="str">
        <f>"林婷"</f>
        <v>林婷</v>
      </c>
      <c r="D1401" s="7" t="str">
        <f t="shared" si="304"/>
        <v>女</v>
      </c>
    </row>
    <row r="1402" spans="1:4" ht="18" customHeight="1">
      <c r="A1402" s="7">
        <v>1399</v>
      </c>
      <c r="B1402" s="7" t="str">
        <f>"26172020091919261210626"</f>
        <v>26172020091919261210626</v>
      </c>
      <c r="C1402" s="7" t="str">
        <f>"陈慧"</f>
        <v>陈慧</v>
      </c>
      <c r="D1402" s="7" t="str">
        <f t="shared" si="304"/>
        <v>女</v>
      </c>
    </row>
    <row r="1403" spans="1:4" ht="18" customHeight="1">
      <c r="A1403" s="7">
        <v>1400</v>
      </c>
      <c r="B1403" s="7" t="str">
        <f>"26172020091919401410638"</f>
        <v>26172020091919401410638</v>
      </c>
      <c r="C1403" s="7" t="str">
        <f>"李经静"</f>
        <v>李经静</v>
      </c>
      <c r="D1403" s="7" t="str">
        <f t="shared" si="304"/>
        <v>女</v>
      </c>
    </row>
    <row r="1404" spans="1:4" ht="18" customHeight="1">
      <c r="A1404" s="7">
        <v>1401</v>
      </c>
      <c r="B1404" s="7" t="str">
        <f>"26172020091919413610639"</f>
        <v>26172020091919413610639</v>
      </c>
      <c r="C1404" s="7" t="str">
        <f>"黄昌浩"</f>
        <v>黄昌浩</v>
      </c>
      <c r="D1404" s="7" t="str">
        <f t="shared" si="305"/>
        <v>男</v>
      </c>
    </row>
    <row r="1405" spans="1:4" ht="18" customHeight="1">
      <c r="A1405" s="7">
        <v>1402</v>
      </c>
      <c r="B1405" s="7" t="str">
        <f>"26172020091919420610640"</f>
        <v>26172020091919420610640</v>
      </c>
      <c r="C1405" s="7" t="str">
        <f>"梁振照"</f>
        <v>梁振照</v>
      </c>
      <c r="D1405" s="7" t="str">
        <f t="shared" si="305"/>
        <v>男</v>
      </c>
    </row>
    <row r="1406" spans="1:4" ht="18" customHeight="1">
      <c r="A1406" s="7">
        <v>1403</v>
      </c>
      <c r="B1406" s="7" t="str">
        <f>"26172020091919453510647"</f>
        <v>26172020091919453510647</v>
      </c>
      <c r="C1406" s="7" t="str">
        <f>"王谋薇"</f>
        <v>王谋薇</v>
      </c>
      <c r="D1406" s="7" t="str">
        <f>"女"</f>
        <v>女</v>
      </c>
    </row>
    <row r="1407" spans="1:4" ht="18" customHeight="1">
      <c r="A1407" s="7">
        <v>1404</v>
      </c>
      <c r="B1407" s="7" t="str">
        <f>"26172020091919455510648"</f>
        <v>26172020091919455510648</v>
      </c>
      <c r="C1407" s="7" t="str">
        <f>"廖一璋"</f>
        <v>廖一璋</v>
      </c>
      <c r="D1407" s="7" t="str">
        <f aca="true" t="shared" si="306" ref="D1407:D1411">"男"</f>
        <v>男</v>
      </c>
    </row>
    <row r="1408" spans="1:4" ht="18" customHeight="1">
      <c r="A1408" s="7">
        <v>1405</v>
      </c>
      <c r="B1408" s="7" t="str">
        <f>"26172020091919492510652"</f>
        <v>26172020091919492510652</v>
      </c>
      <c r="C1408" s="7" t="str">
        <f>"吴钰章"</f>
        <v>吴钰章</v>
      </c>
      <c r="D1408" s="7" t="str">
        <f>"女"</f>
        <v>女</v>
      </c>
    </row>
    <row r="1409" spans="1:4" ht="18" customHeight="1">
      <c r="A1409" s="7">
        <v>1406</v>
      </c>
      <c r="B1409" s="7" t="str">
        <f>"26172020091919570310663"</f>
        <v>26172020091919570310663</v>
      </c>
      <c r="C1409" s="7" t="str">
        <f>"齐英博"</f>
        <v>齐英博</v>
      </c>
      <c r="D1409" s="7" t="str">
        <f t="shared" si="306"/>
        <v>男</v>
      </c>
    </row>
    <row r="1410" spans="1:4" ht="18" customHeight="1">
      <c r="A1410" s="7">
        <v>1407</v>
      </c>
      <c r="B1410" s="7" t="str">
        <f>"26172020091919591310667"</f>
        <v>26172020091919591310667</v>
      </c>
      <c r="C1410" s="7" t="str">
        <f>"邢贞壮"</f>
        <v>邢贞壮</v>
      </c>
      <c r="D1410" s="7" t="str">
        <f t="shared" si="306"/>
        <v>男</v>
      </c>
    </row>
    <row r="1411" spans="1:4" ht="18" customHeight="1">
      <c r="A1411" s="7">
        <v>1408</v>
      </c>
      <c r="B1411" s="7" t="str">
        <f>"26172020091920010810670"</f>
        <v>26172020091920010810670</v>
      </c>
      <c r="C1411" s="7" t="str">
        <f>"黄笏晖"</f>
        <v>黄笏晖</v>
      </c>
      <c r="D1411" s="7" t="str">
        <f t="shared" si="306"/>
        <v>男</v>
      </c>
    </row>
    <row r="1412" spans="1:4" ht="18" customHeight="1">
      <c r="A1412" s="7">
        <v>1409</v>
      </c>
      <c r="B1412" s="7" t="str">
        <f>"26172020091920055710678"</f>
        <v>26172020091920055710678</v>
      </c>
      <c r="C1412" s="7" t="str">
        <f>"代雪琪"</f>
        <v>代雪琪</v>
      </c>
      <c r="D1412" s="7" t="str">
        <f aca="true" t="shared" si="307" ref="D1412:D1422">"女"</f>
        <v>女</v>
      </c>
    </row>
    <row r="1413" spans="1:4" ht="18" customHeight="1">
      <c r="A1413" s="7">
        <v>1410</v>
      </c>
      <c r="B1413" s="7" t="str">
        <f>"26172020091920073310679"</f>
        <v>26172020091920073310679</v>
      </c>
      <c r="C1413" s="7" t="str">
        <f>"齐奇"</f>
        <v>齐奇</v>
      </c>
      <c r="D1413" s="7" t="str">
        <f>"男"</f>
        <v>男</v>
      </c>
    </row>
    <row r="1414" spans="1:4" ht="18" customHeight="1">
      <c r="A1414" s="7">
        <v>1411</v>
      </c>
      <c r="B1414" s="7" t="str">
        <f>"26172020091920182210687"</f>
        <v>26172020091920182210687</v>
      </c>
      <c r="C1414" s="7" t="str">
        <f>"李昌衡"</f>
        <v>李昌衡</v>
      </c>
      <c r="D1414" s="7" t="str">
        <f>"男"</f>
        <v>男</v>
      </c>
    </row>
    <row r="1415" spans="1:4" ht="18" customHeight="1">
      <c r="A1415" s="7">
        <v>1412</v>
      </c>
      <c r="B1415" s="7" t="str">
        <f>"26172020091920205810688"</f>
        <v>26172020091920205810688</v>
      </c>
      <c r="C1415" s="7" t="str">
        <f>"李小媛"</f>
        <v>李小媛</v>
      </c>
      <c r="D1415" s="7" t="str">
        <f t="shared" si="307"/>
        <v>女</v>
      </c>
    </row>
    <row r="1416" spans="1:4" ht="18" customHeight="1">
      <c r="A1416" s="7">
        <v>1413</v>
      </c>
      <c r="B1416" s="7" t="str">
        <f>"26172020091920224910690"</f>
        <v>26172020091920224910690</v>
      </c>
      <c r="C1416" s="7" t="str">
        <f>"林泳汝"</f>
        <v>林泳汝</v>
      </c>
      <c r="D1416" s="7" t="str">
        <f t="shared" si="307"/>
        <v>女</v>
      </c>
    </row>
    <row r="1417" spans="1:4" ht="18" customHeight="1">
      <c r="A1417" s="7">
        <v>1414</v>
      </c>
      <c r="B1417" s="7" t="str">
        <f>"26172020091920290510697"</f>
        <v>26172020091920290510697</v>
      </c>
      <c r="C1417" s="7" t="str">
        <f>"符发坤"</f>
        <v>符发坤</v>
      </c>
      <c r="D1417" s="7" t="str">
        <f t="shared" si="307"/>
        <v>女</v>
      </c>
    </row>
    <row r="1418" spans="1:4" ht="18" customHeight="1">
      <c r="A1418" s="7">
        <v>1415</v>
      </c>
      <c r="B1418" s="7" t="str">
        <f>"26172020091920313710700"</f>
        <v>26172020091920313710700</v>
      </c>
      <c r="C1418" s="7" t="str">
        <f>"李霞"</f>
        <v>李霞</v>
      </c>
      <c r="D1418" s="7" t="str">
        <f t="shared" si="307"/>
        <v>女</v>
      </c>
    </row>
    <row r="1419" spans="1:4" ht="18" customHeight="1">
      <c r="A1419" s="7">
        <v>1416</v>
      </c>
      <c r="B1419" s="7" t="str">
        <f>"26172020091920374010706"</f>
        <v>26172020091920374010706</v>
      </c>
      <c r="C1419" s="7" t="str">
        <f>"吴晓琳"</f>
        <v>吴晓琳</v>
      </c>
      <c r="D1419" s="7" t="str">
        <f t="shared" si="307"/>
        <v>女</v>
      </c>
    </row>
    <row r="1420" spans="1:4" ht="18" customHeight="1">
      <c r="A1420" s="7">
        <v>1417</v>
      </c>
      <c r="B1420" s="7" t="str">
        <f>"26172020091920385710710"</f>
        <v>26172020091920385710710</v>
      </c>
      <c r="C1420" s="7" t="str">
        <f>"陈言纯"</f>
        <v>陈言纯</v>
      </c>
      <c r="D1420" s="7" t="str">
        <f t="shared" si="307"/>
        <v>女</v>
      </c>
    </row>
    <row r="1421" spans="1:4" ht="18" customHeight="1">
      <c r="A1421" s="7">
        <v>1418</v>
      </c>
      <c r="B1421" s="7" t="str">
        <f>"26172020091920392110713"</f>
        <v>26172020091920392110713</v>
      </c>
      <c r="C1421" s="7" t="str">
        <f>"秦才真"</f>
        <v>秦才真</v>
      </c>
      <c r="D1421" s="7" t="str">
        <f t="shared" si="307"/>
        <v>女</v>
      </c>
    </row>
    <row r="1422" spans="1:4" ht="18" customHeight="1">
      <c r="A1422" s="7">
        <v>1419</v>
      </c>
      <c r="B1422" s="7" t="str">
        <f>"26172020091920453610722"</f>
        <v>26172020091920453610722</v>
      </c>
      <c r="C1422" s="7" t="str">
        <f>"陈东霞"</f>
        <v>陈东霞</v>
      </c>
      <c r="D1422" s="7" t="str">
        <f t="shared" si="307"/>
        <v>女</v>
      </c>
    </row>
    <row r="1423" spans="1:4" ht="18" customHeight="1">
      <c r="A1423" s="7">
        <v>1420</v>
      </c>
      <c r="B1423" s="7" t="str">
        <f>"26172020091920483910725"</f>
        <v>26172020091920483910725</v>
      </c>
      <c r="C1423" s="7" t="str">
        <f>"黎梓然"</f>
        <v>黎梓然</v>
      </c>
      <c r="D1423" s="7" t="str">
        <f aca="true" t="shared" si="308" ref="D1423:D1429">"男"</f>
        <v>男</v>
      </c>
    </row>
    <row r="1424" spans="1:4" ht="18" customHeight="1">
      <c r="A1424" s="7">
        <v>1421</v>
      </c>
      <c r="B1424" s="7" t="str">
        <f>"26172020091920493310726"</f>
        <v>26172020091920493310726</v>
      </c>
      <c r="C1424" s="7" t="str">
        <f>"余莉秋"</f>
        <v>余莉秋</v>
      </c>
      <c r="D1424" s="7" t="str">
        <f aca="true" t="shared" si="309" ref="D1424:D1427">"女"</f>
        <v>女</v>
      </c>
    </row>
    <row r="1425" spans="1:4" ht="18" customHeight="1">
      <c r="A1425" s="7">
        <v>1422</v>
      </c>
      <c r="B1425" s="7" t="str">
        <f>"26172020091920525110728"</f>
        <v>26172020091920525110728</v>
      </c>
      <c r="C1425" s="7" t="str">
        <f>"黄咪咪"</f>
        <v>黄咪咪</v>
      </c>
      <c r="D1425" s="7" t="str">
        <f t="shared" si="309"/>
        <v>女</v>
      </c>
    </row>
    <row r="1426" spans="1:4" ht="18" customHeight="1">
      <c r="A1426" s="7">
        <v>1423</v>
      </c>
      <c r="B1426" s="7" t="str">
        <f>"26172020091920552810730"</f>
        <v>26172020091920552810730</v>
      </c>
      <c r="C1426" s="7" t="str">
        <f>"陈棣安"</f>
        <v>陈棣安</v>
      </c>
      <c r="D1426" s="7" t="str">
        <f t="shared" si="308"/>
        <v>男</v>
      </c>
    </row>
    <row r="1427" spans="1:4" ht="18" customHeight="1">
      <c r="A1427" s="7">
        <v>1424</v>
      </c>
      <c r="B1427" s="7" t="str">
        <f>"26172020091920571510733"</f>
        <v>26172020091920571510733</v>
      </c>
      <c r="C1427" s="7" t="str">
        <f>"陈婕"</f>
        <v>陈婕</v>
      </c>
      <c r="D1427" s="7" t="str">
        <f t="shared" si="309"/>
        <v>女</v>
      </c>
    </row>
    <row r="1428" spans="1:4" ht="18" customHeight="1">
      <c r="A1428" s="7">
        <v>1425</v>
      </c>
      <c r="B1428" s="7" t="str">
        <f>"26172020091920574010734"</f>
        <v>26172020091920574010734</v>
      </c>
      <c r="C1428" s="7" t="str">
        <f>"王怡琛"</f>
        <v>王怡琛</v>
      </c>
      <c r="D1428" s="7" t="str">
        <f t="shared" si="308"/>
        <v>男</v>
      </c>
    </row>
    <row r="1429" spans="1:4" ht="18" customHeight="1">
      <c r="A1429" s="7">
        <v>1426</v>
      </c>
      <c r="B1429" s="7" t="str">
        <f>"26172020091920574610735"</f>
        <v>26172020091920574610735</v>
      </c>
      <c r="C1429" s="7" t="str">
        <f>"符郑贤"</f>
        <v>符郑贤</v>
      </c>
      <c r="D1429" s="7" t="str">
        <f t="shared" si="308"/>
        <v>男</v>
      </c>
    </row>
    <row r="1430" spans="1:4" ht="18" customHeight="1">
      <c r="A1430" s="7">
        <v>1427</v>
      </c>
      <c r="B1430" s="7" t="str">
        <f>"26172020091920580610736"</f>
        <v>26172020091920580610736</v>
      </c>
      <c r="C1430" s="7" t="str">
        <f>"张文丽"</f>
        <v>张文丽</v>
      </c>
      <c r="D1430" s="7" t="str">
        <f aca="true" t="shared" si="310" ref="D1430:D1434">"女"</f>
        <v>女</v>
      </c>
    </row>
    <row r="1431" spans="1:4" ht="18" customHeight="1">
      <c r="A1431" s="7">
        <v>1428</v>
      </c>
      <c r="B1431" s="7" t="str">
        <f>"26172020091921011410738"</f>
        <v>26172020091921011410738</v>
      </c>
      <c r="C1431" s="7" t="str">
        <f>"王之风"</f>
        <v>王之风</v>
      </c>
      <c r="D1431" s="7" t="str">
        <f aca="true" t="shared" si="311" ref="D1431:D1435">"男"</f>
        <v>男</v>
      </c>
    </row>
    <row r="1432" spans="1:4" ht="18" customHeight="1">
      <c r="A1432" s="7">
        <v>1429</v>
      </c>
      <c r="B1432" s="7" t="str">
        <f>"26172020091921023010740"</f>
        <v>26172020091921023010740</v>
      </c>
      <c r="C1432" s="7" t="str">
        <f>"王萃辰"</f>
        <v>王萃辰</v>
      </c>
      <c r="D1432" s="7" t="str">
        <f t="shared" si="311"/>
        <v>男</v>
      </c>
    </row>
    <row r="1433" spans="1:4" ht="18" customHeight="1">
      <c r="A1433" s="7">
        <v>1430</v>
      </c>
      <c r="B1433" s="7" t="str">
        <f>"26172020091921065410741"</f>
        <v>26172020091921065410741</v>
      </c>
      <c r="C1433" s="7" t="str">
        <f>"蔡虹宇"</f>
        <v>蔡虹宇</v>
      </c>
      <c r="D1433" s="7" t="str">
        <f t="shared" si="310"/>
        <v>女</v>
      </c>
    </row>
    <row r="1434" spans="1:4" ht="18" customHeight="1">
      <c r="A1434" s="7">
        <v>1431</v>
      </c>
      <c r="B1434" s="7" t="str">
        <f>"26172020091921101610747"</f>
        <v>26172020091921101610747</v>
      </c>
      <c r="C1434" s="7" t="str">
        <f>"王冰"</f>
        <v>王冰</v>
      </c>
      <c r="D1434" s="7" t="str">
        <f t="shared" si="310"/>
        <v>女</v>
      </c>
    </row>
    <row r="1435" spans="1:4" ht="18" customHeight="1">
      <c r="A1435" s="7">
        <v>1432</v>
      </c>
      <c r="B1435" s="7" t="str">
        <f>"26172020091921110510748"</f>
        <v>26172020091921110510748</v>
      </c>
      <c r="C1435" s="7" t="str">
        <f>"王巍"</f>
        <v>王巍</v>
      </c>
      <c r="D1435" s="7" t="str">
        <f t="shared" si="311"/>
        <v>男</v>
      </c>
    </row>
    <row r="1436" spans="1:4" ht="18" customHeight="1">
      <c r="A1436" s="7">
        <v>1433</v>
      </c>
      <c r="B1436" s="7" t="str">
        <f>"26172020091921113910749"</f>
        <v>26172020091921113910749</v>
      </c>
      <c r="C1436" s="7" t="str">
        <f>"钟德情"</f>
        <v>钟德情</v>
      </c>
      <c r="D1436" s="7" t="str">
        <f aca="true" t="shared" si="312" ref="D1436:D1440">"女"</f>
        <v>女</v>
      </c>
    </row>
    <row r="1437" spans="1:4" ht="18" customHeight="1">
      <c r="A1437" s="7">
        <v>1434</v>
      </c>
      <c r="B1437" s="7" t="str">
        <f>"26172020091921134010752"</f>
        <v>26172020091921134010752</v>
      </c>
      <c r="C1437" s="7" t="str">
        <f>"黎展灵"</f>
        <v>黎展灵</v>
      </c>
      <c r="D1437" s="7" t="str">
        <f t="shared" si="312"/>
        <v>女</v>
      </c>
    </row>
    <row r="1438" spans="1:4" ht="18" customHeight="1">
      <c r="A1438" s="7">
        <v>1435</v>
      </c>
      <c r="B1438" s="7" t="str">
        <f>"26172020091921153710756"</f>
        <v>26172020091921153710756</v>
      </c>
      <c r="C1438" s="7" t="str">
        <f>"凌娟"</f>
        <v>凌娟</v>
      </c>
      <c r="D1438" s="7" t="str">
        <f t="shared" si="312"/>
        <v>女</v>
      </c>
    </row>
    <row r="1439" spans="1:4" ht="18" customHeight="1">
      <c r="A1439" s="7">
        <v>1436</v>
      </c>
      <c r="B1439" s="7" t="str">
        <f>"26172020091921174510760"</f>
        <v>26172020091921174510760</v>
      </c>
      <c r="C1439" s="7" t="str">
        <f>"高元菲"</f>
        <v>高元菲</v>
      </c>
      <c r="D1439" s="7" t="str">
        <f t="shared" si="312"/>
        <v>女</v>
      </c>
    </row>
    <row r="1440" spans="1:4" ht="18" customHeight="1">
      <c r="A1440" s="7">
        <v>1437</v>
      </c>
      <c r="B1440" s="7" t="str">
        <f>"26172020091921192310761"</f>
        <v>26172020091921192310761</v>
      </c>
      <c r="C1440" s="7" t="str">
        <f>"张岚"</f>
        <v>张岚</v>
      </c>
      <c r="D1440" s="7" t="str">
        <f t="shared" si="312"/>
        <v>女</v>
      </c>
    </row>
    <row r="1441" spans="1:4" ht="18" customHeight="1">
      <c r="A1441" s="7">
        <v>1438</v>
      </c>
      <c r="B1441" s="7" t="str">
        <f>"26172020091921205610765"</f>
        <v>26172020091921205610765</v>
      </c>
      <c r="C1441" s="7" t="str">
        <f>"范伟平"</f>
        <v>范伟平</v>
      </c>
      <c r="D1441" s="7" t="str">
        <f aca="true" t="shared" si="313" ref="D1441:D1444">"男"</f>
        <v>男</v>
      </c>
    </row>
    <row r="1442" spans="1:4" ht="18" customHeight="1">
      <c r="A1442" s="7">
        <v>1439</v>
      </c>
      <c r="B1442" s="7" t="str">
        <f>"26172020091921232610770"</f>
        <v>26172020091921232610770</v>
      </c>
      <c r="C1442" s="7" t="str">
        <f>"邹灵灵"</f>
        <v>邹灵灵</v>
      </c>
      <c r="D1442" s="7" t="str">
        <f t="shared" si="313"/>
        <v>男</v>
      </c>
    </row>
    <row r="1443" spans="1:4" ht="18" customHeight="1">
      <c r="A1443" s="7">
        <v>1440</v>
      </c>
      <c r="B1443" s="7" t="str">
        <f>"26172020091921241610772"</f>
        <v>26172020091921241610772</v>
      </c>
      <c r="C1443" s="7" t="str">
        <f>"苏应乾"</f>
        <v>苏应乾</v>
      </c>
      <c r="D1443" s="7" t="str">
        <f aca="true" t="shared" si="314" ref="D1443:D1449">"女"</f>
        <v>女</v>
      </c>
    </row>
    <row r="1444" spans="1:4" ht="18" customHeight="1">
      <c r="A1444" s="7">
        <v>1441</v>
      </c>
      <c r="B1444" s="7" t="str">
        <f>"26172020091921270410774"</f>
        <v>26172020091921270410774</v>
      </c>
      <c r="C1444" s="7" t="str">
        <f>"汤云亮"</f>
        <v>汤云亮</v>
      </c>
      <c r="D1444" s="7" t="str">
        <f t="shared" si="313"/>
        <v>男</v>
      </c>
    </row>
    <row r="1445" spans="1:4" ht="18" customHeight="1">
      <c r="A1445" s="7">
        <v>1442</v>
      </c>
      <c r="B1445" s="7" t="str">
        <f>"26172020091921351710784"</f>
        <v>26172020091921351710784</v>
      </c>
      <c r="C1445" s="7" t="str">
        <f>"林书锌"</f>
        <v>林书锌</v>
      </c>
      <c r="D1445" s="7" t="str">
        <f t="shared" si="314"/>
        <v>女</v>
      </c>
    </row>
    <row r="1446" spans="1:4" ht="18" customHeight="1">
      <c r="A1446" s="7">
        <v>1443</v>
      </c>
      <c r="B1446" s="7" t="str">
        <f>"26172020091921422410791"</f>
        <v>26172020091921422410791</v>
      </c>
      <c r="C1446" s="7" t="str">
        <f>"冯欣"</f>
        <v>冯欣</v>
      </c>
      <c r="D1446" s="7" t="str">
        <f t="shared" si="314"/>
        <v>女</v>
      </c>
    </row>
    <row r="1447" spans="1:4" ht="18" customHeight="1">
      <c r="A1447" s="7">
        <v>1444</v>
      </c>
      <c r="B1447" s="7" t="str">
        <f>"26172020091921513110803"</f>
        <v>26172020091921513110803</v>
      </c>
      <c r="C1447" s="7" t="str">
        <f>"吴青芸"</f>
        <v>吴青芸</v>
      </c>
      <c r="D1447" s="7" t="str">
        <f t="shared" si="314"/>
        <v>女</v>
      </c>
    </row>
    <row r="1448" spans="1:4" ht="18" customHeight="1">
      <c r="A1448" s="7">
        <v>1445</v>
      </c>
      <c r="B1448" s="7" t="str">
        <f>"26172020091922014710816"</f>
        <v>26172020091922014710816</v>
      </c>
      <c r="C1448" s="7" t="str">
        <f>"方海燕"</f>
        <v>方海燕</v>
      </c>
      <c r="D1448" s="7" t="str">
        <f t="shared" si="314"/>
        <v>女</v>
      </c>
    </row>
    <row r="1449" spans="1:4" ht="18" customHeight="1">
      <c r="A1449" s="7">
        <v>1446</v>
      </c>
      <c r="B1449" s="7" t="str">
        <f>"26172020091922035310818"</f>
        <v>26172020091922035310818</v>
      </c>
      <c r="C1449" s="7" t="str">
        <f>"黄历"</f>
        <v>黄历</v>
      </c>
      <c r="D1449" s="7" t="str">
        <f t="shared" si="314"/>
        <v>女</v>
      </c>
    </row>
    <row r="1450" spans="1:4" ht="18" customHeight="1">
      <c r="A1450" s="7">
        <v>1447</v>
      </c>
      <c r="B1450" s="7" t="str">
        <f>"26172020091922062510822"</f>
        <v>26172020091922062510822</v>
      </c>
      <c r="C1450" s="7" t="str">
        <f>"羊汉英"</f>
        <v>羊汉英</v>
      </c>
      <c r="D1450" s="7" t="str">
        <f aca="true" t="shared" si="315" ref="D1450:D1453">"男"</f>
        <v>男</v>
      </c>
    </row>
    <row r="1451" spans="1:4" ht="18" customHeight="1">
      <c r="A1451" s="7">
        <v>1448</v>
      </c>
      <c r="B1451" s="7" t="str">
        <f>"26172020091922074710824"</f>
        <v>26172020091922074710824</v>
      </c>
      <c r="C1451" s="7" t="str">
        <f>"张纵横"</f>
        <v>张纵横</v>
      </c>
      <c r="D1451" s="7" t="str">
        <f t="shared" si="315"/>
        <v>男</v>
      </c>
    </row>
    <row r="1452" spans="1:4" ht="18" customHeight="1">
      <c r="A1452" s="7">
        <v>1449</v>
      </c>
      <c r="B1452" s="7" t="str">
        <f>"26172020091922085110826"</f>
        <v>26172020091922085110826</v>
      </c>
      <c r="C1452" s="7" t="str">
        <f>"王海英"</f>
        <v>王海英</v>
      </c>
      <c r="D1452" s="7" t="str">
        <f aca="true" t="shared" si="316" ref="D1452:D1460">"女"</f>
        <v>女</v>
      </c>
    </row>
    <row r="1453" spans="1:4" ht="18" customHeight="1">
      <c r="A1453" s="7">
        <v>1450</v>
      </c>
      <c r="B1453" s="7" t="str">
        <f>"26172020091922152710832"</f>
        <v>26172020091922152710832</v>
      </c>
      <c r="C1453" s="7" t="str">
        <f>"李毅清"</f>
        <v>李毅清</v>
      </c>
      <c r="D1453" s="7" t="str">
        <f t="shared" si="315"/>
        <v>男</v>
      </c>
    </row>
    <row r="1454" spans="1:4" ht="18" customHeight="1">
      <c r="A1454" s="7">
        <v>1451</v>
      </c>
      <c r="B1454" s="7" t="str">
        <f>"26172020091922172210834"</f>
        <v>26172020091922172210834</v>
      </c>
      <c r="C1454" s="7" t="str">
        <f>"郭玫萱"</f>
        <v>郭玫萱</v>
      </c>
      <c r="D1454" s="7" t="str">
        <f t="shared" si="316"/>
        <v>女</v>
      </c>
    </row>
    <row r="1455" spans="1:4" ht="18" customHeight="1">
      <c r="A1455" s="7">
        <v>1452</v>
      </c>
      <c r="B1455" s="7" t="str">
        <f>"26172020091922173810835"</f>
        <v>26172020091922173810835</v>
      </c>
      <c r="C1455" s="7" t="str">
        <f>"潘林雅"</f>
        <v>潘林雅</v>
      </c>
      <c r="D1455" s="7" t="str">
        <f t="shared" si="316"/>
        <v>女</v>
      </c>
    </row>
    <row r="1456" spans="1:4" ht="18" customHeight="1">
      <c r="A1456" s="7">
        <v>1453</v>
      </c>
      <c r="B1456" s="7" t="str">
        <f>"26172020091922232810840"</f>
        <v>26172020091922232810840</v>
      </c>
      <c r="C1456" s="7" t="str">
        <f>"全琪"</f>
        <v>全琪</v>
      </c>
      <c r="D1456" s="7" t="str">
        <f t="shared" si="316"/>
        <v>女</v>
      </c>
    </row>
    <row r="1457" spans="1:4" ht="18" customHeight="1">
      <c r="A1457" s="7">
        <v>1454</v>
      </c>
      <c r="B1457" s="7" t="str">
        <f>"26172020091922254110842"</f>
        <v>26172020091922254110842</v>
      </c>
      <c r="C1457" s="7" t="str">
        <f>"罗文琪"</f>
        <v>罗文琪</v>
      </c>
      <c r="D1457" s="7" t="str">
        <f t="shared" si="316"/>
        <v>女</v>
      </c>
    </row>
    <row r="1458" spans="1:4" ht="18" customHeight="1">
      <c r="A1458" s="7">
        <v>1455</v>
      </c>
      <c r="B1458" s="7" t="str">
        <f>"26172020091922260310843"</f>
        <v>26172020091922260310843</v>
      </c>
      <c r="C1458" s="7" t="str">
        <f>"邢维婧"</f>
        <v>邢维婧</v>
      </c>
      <c r="D1458" s="7" t="str">
        <f t="shared" si="316"/>
        <v>女</v>
      </c>
    </row>
    <row r="1459" spans="1:4" ht="18" customHeight="1">
      <c r="A1459" s="7">
        <v>1456</v>
      </c>
      <c r="B1459" s="7" t="str">
        <f>"26172020091922283110845"</f>
        <v>26172020091922283110845</v>
      </c>
      <c r="C1459" s="7" t="str">
        <f>"梁伶羽"</f>
        <v>梁伶羽</v>
      </c>
      <c r="D1459" s="7" t="str">
        <f t="shared" si="316"/>
        <v>女</v>
      </c>
    </row>
    <row r="1460" spans="1:4" ht="18" customHeight="1">
      <c r="A1460" s="7">
        <v>1457</v>
      </c>
      <c r="B1460" s="7" t="str">
        <f>"26172020091922323410850"</f>
        <v>26172020091922323410850</v>
      </c>
      <c r="C1460" s="7" t="str">
        <f>"王康康"</f>
        <v>王康康</v>
      </c>
      <c r="D1460" s="7" t="str">
        <f t="shared" si="316"/>
        <v>女</v>
      </c>
    </row>
    <row r="1461" spans="1:4" ht="18" customHeight="1">
      <c r="A1461" s="7">
        <v>1458</v>
      </c>
      <c r="B1461" s="7" t="str">
        <f>"26172020091922340310853"</f>
        <v>26172020091922340310853</v>
      </c>
      <c r="C1461" s="7" t="str">
        <f>"王植清"</f>
        <v>王植清</v>
      </c>
      <c r="D1461" s="7" t="str">
        <f>"男"</f>
        <v>男</v>
      </c>
    </row>
    <row r="1462" spans="1:4" ht="18" customHeight="1">
      <c r="A1462" s="7">
        <v>1459</v>
      </c>
      <c r="B1462" s="7" t="str">
        <f>"26172020091922353010854"</f>
        <v>26172020091922353010854</v>
      </c>
      <c r="C1462" s="7" t="str">
        <f>"王芳敏"</f>
        <v>王芳敏</v>
      </c>
      <c r="D1462" s="7" t="str">
        <f aca="true" t="shared" si="317" ref="D1462:D1467">"女"</f>
        <v>女</v>
      </c>
    </row>
    <row r="1463" spans="1:4" ht="18" customHeight="1">
      <c r="A1463" s="7">
        <v>1460</v>
      </c>
      <c r="B1463" s="7" t="str">
        <f>"26172020091922361610855"</f>
        <v>26172020091922361610855</v>
      </c>
      <c r="C1463" s="7" t="str">
        <f>"胡慧敏"</f>
        <v>胡慧敏</v>
      </c>
      <c r="D1463" s="7" t="str">
        <f t="shared" si="317"/>
        <v>女</v>
      </c>
    </row>
    <row r="1464" spans="1:4" ht="18" customHeight="1">
      <c r="A1464" s="7">
        <v>1461</v>
      </c>
      <c r="B1464" s="7" t="str">
        <f>"26172020091922373310858"</f>
        <v>26172020091922373310858</v>
      </c>
      <c r="C1464" s="7" t="str">
        <f>"韩锐利"</f>
        <v>韩锐利</v>
      </c>
      <c r="D1464" s="7" t="str">
        <f t="shared" si="317"/>
        <v>女</v>
      </c>
    </row>
    <row r="1465" spans="1:4" ht="18" customHeight="1">
      <c r="A1465" s="7">
        <v>1462</v>
      </c>
      <c r="B1465" s="7" t="str">
        <f>"26172020091922390610860"</f>
        <v>26172020091922390610860</v>
      </c>
      <c r="C1465" s="7" t="str">
        <f>"吉才洁"</f>
        <v>吉才洁</v>
      </c>
      <c r="D1465" s="7" t="str">
        <f t="shared" si="317"/>
        <v>女</v>
      </c>
    </row>
    <row r="1466" spans="1:4" ht="18" customHeight="1">
      <c r="A1466" s="7">
        <v>1463</v>
      </c>
      <c r="B1466" s="7" t="str">
        <f>"26172020091922402310863"</f>
        <v>26172020091922402310863</v>
      </c>
      <c r="C1466" s="7" t="str">
        <f>"谢晓纯"</f>
        <v>谢晓纯</v>
      </c>
      <c r="D1466" s="7" t="str">
        <f t="shared" si="317"/>
        <v>女</v>
      </c>
    </row>
    <row r="1467" spans="1:4" ht="18" customHeight="1">
      <c r="A1467" s="7">
        <v>1464</v>
      </c>
      <c r="B1467" s="7" t="str">
        <f>"26172020091922411510865"</f>
        <v>26172020091922411510865</v>
      </c>
      <c r="C1467" s="7" t="str">
        <f>"刘金玲"</f>
        <v>刘金玲</v>
      </c>
      <c r="D1467" s="7" t="str">
        <f t="shared" si="317"/>
        <v>女</v>
      </c>
    </row>
    <row r="1468" spans="1:4" ht="18" customHeight="1">
      <c r="A1468" s="7">
        <v>1465</v>
      </c>
      <c r="B1468" s="7" t="str">
        <f>"26172020091922412310867"</f>
        <v>26172020091922412310867</v>
      </c>
      <c r="C1468" s="7" t="str">
        <f>"黄铎"</f>
        <v>黄铎</v>
      </c>
      <c r="D1468" s="7" t="str">
        <f aca="true" t="shared" si="318" ref="D1468:D1471">"男"</f>
        <v>男</v>
      </c>
    </row>
    <row r="1469" spans="1:4" ht="18" customHeight="1">
      <c r="A1469" s="7">
        <v>1466</v>
      </c>
      <c r="B1469" s="7" t="str">
        <f>"26172020091922423110870"</f>
        <v>26172020091922423110870</v>
      </c>
      <c r="C1469" s="7" t="str">
        <f>"王德夫"</f>
        <v>王德夫</v>
      </c>
      <c r="D1469" s="7" t="str">
        <f t="shared" si="318"/>
        <v>男</v>
      </c>
    </row>
    <row r="1470" spans="1:4" ht="18" customHeight="1">
      <c r="A1470" s="7">
        <v>1467</v>
      </c>
      <c r="B1470" s="7" t="str">
        <f>"26172020091922514710879"</f>
        <v>26172020091922514710879</v>
      </c>
      <c r="C1470" s="7" t="str">
        <f>"莫茜"</f>
        <v>莫茜</v>
      </c>
      <c r="D1470" s="7" t="str">
        <f aca="true" t="shared" si="319" ref="D1470:D1473">"女"</f>
        <v>女</v>
      </c>
    </row>
    <row r="1471" spans="1:4" ht="18" customHeight="1">
      <c r="A1471" s="7">
        <v>1468</v>
      </c>
      <c r="B1471" s="7" t="str">
        <f>"26172020091922534710882"</f>
        <v>26172020091922534710882</v>
      </c>
      <c r="C1471" s="7" t="str">
        <f>"麦著龙"</f>
        <v>麦著龙</v>
      </c>
      <c r="D1471" s="7" t="str">
        <f t="shared" si="318"/>
        <v>男</v>
      </c>
    </row>
    <row r="1472" spans="1:4" ht="18" customHeight="1">
      <c r="A1472" s="7">
        <v>1469</v>
      </c>
      <c r="B1472" s="7" t="str">
        <f>"26172020091922542710883"</f>
        <v>26172020091922542710883</v>
      </c>
      <c r="C1472" s="7" t="str">
        <f>"秦杨慧"</f>
        <v>秦杨慧</v>
      </c>
      <c r="D1472" s="7" t="str">
        <f t="shared" si="319"/>
        <v>女</v>
      </c>
    </row>
    <row r="1473" spans="1:4" ht="18" customHeight="1">
      <c r="A1473" s="7">
        <v>1470</v>
      </c>
      <c r="B1473" s="7" t="str">
        <f>"26172020091922554710886"</f>
        <v>26172020091922554710886</v>
      </c>
      <c r="C1473" s="7" t="str">
        <f>"邢燕妮"</f>
        <v>邢燕妮</v>
      </c>
      <c r="D1473" s="7" t="str">
        <f t="shared" si="319"/>
        <v>女</v>
      </c>
    </row>
    <row r="1474" spans="1:4" ht="18" customHeight="1">
      <c r="A1474" s="7">
        <v>1471</v>
      </c>
      <c r="B1474" s="7" t="str">
        <f>"26172020091923074610899"</f>
        <v>26172020091923074610899</v>
      </c>
      <c r="C1474" s="7" t="str">
        <f>"洪延标"</f>
        <v>洪延标</v>
      </c>
      <c r="D1474" s="7" t="str">
        <f aca="true" t="shared" si="320" ref="D1474:D1481">"男"</f>
        <v>男</v>
      </c>
    </row>
    <row r="1475" spans="1:4" ht="18" customHeight="1">
      <c r="A1475" s="7">
        <v>1472</v>
      </c>
      <c r="B1475" s="7" t="str">
        <f>"26172020091923102210900"</f>
        <v>26172020091923102210900</v>
      </c>
      <c r="C1475" s="7" t="str">
        <f>"欧金凤"</f>
        <v>欧金凤</v>
      </c>
      <c r="D1475" s="7" t="str">
        <f aca="true" t="shared" si="321" ref="D1475:D1478">"女"</f>
        <v>女</v>
      </c>
    </row>
    <row r="1476" spans="1:4" ht="18" customHeight="1">
      <c r="A1476" s="7">
        <v>1473</v>
      </c>
      <c r="B1476" s="7" t="str">
        <f>"26172020091923141910908"</f>
        <v>26172020091923141910908</v>
      </c>
      <c r="C1476" s="7" t="str">
        <f>"潘荣雪"</f>
        <v>潘荣雪</v>
      </c>
      <c r="D1476" s="7" t="str">
        <f t="shared" si="321"/>
        <v>女</v>
      </c>
    </row>
    <row r="1477" spans="1:4" ht="18" customHeight="1">
      <c r="A1477" s="7">
        <v>1474</v>
      </c>
      <c r="B1477" s="7" t="str">
        <f>"26172020091923170410911"</f>
        <v>26172020091923170410911</v>
      </c>
      <c r="C1477" s="7" t="str">
        <f>"苏俊儒"</f>
        <v>苏俊儒</v>
      </c>
      <c r="D1477" s="7" t="str">
        <f t="shared" si="320"/>
        <v>男</v>
      </c>
    </row>
    <row r="1478" spans="1:4" ht="18" customHeight="1">
      <c r="A1478" s="7">
        <v>1475</v>
      </c>
      <c r="B1478" s="7" t="str">
        <f>"26172020091923173710912"</f>
        <v>26172020091923173710912</v>
      </c>
      <c r="C1478" s="7" t="str">
        <f>"魏安安"</f>
        <v>魏安安</v>
      </c>
      <c r="D1478" s="7" t="str">
        <f t="shared" si="321"/>
        <v>女</v>
      </c>
    </row>
    <row r="1479" spans="1:4" ht="18" customHeight="1">
      <c r="A1479" s="7">
        <v>1476</v>
      </c>
      <c r="B1479" s="7" t="str">
        <f>"26172020091923181010914"</f>
        <v>26172020091923181010914</v>
      </c>
      <c r="C1479" s="7" t="str">
        <f>"王统裕"</f>
        <v>王统裕</v>
      </c>
      <c r="D1479" s="7" t="str">
        <f t="shared" si="320"/>
        <v>男</v>
      </c>
    </row>
    <row r="1480" spans="1:4" ht="18" customHeight="1">
      <c r="A1480" s="7">
        <v>1477</v>
      </c>
      <c r="B1480" s="7" t="str">
        <f>"26172020091923182710916"</f>
        <v>26172020091923182710916</v>
      </c>
      <c r="C1480" s="7" t="str">
        <f>"蔡汝庚"</f>
        <v>蔡汝庚</v>
      </c>
      <c r="D1480" s="7" t="str">
        <f t="shared" si="320"/>
        <v>男</v>
      </c>
    </row>
    <row r="1481" spans="1:4" ht="18" customHeight="1">
      <c r="A1481" s="7">
        <v>1478</v>
      </c>
      <c r="B1481" s="7" t="str">
        <f>"26172020091923203110920"</f>
        <v>26172020091923203110920</v>
      </c>
      <c r="C1481" s="7" t="str">
        <f>"钟友"</f>
        <v>钟友</v>
      </c>
      <c r="D1481" s="7" t="str">
        <f t="shared" si="320"/>
        <v>男</v>
      </c>
    </row>
    <row r="1482" spans="1:4" ht="18" customHeight="1">
      <c r="A1482" s="7">
        <v>1479</v>
      </c>
      <c r="B1482" s="7" t="str">
        <f>"26172020091923230710922"</f>
        <v>26172020091923230710922</v>
      </c>
      <c r="C1482" s="7" t="str">
        <f>"吕桃"</f>
        <v>吕桃</v>
      </c>
      <c r="D1482" s="7" t="str">
        <f aca="true" t="shared" si="322" ref="D1482:D1486">"女"</f>
        <v>女</v>
      </c>
    </row>
    <row r="1483" spans="1:4" ht="18" customHeight="1">
      <c r="A1483" s="7">
        <v>1480</v>
      </c>
      <c r="B1483" s="7" t="str">
        <f>"26172020091923243310923"</f>
        <v>26172020091923243310923</v>
      </c>
      <c r="C1483" s="7" t="str">
        <f>"连晓雨"</f>
        <v>连晓雨</v>
      </c>
      <c r="D1483" s="7" t="str">
        <f t="shared" si="322"/>
        <v>女</v>
      </c>
    </row>
    <row r="1484" spans="1:4" ht="18" customHeight="1">
      <c r="A1484" s="7">
        <v>1481</v>
      </c>
      <c r="B1484" s="7" t="str">
        <f>"26172020091923254110925"</f>
        <v>26172020091923254110925</v>
      </c>
      <c r="C1484" s="7" t="str">
        <f>"熊成征"</f>
        <v>熊成征</v>
      </c>
      <c r="D1484" s="7" t="str">
        <f aca="true" t="shared" si="323" ref="D1484:D1488">"男"</f>
        <v>男</v>
      </c>
    </row>
    <row r="1485" spans="1:4" ht="18" customHeight="1">
      <c r="A1485" s="7">
        <v>1482</v>
      </c>
      <c r="B1485" s="7" t="str">
        <f>"26172020091923273910928"</f>
        <v>26172020091923273910928</v>
      </c>
      <c r="C1485" s="7" t="str">
        <f>"陈姬"</f>
        <v>陈姬</v>
      </c>
      <c r="D1485" s="7" t="str">
        <f t="shared" si="322"/>
        <v>女</v>
      </c>
    </row>
    <row r="1486" spans="1:4" ht="18" customHeight="1">
      <c r="A1486" s="7">
        <v>1483</v>
      </c>
      <c r="B1486" s="7" t="str">
        <f>"26172020091923284210929"</f>
        <v>26172020091923284210929</v>
      </c>
      <c r="C1486" s="7" t="str">
        <f>"符定欢"</f>
        <v>符定欢</v>
      </c>
      <c r="D1486" s="7" t="str">
        <f t="shared" si="322"/>
        <v>女</v>
      </c>
    </row>
    <row r="1487" spans="1:4" ht="18" customHeight="1">
      <c r="A1487" s="7">
        <v>1484</v>
      </c>
      <c r="B1487" s="7" t="str">
        <f>"26172020091923293510930"</f>
        <v>26172020091923293510930</v>
      </c>
      <c r="C1487" s="7" t="str">
        <f>"王明鹏"</f>
        <v>王明鹏</v>
      </c>
      <c r="D1487" s="7" t="str">
        <f t="shared" si="323"/>
        <v>男</v>
      </c>
    </row>
    <row r="1488" spans="1:4" ht="18" customHeight="1">
      <c r="A1488" s="7">
        <v>1485</v>
      </c>
      <c r="B1488" s="7" t="str">
        <f>"26172020091923320010933"</f>
        <v>26172020091923320010933</v>
      </c>
      <c r="C1488" s="7" t="str">
        <f>"曾伟鸿"</f>
        <v>曾伟鸿</v>
      </c>
      <c r="D1488" s="7" t="str">
        <f t="shared" si="323"/>
        <v>男</v>
      </c>
    </row>
    <row r="1489" spans="1:4" ht="18" customHeight="1">
      <c r="A1489" s="7">
        <v>1486</v>
      </c>
      <c r="B1489" s="7" t="str">
        <f>"26172020091923324510934"</f>
        <v>26172020091923324510934</v>
      </c>
      <c r="C1489" s="7" t="str">
        <f>"何尾后"</f>
        <v>何尾后</v>
      </c>
      <c r="D1489" s="7" t="str">
        <f aca="true" t="shared" si="324" ref="D1489:D1494">"女"</f>
        <v>女</v>
      </c>
    </row>
    <row r="1490" spans="1:4" ht="18" customHeight="1">
      <c r="A1490" s="7">
        <v>1487</v>
      </c>
      <c r="B1490" s="7" t="str">
        <f>"26172020091923333310935"</f>
        <v>26172020091923333310935</v>
      </c>
      <c r="C1490" s="7" t="str">
        <f>"王和亿"</f>
        <v>王和亿</v>
      </c>
      <c r="D1490" s="7" t="str">
        <f aca="true" t="shared" si="325" ref="D1490:D1495">"男"</f>
        <v>男</v>
      </c>
    </row>
    <row r="1491" spans="1:4" ht="18" customHeight="1">
      <c r="A1491" s="7">
        <v>1488</v>
      </c>
      <c r="B1491" s="7" t="str">
        <f>"26172020091923355210937"</f>
        <v>26172020091923355210937</v>
      </c>
      <c r="C1491" s="7" t="str">
        <f>"何廷剑"</f>
        <v>何廷剑</v>
      </c>
      <c r="D1491" s="7" t="str">
        <f t="shared" si="325"/>
        <v>男</v>
      </c>
    </row>
    <row r="1492" spans="1:4" ht="18" customHeight="1">
      <c r="A1492" s="7">
        <v>1489</v>
      </c>
      <c r="B1492" s="7" t="str">
        <f>"26172020091923373710939"</f>
        <v>26172020091923373710939</v>
      </c>
      <c r="C1492" s="7" t="str">
        <f>"杜芳雅"</f>
        <v>杜芳雅</v>
      </c>
      <c r="D1492" s="7" t="str">
        <f t="shared" si="324"/>
        <v>女</v>
      </c>
    </row>
    <row r="1493" spans="1:4" ht="18" customHeight="1">
      <c r="A1493" s="7">
        <v>1490</v>
      </c>
      <c r="B1493" s="7" t="str">
        <f>"26172020091923404710945"</f>
        <v>26172020091923404710945</v>
      </c>
      <c r="C1493" s="7" t="str">
        <f>"黎瑞芝"</f>
        <v>黎瑞芝</v>
      </c>
      <c r="D1493" s="7" t="str">
        <f t="shared" si="324"/>
        <v>女</v>
      </c>
    </row>
    <row r="1494" spans="1:4" ht="18" customHeight="1">
      <c r="A1494" s="7">
        <v>1491</v>
      </c>
      <c r="B1494" s="7" t="str">
        <f>"26172020091923470410955"</f>
        <v>26172020091923470410955</v>
      </c>
      <c r="C1494" s="7" t="str">
        <f>"钟瑞娟"</f>
        <v>钟瑞娟</v>
      </c>
      <c r="D1494" s="7" t="str">
        <f t="shared" si="324"/>
        <v>女</v>
      </c>
    </row>
    <row r="1495" spans="1:4" ht="18" customHeight="1">
      <c r="A1495" s="7">
        <v>1492</v>
      </c>
      <c r="B1495" s="7" t="str">
        <f>"26172020091923515410963"</f>
        <v>26172020091923515410963</v>
      </c>
      <c r="C1495" s="7" t="str">
        <f>"苏钻"</f>
        <v>苏钻</v>
      </c>
      <c r="D1495" s="7" t="str">
        <f t="shared" si="325"/>
        <v>男</v>
      </c>
    </row>
    <row r="1496" spans="1:4" ht="18" customHeight="1">
      <c r="A1496" s="7">
        <v>1493</v>
      </c>
      <c r="B1496" s="7" t="str">
        <f>"26172020091923524910965"</f>
        <v>26172020091923524910965</v>
      </c>
      <c r="C1496" s="7" t="str">
        <f>"徐燕燕"</f>
        <v>徐燕燕</v>
      </c>
      <c r="D1496" s="7" t="str">
        <f aca="true" t="shared" si="326" ref="D1496:D1500">"女"</f>
        <v>女</v>
      </c>
    </row>
    <row r="1497" spans="1:4" ht="18" customHeight="1">
      <c r="A1497" s="7">
        <v>1494</v>
      </c>
      <c r="B1497" s="7" t="str">
        <f>"26172020091923534610966"</f>
        <v>26172020091923534610966</v>
      </c>
      <c r="C1497" s="7" t="str">
        <f>"邢巧婷"</f>
        <v>邢巧婷</v>
      </c>
      <c r="D1497" s="7" t="str">
        <f t="shared" si="326"/>
        <v>女</v>
      </c>
    </row>
    <row r="1498" spans="1:4" ht="18" customHeight="1">
      <c r="A1498" s="7">
        <v>1495</v>
      </c>
      <c r="B1498" s="7" t="str">
        <f>"26172020091923552410970"</f>
        <v>26172020091923552410970</v>
      </c>
      <c r="C1498" s="7" t="str">
        <f>"林春花"</f>
        <v>林春花</v>
      </c>
      <c r="D1498" s="7" t="str">
        <f t="shared" si="326"/>
        <v>女</v>
      </c>
    </row>
    <row r="1499" spans="1:4" ht="18" customHeight="1">
      <c r="A1499" s="7">
        <v>1496</v>
      </c>
      <c r="B1499" s="7" t="str">
        <f>"26172020091923580710975"</f>
        <v>26172020091923580710975</v>
      </c>
      <c r="C1499" s="7" t="str">
        <f>"张晓妍"</f>
        <v>张晓妍</v>
      </c>
      <c r="D1499" s="7" t="str">
        <f t="shared" si="326"/>
        <v>女</v>
      </c>
    </row>
    <row r="1500" spans="1:4" ht="18" customHeight="1">
      <c r="A1500" s="7">
        <v>1497</v>
      </c>
      <c r="B1500" s="7" t="str">
        <f>"26172020092000020510977"</f>
        <v>26172020092000020510977</v>
      </c>
      <c r="C1500" s="7" t="str">
        <f>"李艺"</f>
        <v>李艺</v>
      </c>
      <c r="D1500" s="7" t="str">
        <f t="shared" si="326"/>
        <v>女</v>
      </c>
    </row>
    <row r="1501" spans="1:4" ht="18" customHeight="1">
      <c r="A1501" s="7">
        <v>1498</v>
      </c>
      <c r="B1501" s="7" t="str">
        <f>"26172020092000055610981"</f>
        <v>26172020092000055610981</v>
      </c>
      <c r="C1501" s="7" t="str">
        <f>"吴冠润"</f>
        <v>吴冠润</v>
      </c>
      <c r="D1501" s="7" t="str">
        <f>"男"</f>
        <v>男</v>
      </c>
    </row>
    <row r="1502" spans="1:4" ht="18" customHeight="1">
      <c r="A1502" s="7">
        <v>1499</v>
      </c>
      <c r="B1502" s="7" t="str">
        <f>"26172020092000063110982"</f>
        <v>26172020092000063110982</v>
      </c>
      <c r="C1502" s="7" t="str">
        <f>"许宇峰"</f>
        <v>许宇峰</v>
      </c>
      <c r="D1502" s="7" t="str">
        <f>"男"</f>
        <v>男</v>
      </c>
    </row>
    <row r="1503" spans="1:4" ht="18" customHeight="1">
      <c r="A1503" s="7">
        <v>1500</v>
      </c>
      <c r="B1503" s="7" t="str">
        <f>"26172020092000122510988"</f>
        <v>26172020092000122510988</v>
      </c>
      <c r="C1503" s="7" t="str">
        <f>"王曼虹"</f>
        <v>王曼虹</v>
      </c>
      <c r="D1503" s="7" t="str">
        <f aca="true" t="shared" si="327" ref="D1503:D1510">"女"</f>
        <v>女</v>
      </c>
    </row>
    <row r="1504" spans="1:4" ht="18" customHeight="1">
      <c r="A1504" s="7">
        <v>1501</v>
      </c>
      <c r="B1504" s="7" t="str">
        <f>"26172020092000185110989"</f>
        <v>26172020092000185110989</v>
      </c>
      <c r="C1504" s="7" t="str">
        <f>"陈云"</f>
        <v>陈云</v>
      </c>
      <c r="D1504" s="7" t="str">
        <f t="shared" si="327"/>
        <v>女</v>
      </c>
    </row>
    <row r="1505" spans="1:4" ht="18" customHeight="1">
      <c r="A1505" s="7">
        <v>1502</v>
      </c>
      <c r="B1505" s="7" t="str">
        <f>"26172020092000254610995"</f>
        <v>26172020092000254610995</v>
      </c>
      <c r="C1505" s="7" t="str">
        <f>"邱文"</f>
        <v>邱文</v>
      </c>
      <c r="D1505" s="7" t="str">
        <f t="shared" si="327"/>
        <v>女</v>
      </c>
    </row>
    <row r="1506" spans="1:4" ht="18" customHeight="1">
      <c r="A1506" s="7">
        <v>1503</v>
      </c>
      <c r="B1506" s="7" t="str">
        <f>"26172020092000445811001"</f>
        <v>26172020092000445811001</v>
      </c>
      <c r="C1506" s="7" t="str">
        <f>"毛梓妹"</f>
        <v>毛梓妹</v>
      </c>
      <c r="D1506" s="7" t="str">
        <f t="shared" si="327"/>
        <v>女</v>
      </c>
    </row>
    <row r="1507" spans="1:4" ht="18" customHeight="1">
      <c r="A1507" s="7">
        <v>1504</v>
      </c>
      <c r="B1507" s="7" t="str">
        <f>"26172020092000465511002"</f>
        <v>26172020092000465511002</v>
      </c>
      <c r="C1507" s="7" t="str">
        <f>"莫芳瑛"</f>
        <v>莫芳瑛</v>
      </c>
      <c r="D1507" s="7" t="str">
        <f t="shared" si="327"/>
        <v>女</v>
      </c>
    </row>
    <row r="1508" spans="1:4" ht="18" customHeight="1">
      <c r="A1508" s="7">
        <v>1505</v>
      </c>
      <c r="B1508" s="7" t="str">
        <f>"26172020092000590511005"</f>
        <v>26172020092000590511005</v>
      </c>
      <c r="C1508" s="7" t="str">
        <f>"吴清薇"</f>
        <v>吴清薇</v>
      </c>
      <c r="D1508" s="7" t="str">
        <f t="shared" si="327"/>
        <v>女</v>
      </c>
    </row>
    <row r="1509" spans="1:4" ht="18" customHeight="1">
      <c r="A1509" s="7">
        <v>1506</v>
      </c>
      <c r="B1509" s="7" t="str">
        <f>"26172020092001444111014"</f>
        <v>26172020092001444111014</v>
      </c>
      <c r="C1509" s="7" t="str">
        <f>"周晓蝶"</f>
        <v>周晓蝶</v>
      </c>
      <c r="D1509" s="7" t="str">
        <f t="shared" si="327"/>
        <v>女</v>
      </c>
    </row>
    <row r="1510" spans="1:4" ht="18" customHeight="1">
      <c r="A1510" s="7">
        <v>1507</v>
      </c>
      <c r="B1510" s="7" t="str">
        <f>"26172020092002012011020"</f>
        <v>26172020092002012011020</v>
      </c>
      <c r="C1510" s="7" t="str">
        <f>"符雯晴"</f>
        <v>符雯晴</v>
      </c>
      <c r="D1510" s="7" t="str">
        <f t="shared" si="327"/>
        <v>女</v>
      </c>
    </row>
    <row r="1511" spans="1:4" ht="18" customHeight="1">
      <c r="A1511" s="7">
        <v>1508</v>
      </c>
      <c r="B1511" s="7" t="str">
        <f>"26172020092002134711023"</f>
        <v>26172020092002134711023</v>
      </c>
      <c r="C1511" s="7" t="str">
        <f>"林书滨"</f>
        <v>林书滨</v>
      </c>
      <c r="D1511" s="7" t="str">
        <f aca="true" t="shared" si="328" ref="D1511:D1514">"男"</f>
        <v>男</v>
      </c>
    </row>
    <row r="1512" spans="1:4" ht="18" customHeight="1">
      <c r="A1512" s="7">
        <v>1509</v>
      </c>
      <c r="B1512" s="7" t="str">
        <f>"26172020092002183911024"</f>
        <v>26172020092002183911024</v>
      </c>
      <c r="C1512" s="7" t="str">
        <f>"苏建诚"</f>
        <v>苏建诚</v>
      </c>
      <c r="D1512" s="7" t="str">
        <f t="shared" si="328"/>
        <v>男</v>
      </c>
    </row>
    <row r="1513" spans="1:4" ht="18" customHeight="1">
      <c r="A1513" s="7">
        <v>1510</v>
      </c>
      <c r="B1513" s="7" t="str">
        <f>"26172020092002212911025"</f>
        <v>26172020092002212911025</v>
      </c>
      <c r="C1513" s="7" t="str">
        <f>"张鹏"</f>
        <v>张鹏</v>
      </c>
      <c r="D1513" s="7" t="str">
        <f t="shared" si="328"/>
        <v>男</v>
      </c>
    </row>
    <row r="1514" spans="1:4" ht="18" customHeight="1">
      <c r="A1514" s="7">
        <v>1511</v>
      </c>
      <c r="B1514" s="7" t="str">
        <f>"26172020092003195011031"</f>
        <v>26172020092003195011031</v>
      </c>
      <c r="C1514" s="7" t="str">
        <f>"庄永芝"</f>
        <v>庄永芝</v>
      </c>
      <c r="D1514" s="7" t="str">
        <f t="shared" si="328"/>
        <v>男</v>
      </c>
    </row>
    <row r="1515" spans="1:4" ht="18" customHeight="1">
      <c r="A1515" s="7">
        <v>1512</v>
      </c>
      <c r="B1515" s="7" t="str">
        <f>"26172020092004043811033"</f>
        <v>26172020092004043811033</v>
      </c>
      <c r="C1515" s="7" t="str">
        <f>"黄明慧"</f>
        <v>黄明慧</v>
      </c>
      <c r="D1515" s="7" t="str">
        <f aca="true" t="shared" si="329" ref="D1515:D1519">"女"</f>
        <v>女</v>
      </c>
    </row>
    <row r="1516" spans="1:4" ht="18" customHeight="1">
      <c r="A1516" s="7">
        <v>1513</v>
      </c>
      <c r="B1516" s="7" t="str">
        <f>"26172020092004070911034"</f>
        <v>26172020092004070911034</v>
      </c>
      <c r="C1516" s="7" t="str">
        <f>"陈丹"</f>
        <v>陈丹</v>
      </c>
      <c r="D1516" s="7" t="str">
        <f t="shared" si="329"/>
        <v>女</v>
      </c>
    </row>
    <row r="1517" spans="1:4" ht="18" customHeight="1">
      <c r="A1517" s="7">
        <v>1514</v>
      </c>
      <c r="B1517" s="7" t="str">
        <f>"26172020092005024511036"</f>
        <v>26172020092005024511036</v>
      </c>
      <c r="C1517" s="7" t="str">
        <f>"吴妹"</f>
        <v>吴妹</v>
      </c>
      <c r="D1517" s="7" t="str">
        <f t="shared" si="329"/>
        <v>女</v>
      </c>
    </row>
    <row r="1518" spans="1:4" ht="18" customHeight="1">
      <c r="A1518" s="7">
        <v>1515</v>
      </c>
      <c r="B1518" s="7" t="str">
        <f>"26172020092006021911037"</f>
        <v>26172020092006021911037</v>
      </c>
      <c r="C1518" s="7" t="str">
        <f>"李一星"</f>
        <v>李一星</v>
      </c>
      <c r="D1518" s="7" t="str">
        <f t="shared" si="329"/>
        <v>女</v>
      </c>
    </row>
    <row r="1519" spans="1:4" ht="18" customHeight="1">
      <c r="A1519" s="7">
        <v>1516</v>
      </c>
      <c r="B1519" s="7" t="str">
        <f>"26172020092006465311040"</f>
        <v>26172020092006465311040</v>
      </c>
      <c r="C1519" s="7" t="str">
        <f>"王之茹"</f>
        <v>王之茹</v>
      </c>
      <c r="D1519" s="7" t="str">
        <f t="shared" si="329"/>
        <v>女</v>
      </c>
    </row>
    <row r="1520" spans="1:4" ht="18" customHeight="1">
      <c r="A1520" s="7">
        <v>1517</v>
      </c>
      <c r="B1520" s="7" t="str">
        <f>"26172020092006490111041"</f>
        <v>26172020092006490111041</v>
      </c>
      <c r="C1520" s="7" t="str">
        <f>"符方锋"</f>
        <v>符方锋</v>
      </c>
      <c r="D1520" s="7" t="str">
        <f aca="true" t="shared" si="330" ref="D1520:D1524">"男"</f>
        <v>男</v>
      </c>
    </row>
    <row r="1521" spans="1:4" ht="18" customHeight="1">
      <c r="A1521" s="7">
        <v>1518</v>
      </c>
      <c r="B1521" s="7" t="str">
        <f>"26172020092007053911042"</f>
        <v>26172020092007053911042</v>
      </c>
      <c r="C1521" s="7" t="str">
        <f>"林欣欣"</f>
        <v>林欣欣</v>
      </c>
      <c r="D1521" s="7" t="str">
        <f aca="true" t="shared" si="331" ref="D1521:D1527">"女"</f>
        <v>女</v>
      </c>
    </row>
    <row r="1522" spans="1:4" ht="18" customHeight="1">
      <c r="A1522" s="7">
        <v>1519</v>
      </c>
      <c r="B1522" s="7" t="str">
        <f>"26172020092007280111046"</f>
        <v>26172020092007280111046</v>
      </c>
      <c r="C1522" s="7" t="str">
        <f>"曾海谊"</f>
        <v>曾海谊</v>
      </c>
      <c r="D1522" s="7" t="str">
        <f t="shared" si="331"/>
        <v>女</v>
      </c>
    </row>
    <row r="1523" spans="1:4" ht="18" customHeight="1">
      <c r="A1523" s="7">
        <v>1520</v>
      </c>
      <c r="B1523" s="7" t="str">
        <f>"26172020092007583911051"</f>
        <v>26172020092007583911051</v>
      </c>
      <c r="C1523" s="7" t="str">
        <f>"林志钧"</f>
        <v>林志钧</v>
      </c>
      <c r="D1523" s="7" t="str">
        <f t="shared" si="330"/>
        <v>男</v>
      </c>
    </row>
    <row r="1524" spans="1:4" ht="18" customHeight="1">
      <c r="A1524" s="7">
        <v>1521</v>
      </c>
      <c r="B1524" s="7" t="str">
        <f>"26172020092008210011057"</f>
        <v>26172020092008210011057</v>
      </c>
      <c r="C1524" s="7" t="str">
        <f>"王如鹏"</f>
        <v>王如鹏</v>
      </c>
      <c r="D1524" s="7" t="str">
        <f t="shared" si="330"/>
        <v>男</v>
      </c>
    </row>
    <row r="1525" spans="1:4" ht="18" customHeight="1">
      <c r="A1525" s="7">
        <v>1522</v>
      </c>
      <c r="B1525" s="7" t="str">
        <f>"26172020092008235811060"</f>
        <v>26172020092008235811060</v>
      </c>
      <c r="C1525" s="7" t="str">
        <f>"叶欣雨"</f>
        <v>叶欣雨</v>
      </c>
      <c r="D1525" s="7" t="str">
        <f t="shared" si="331"/>
        <v>女</v>
      </c>
    </row>
    <row r="1526" spans="1:4" ht="18" customHeight="1">
      <c r="A1526" s="7">
        <v>1523</v>
      </c>
      <c r="B1526" s="7" t="str">
        <f>"26172020092008321611064"</f>
        <v>26172020092008321611064</v>
      </c>
      <c r="C1526" s="7" t="str">
        <f>"李碧茹"</f>
        <v>李碧茹</v>
      </c>
      <c r="D1526" s="7" t="str">
        <f t="shared" si="331"/>
        <v>女</v>
      </c>
    </row>
    <row r="1527" spans="1:4" ht="18" customHeight="1">
      <c r="A1527" s="7">
        <v>1524</v>
      </c>
      <c r="B1527" s="7" t="str">
        <f>"26172020092008335511065"</f>
        <v>26172020092008335511065</v>
      </c>
      <c r="C1527" s="7" t="str">
        <f>"戴立茹"</f>
        <v>戴立茹</v>
      </c>
      <c r="D1527" s="7" t="str">
        <f t="shared" si="331"/>
        <v>女</v>
      </c>
    </row>
    <row r="1528" spans="1:4" ht="18" customHeight="1">
      <c r="A1528" s="7">
        <v>1525</v>
      </c>
      <c r="B1528" s="7" t="str">
        <f>"26172020092008350011066"</f>
        <v>26172020092008350011066</v>
      </c>
      <c r="C1528" s="7" t="str">
        <f>"徐诚博"</f>
        <v>徐诚博</v>
      </c>
      <c r="D1528" s="7" t="str">
        <f>"男"</f>
        <v>男</v>
      </c>
    </row>
    <row r="1529" spans="1:4" ht="18" customHeight="1">
      <c r="A1529" s="7">
        <v>1526</v>
      </c>
      <c r="B1529" s="7" t="str">
        <f>"26172020092008350911067"</f>
        <v>26172020092008350911067</v>
      </c>
      <c r="C1529" s="7" t="str">
        <f>"陈玉薇"</f>
        <v>陈玉薇</v>
      </c>
      <c r="D1529" s="7" t="str">
        <f aca="true" t="shared" si="332" ref="D1529:D1533">"女"</f>
        <v>女</v>
      </c>
    </row>
    <row r="1530" spans="1:4" ht="18" customHeight="1">
      <c r="A1530" s="7">
        <v>1527</v>
      </c>
      <c r="B1530" s="7" t="str">
        <f>"26172020092008373011069"</f>
        <v>26172020092008373011069</v>
      </c>
      <c r="C1530" s="7" t="str">
        <f>"王超"</f>
        <v>王超</v>
      </c>
      <c r="D1530" s="7" t="str">
        <f>"男"</f>
        <v>男</v>
      </c>
    </row>
    <row r="1531" spans="1:4" ht="18" customHeight="1">
      <c r="A1531" s="7">
        <v>1528</v>
      </c>
      <c r="B1531" s="7" t="str">
        <f>"26172020092008481911076"</f>
        <v>26172020092008481911076</v>
      </c>
      <c r="C1531" s="7" t="str">
        <f>"张美贤"</f>
        <v>张美贤</v>
      </c>
      <c r="D1531" s="7" t="str">
        <f t="shared" si="332"/>
        <v>女</v>
      </c>
    </row>
    <row r="1532" spans="1:4" ht="18" customHeight="1">
      <c r="A1532" s="7">
        <v>1529</v>
      </c>
      <c r="B1532" s="7" t="str">
        <f>"26172020092008561011080"</f>
        <v>26172020092008561011080</v>
      </c>
      <c r="C1532" s="7" t="str">
        <f>"林江雪"</f>
        <v>林江雪</v>
      </c>
      <c r="D1532" s="7" t="str">
        <f t="shared" si="332"/>
        <v>女</v>
      </c>
    </row>
    <row r="1533" spans="1:4" ht="18" customHeight="1">
      <c r="A1533" s="7">
        <v>1530</v>
      </c>
      <c r="B1533" s="7" t="str">
        <f>"26172020092008570411082"</f>
        <v>26172020092008570411082</v>
      </c>
      <c r="C1533" s="7" t="str">
        <f>"王仙明"</f>
        <v>王仙明</v>
      </c>
      <c r="D1533" s="7" t="str">
        <f t="shared" si="332"/>
        <v>女</v>
      </c>
    </row>
    <row r="1534" spans="1:4" ht="18" customHeight="1">
      <c r="A1534" s="7">
        <v>1531</v>
      </c>
      <c r="B1534" s="7" t="str">
        <f>"26172020092009102111085"</f>
        <v>26172020092009102111085</v>
      </c>
      <c r="C1534" s="7" t="str">
        <f>"徐渊"</f>
        <v>徐渊</v>
      </c>
      <c r="D1534" s="7" t="str">
        <f>"男"</f>
        <v>男</v>
      </c>
    </row>
    <row r="1535" spans="1:4" ht="18" customHeight="1">
      <c r="A1535" s="7">
        <v>1532</v>
      </c>
      <c r="B1535" s="7" t="str">
        <f>"26172020092009112911089"</f>
        <v>26172020092009112911089</v>
      </c>
      <c r="C1535" s="7" t="str">
        <f>"虞佳菲"</f>
        <v>虞佳菲</v>
      </c>
      <c r="D1535" s="7" t="str">
        <f aca="true" t="shared" si="333" ref="D1535:D1539">"女"</f>
        <v>女</v>
      </c>
    </row>
    <row r="1536" spans="1:4" ht="18" customHeight="1">
      <c r="A1536" s="7">
        <v>1533</v>
      </c>
      <c r="B1536" s="7" t="str">
        <f>"26172020092009172411092"</f>
        <v>26172020092009172411092</v>
      </c>
      <c r="C1536" s="7" t="str">
        <f>"符永达"</f>
        <v>符永达</v>
      </c>
      <c r="D1536" s="7" t="str">
        <f>"男"</f>
        <v>男</v>
      </c>
    </row>
    <row r="1537" spans="1:4" ht="18" customHeight="1">
      <c r="A1537" s="7">
        <v>1534</v>
      </c>
      <c r="B1537" s="7" t="str">
        <f>"26172020092009185411093"</f>
        <v>26172020092009185411093</v>
      </c>
      <c r="C1537" s="7" t="str">
        <f>"王英琼"</f>
        <v>王英琼</v>
      </c>
      <c r="D1537" s="7" t="str">
        <f t="shared" si="333"/>
        <v>女</v>
      </c>
    </row>
    <row r="1538" spans="1:4" ht="18" customHeight="1">
      <c r="A1538" s="7">
        <v>1535</v>
      </c>
      <c r="B1538" s="7" t="str">
        <f>"26172020092009203811095"</f>
        <v>26172020092009203811095</v>
      </c>
      <c r="C1538" s="7" t="str">
        <f>"蔡小娜"</f>
        <v>蔡小娜</v>
      </c>
      <c r="D1538" s="7" t="str">
        <f t="shared" si="333"/>
        <v>女</v>
      </c>
    </row>
    <row r="1539" spans="1:4" ht="18" customHeight="1">
      <c r="A1539" s="7">
        <v>1536</v>
      </c>
      <c r="B1539" s="7" t="str">
        <f>"26172020092009234611100"</f>
        <v>26172020092009234611100</v>
      </c>
      <c r="C1539" s="7" t="str">
        <f>"李晶晶"</f>
        <v>李晶晶</v>
      </c>
      <c r="D1539" s="7" t="str">
        <f t="shared" si="333"/>
        <v>女</v>
      </c>
    </row>
    <row r="1540" spans="1:4" ht="18" customHeight="1">
      <c r="A1540" s="7">
        <v>1537</v>
      </c>
      <c r="B1540" s="7" t="str">
        <f>"26172020092009252511102"</f>
        <v>26172020092009252511102</v>
      </c>
      <c r="C1540" s="7" t="str">
        <f>"王棚"</f>
        <v>王棚</v>
      </c>
      <c r="D1540" s="7" t="str">
        <f>"男"</f>
        <v>男</v>
      </c>
    </row>
    <row r="1541" spans="1:4" ht="18" customHeight="1">
      <c r="A1541" s="7">
        <v>1538</v>
      </c>
      <c r="B1541" s="7" t="str">
        <f>"26172020092009275611104"</f>
        <v>26172020092009275611104</v>
      </c>
      <c r="C1541" s="7" t="str">
        <f>"林敏"</f>
        <v>林敏</v>
      </c>
      <c r="D1541" s="7" t="str">
        <f aca="true" t="shared" si="334" ref="D1541:D1546">"女"</f>
        <v>女</v>
      </c>
    </row>
    <row r="1542" spans="1:4" ht="18" customHeight="1">
      <c r="A1542" s="7">
        <v>1539</v>
      </c>
      <c r="B1542" s="7" t="str">
        <f>"26172020092009285811105"</f>
        <v>26172020092009285811105</v>
      </c>
      <c r="C1542" s="7" t="str">
        <f>"谢明德"</f>
        <v>谢明德</v>
      </c>
      <c r="D1542" s="7" t="str">
        <f>"男"</f>
        <v>男</v>
      </c>
    </row>
    <row r="1543" spans="1:4" ht="18" customHeight="1">
      <c r="A1543" s="7">
        <v>1540</v>
      </c>
      <c r="B1543" s="7" t="str">
        <f>"26172020092009290911106"</f>
        <v>26172020092009290911106</v>
      </c>
      <c r="C1543" s="7" t="str">
        <f>"邓丽姑"</f>
        <v>邓丽姑</v>
      </c>
      <c r="D1543" s="7" t="str">
        <f t="shared" si="334"/>
        <v>女</v>
      </c>
    </row>
    <row r="1544" spans="1:4" ht="18" customHeight="1">
      <c r="A1544" s="7">
        <v>1541</v>
      </c>
      <c r="B1544" s="7" t="str">
        <f>"26172020092009364711116"</f>
        <v>26172020092009364711116</v>
      </c>
      <c r="C1544" s="7" t="str">
        <f>"赵永廷"</f>
        <v>赵永廷</v>
      </c>
      <c r="D1544" s="7" t="str">
        <f t="shared" si="334"/>
        <v>女</v>
      </c>
    </row>
    <row r="1545" spans="1:4" ht="18" customHeight="1">
      <c r="A1545" s="7">
        <v>1542</v>
      </c>
      <c r="B1545" s="7" t="str">
        <f>"26172020092009375511117"</f>
        <v>26172020092009375511117</v>
      </c>
      <c r="C1545" s="7" t="str">
        <f>"李芃欣"</f>
        <v>李芃欣</v>
      </c>
      <c r="D1545" s="7" t="str">
        <f t="shared" si="334"/>
        <v>女</v>
      </c>
    </row>
    <row r="1546" spans="1:4" ht="18" customHeight="1">
      <c r="A1546" s="7">
        <v>1543</v>
      </c>
      <c r="B1546" s="7" t="str">
        <f>"26172020092009412511119"</f>
        <v>26172020092009412511119</v>
      </c>
      <c r="C1546" s="7" t="str">
        <f>"麦明娜"</f>
        <v>麦明娜</v>
      </c>
      <c r="D1546" s="7" t="str">
        <f t="shared" si="334"/>
        <v>女</v>
      </c>
    </row>
    <row r="1547" spans="1:4" ht="18" customHeight="1">
      <c r="A1547" s="7">
        <v>1544</v>
      </c>
      <c r="B1547" s="7" t="str">
        <f>"26172020092009452211124"</f>
        <v>26172020092009452211124</v>
      </c>
      <c r="C1547" s="7" t="str">
        <f>"王岸城"</f>
        <v>王岸城</v>
      </c>
      <c r="D1547" s="7" t="str">
        <f aca="true" t="shared" si="335" ref="D1547:D1552">"男"</f>
        <v>男</v>
      </c>
    </row>
    <row r="1548" spans="1:4" ht="18" customHeight="1">
      <c r="A1548" s="7">
        <v>1545</v>
      </c>
      <c r="B1548" s="7" t="str">
        <f>"26172020092009454311125"</f>
        <v>26172020092009454311125</v>
      </c>
      <c r="C1548" s="7" t="str">
        <f>"卓玲玉"</f>
        <v>卓玲玉</v>
      </c>
      <c r="D1548" s="7" t="str">
        <f aca="true" t="shared" si="336" ref="D1548:D1550">"女"</f>
        <v>女</v>
      </c>
    </row>
    <row r="1549" spans="1:4" ht="18" customHeight="1">
      <c r="A1549" s="7">
        <v>1546</v>
      </c>
      <c r="B1549" s="7" t="str">
        <f>"26172020092009505211131"</f>
        <v>26172020092009505211131</v>
      </c>
      <c r="C1549" s="7" t="str">
        <f>"陈春豆"</f>
        <v>陈春豆</v>
      </c>
      <c r="D1549" s="7" t="str">
        <f t="shared" si="336"/>
        <v>女</v>
      </c>
    </row>
    <row r="1550" spans="1:4" ht="18" customHeight="1">
      <c r="A1550" s="7">
        <v>1547</v>
      </c>
      <c r="B1550" s="7" t="str">
        <f>"26172020092009531811136"</f>
        <v>26172020092009531811136</v>
      </c>
      <c r="C1550" s="7" t="str">
        <f>"林冰"</f>
        <v>林冰</v>
      </c>
      <c r="D1550" s="7" t="str">
        <f t="shared" si="336"/>
        <v>女</v>
      </c>
    </row>
    <row r="1551" spans="1:4" ht="18" customHeight="1">
      <c r="A1551" s="7">
        <v>1548</v>
      </c>
      <c r="B1551" s="7" t="str">
        <f>"26172020092009533511138"</f>
        <v>26172020092009533511138</v>
      </c>
      <c r="C1551" s="7" t="str">
        <f>"胡世裕"</f>
        <v>胡世裕</v>
      </c>
      <c r="D1551" s="7" t="str">
        <f t="shared" si="335"/>
        <v>男</v>
      </c>
    </row>
    <row r="1552" spans="1:4" ht="18" customHeight="1">
      <c r="A1552" s="7">
        <v>1549</v>
      </c>
      <c r="B1552" s="7" t="str">
        <f>"26172020092009545911139"</f>
        <v>26172020092009545911139</v>
      </c>
      <c r="C1552" s="7" t="str">
        <f>"陈益强"</f>
        <v>陈益强</v>
      </c>
      <c r="D1552" s="7" t="str">
        <f t="shared" si="335"/>
        <v>男</v>
      </c>
    </row>
    <row r="1553" spans="1:4" ht="18" customHeight="1">
      <c r="A1553" s="7">
        <v>1550</v>
      </c>
      <c r="B1553" s="7" t="str">
        <f>"26172020092009555611140"</f>
        <v>26172020092009555611140</v>
      </c>
      <c r="C1553" s="7" t="str">
        <f>"李萍"</f>
        <v>李萍</v>
      </c>
      <c r="D1553" s="7" t="str">
        <f aca="true" t="shared" si="337" ref="D1553:D1558">"女"</f>
        <v>女</v>
      </c>
    </row>
    <row r="1554" spans="1:4" ht="18" customHeight="1">
      <c r="A1554" s="7">
        <v>1551</v>
      </c>
      <c r="B1554" s="7" t="str">
        <f>"26172020092009561811142"</f>
        <v>26172020092009561811142</v>
      </c>
      <c r="C1554" s="7" t="str">
        <f>"肖维维"</f>
        <v>肖维维</v>
      </c>
      <c r="D1554" s="7" t="str">
        <f aca="true" t="shared" si="338" ref="D1554:D1559">"男"</f>
        <v>男</v>
      </c>
    </row>
    <row r="1555" spans="1:4" ht="18" customHeight="1">
      <c r="A1555" s="7">
        <v>1552</v>
      </c>
      <c r="B1555" s="7" t="str">
        <f>"26172020092009565311143"</f>
        <v>26172020092009565311143</v>
      </c>
      <c r="C1555" s="7" t="str">
        <f>"韦泽鑫"</f>
        <v>韦泽鑫</v>
      </c>
      <c r="D1555" s="7" t="str">
        <f t="shared" si="338"/>
        <v>男</v>
      </c>
    </row>
    <row r="1556" spans="1:4" ht="18" customHeight="1">
      <c r="A1556" s="7">
        <v>1553</v>
      </c>
      <c r="B1556" s="7" t="str">
        <f>"26172020092009580211144"</f>
        <v>26172020092009580211144</v>
      </c>
      <c r="C1556" s="7" t="str">
        <f>"张秀真"</f>
        <v>张秀真</v>
      </c>
      <c r="D1556" s="7" t="str">
        <f t="shared" si="337"/>
        <v>女</v>
      </c>
    </row>
    <row r="1557" spans="1:4" ht="18" customHeight="1">
      <c r="A1557" s="7">
        <v>1554</v>
      </c>
      <c r="B1557" s="7" t="str">
        <f>"26172020092009581611145"</f>
        <v>26172020092009581611145</v>
      </c>
      <c r="C1557" s="7" t="str">
        <f>"吉韵霖"</f>
        <v>吉韵霖</v>
      </c>
      <c r="D1557" s="7" t="str">
        <f t="shared" si="337"/>
        <v>女</v>
      </c>
    </row>
    <row r="1558" spans="1:4" ht="18" customHeight="1">
      <c r="A1558" s="7">
        <v>1555</v>
      </c>
      <c r="B1558" s="7" t="str">
        <f>"26172020092009581711146"</f>
        <v>26172020092009581711146</v>
      </c>
      <c r="C1558" s="7" t="str">
        <f>"蒙婷"</f>
        <v>蒙婷</v>
      </c>
      <c r="D1558" s="7" t="str">
        <f t="shared" si="337"/>
        <v>女</v>
      </c>
    </row>
    <row r="1559" spans="1:4" ht="18" customHeight="1">
      <c r="A1559" s="7">
        <v>1556</v>
      </c>
      <c r="B1559" s="7" t="str">
        <f>"26172020092009594611149"</f>
        <v>26172020092009594611149</v>
      </c>
      <c r="C1559" s="7" t="str">
        <f>"吴源权"</f>
        <v>吴源权</v>
      </c>
      <c r="D1559" s="7" t="str">
        <f t="shared" si="338"/>
        <v>男</v>
      </c>
    </row>
    <row r="1560" spans="1:4" ht="18" customHeight="1">
      <c r="A1560" s="7">
        <v>1557</v>
      </c>
      <c r="B1560" s="7" t="str">
        <f>"26172020092010072511162"</f>
        <v>26172020092010072511162</v>
      </c>
      <c r="C1560" s="7" t="str">
        <f>"黄文婧"</f>
        <v>黄文婧</v>
      </c>
      <c r="D1560" s="7" t="str">
        <f>"女"</f>
        <v>女</v>
      </c>
    </row>
    <row r="1561" spans="1:4" ht="18" customHeight="1">
      <c r="A1561" s="7">
        <v>1558</v>
      </c>
      <c r="B1561" s="7" t="str">
        <f>"26172020092010105111168"</f>
        <v>26172020092010105111168</v>
      </c>
      <c r="C1561" s="7" t="str">
        <f>"许仁有"</f>
        <v>许仁有</v>
      </c>
      <c r="D1561" s="7" t="str">
        <f aca="true" t="shared" si="339" ref="D1561:D1563">"男"</f>
        <v>男</v>
      </c>
    </row>
    <row r="1562" spans="1:4" ht="18" customHeight="1">
      <c r="A1562" s="7">
        <v>1559</v>
      </c>
      <c r="B1562" s="7" t="str">
        <f>"26172020092010113111170"</f>
        <v>26172020092010113111170</v>
      </c>
      <c r="C1562" s="7" t="str">
        <f>"黄逢梧"</f>
        <v>黄逢梧</v>
      </c>
      <c r="D1562" s="7" t="str">
        <f t="shared" si="339"/>
        <v>男</v>
      </c>
    </row>
    <row r="1563" spans="1:4" ht="18" customHeight="1">
      <c r="A1563" s="7">
        <v>1560</v>
      </c>
      <c r="B1563" s="7" t="str">
        <f>"26172020092010141111174"</f>
        <v>26172020092010141111174</v>
      </c>
      <c r="C1563" s="7" t="str">
        <f>"刘牧"</f>
        <v>刘牧</v>
      </c>
      <c r="D1563" s="7" t="str">
        <f t="shared" si="339"/>
        <v>男</v>
      </c>
    </row>
    <row r="1564" spans="1:4" ht="18" customHeight="1">
      <c r="A1564" s="7">
        <v>1561</v>
      </c>
      <c r="B1564" s="7" t="str">
        <f>"26172020092010144511178"</f>
        <v>26172020092010144511178</v>
      </c>
      <c r="C1564" s="7" t="str">
        <f>"赵永方"</f>
        <v>赵永方</v>
      </c>
      <c r="D1564" s="7" t="str">
        <f aca="true" t="shared" si="340" ref="D1564:D1569">"女"</f>
        <v>女</v>
      </c>
    </row>
    <row r="1565" spans="1:4" ht="18" customHeight="1">
      <c r="A1565" s="7">
        <v>1562</v>
      </c>
      <c r="B1565" s="7" t="str">
        <f>"26172020092010144811179"</f>
        <v>26172020092010144811179</v>
      </c>
      <c r="C1565" s="7" t="str">
        <f>"黄志宏"</f>
        <v>黄志宏</v>
      </c>
      <c r="D1565" s="7" t="str">
        <f aca="true" t="shared" si="341" ref="D1565:D1571">"男"</f>
        <v>男</v>
      </c>
    </row>
    <row r="1566" spans="1:4" ht="18" customHeight="1">
      <c r="A1566" s="7">
        <v>1563</v>
      </c>
      <c r="B1566" s="7" t="str">
        <f>"26172020092010165111183"</f>
        <v>26172020092010165111183</v>
      </c>
      <c r="C1566" s="7" t="str">
        <f>"吴祥红"</f>
        <v>吴祥红</v>
      </c>
      <c r="D1566" s="7" t="str">
        <f t="shared" si="340"/>
        <v>女</v>
      </c>
    </row>
    <row r="1567" spans="1:4" ht="18" customHeight="1">
      <c r="A1567" s="7">
        <v>1564</v>
      </c>
      <c r="B1567" s="7" t="str">
        <f>"26172020092010165711184"</f>
        <v>26172020092010165711184</v>
      </c>
      <c r="C1567" s="7" t="str">
        <f>"杜运新"</f>
        <v>杜运新</v>
      </c>
      <c r="D1567" s="7" t="str">
        <f t="shared" si="341"/>
        <v>男</v>
      </c>
    </row>
    <row r="1568" spans="1:4" ht="18" customHeight="1">
      <c r="A1568" s="7">
        <v>1565</v>
      </c>
      <c r="B1568" s="7" t="str">
        <f>"26172020092010193011186"</f>
        <v>26172020092010193011186</v>
      </c>
      <c r="C1568" s="7" t="str">
        <f>"王秋敏"</f>
        <v>王秋敏</v>
      </c>
      <c r="D1568" s="7" t="str">
        <f t="shared" si="340"/>
        <v>女</v>
      </c>
    </row>
    <row r="1569" spans="1:4" ht="18" customHeight="1">
      <c r="A1569" s="7">
        <v>1566</v>
      </c>
      <c r="B1569" s="7" t="str">
        <f>"26172020092010201811187"</f>
        <v>26172020092010201811187</v>
      </c>
      <c r="C1569" s="7" t="str">
        <f>"周虹"</f>
        <v>周虹</v>
      </c>
      <c r="D1569" s="7" t="str">
        <f t="shared" si="340"/>
        <v>女</v>
      </c>
    </row>
    <row r="1570" spans="1:4" ht="18" customHeight="1">
      <c r="A1570" s="7">
        <v>1567</v>
      </c>
      <c r="B1570" s="7" t="str">
        <f>"26172020092010202811188"</f>
        <v>26172020092010202811188</v>
      </c>
      <c r="C1570" s="7" t="str">
        <f>"卢裕彬"</f>
        <v>卢裕彬</v>
      </c>
      <c r="D1570" s="7" t="str">
        <f t="shared" si="341"/>
        <v>男</v>
      </c>
    </row>
    <row r="1571" spans="1:4" ht="18" customHeight="1">
      <c r="A1571" s="7">
        <v>1568</v>
      </c>
      <c r="B1571" s="7" t="str">
        <f>"26172020092010205911190"</f>
        <v>26172020092010205911190</v>
      </c>
      <c r="C1571" s="7" t="str">
        <f>"何健"</f>
        <v>何健</v>
      </c>
      <c r="D1571" s="7" t="str">
        <f t="shared" si="341"/>
        <v>男</v>
      </c>
    </row>
    <row r="1572" spans="1:4" ht="18" customHeight="1">
      <c r="A1572" s="7">
        <v>1569</v>
      </c>
      <c r="B1572" s="7" t="str">
        <f>"26172020092010272611201"</f>
        <v>26172020092010272611201</v>
      </c>
      <c r="C1572" s="7" t="str">
        <f>"关悄雪"</f>
        <v>关悄雪</v>
      </c>
      <c r="D1572" s="7" t="str">
        <f aca="true" t="shared" si="342" ref="D1572:D1575">"女"</f>
        <v>女</v>
      </c>
    </row>
    <row r="1573" spans="1:4" ht="18" customHeight="1">
      <c r="A1573" s="7">
        <v>1570</v>
      </c>
      <c r="B1573" s="7" t="str">
        <f>"26172020092010313411207"</f>
        <v>26172020092010313411207</v>
      </c>
      <c r="C1573" s="7" t="str">
        <f>"柯曼倩"</f>
        <v>柯曼倩</v>
      </c>
      <c r="D1573" s="7" t="str">
        <f t="shared" si="342"/>
        <v>女</v>
      </c>
    </row>
    <row r="1574" spans="1:4" ht="18" customHeight="1">
      <c r="A1574" s="7">
        <v>1571</v>
      </c>
      <c r="B1574" s="7" t="str">
        <f>"26172020092010344111211"</f>
        <v>26172020092010344111211</v>
      </c>
      <c r="C1574" s="7" t="str">
        <f>"符泽山"</f>
        <v>符泽山</v>
      </c>
      <c r="D1574" s="7" t="str">
        <f aca="true" t="shared" si="343" ref="D1574:D1577">"男"</f>
        <v>男</v>
      </c>
    </row>
    <row r="1575" spans="1:4" ht="18" customHeight="1">
      <c r="A1575" s="7">
        <v>1572</v>
      </c>
      <c r="B1575" s="7" t="str">
        <f>"26172020092010363811215"</f>
        <v>26172020092010363811215</v>
      </c>
      <c r="C1575" s="7" t="str">
        <f>"陈莹欣"</f>
        <v>陈莹欣</v>
      </c>
      <c r="D1575" s="7" t="str">
        <f t="shared" si="342"/>
        <v>女</v>
      </c>
    </row>
    <row r="1576" spans="1:4" ht="18" customHeight="1">
      <c r="A1576" s="7">
        <v>1573</v>
      </c>
      <c r="B1576" s="7" t="str">
        <f>"26172020092010370411217"</f>
        <v>26172020092010370411217</v>
      </c>
      <c r="C1576" s="7" t="str">
        <f>"钱凯"</f>
        <v>钱凯</v>
      </c>
      <c r="D1576" s="7" t="str">
        <f t="shared" si="343"/>
        <v>男</v>
      </c>
    </row>
    <row r="1577" spans="1:4" ht="18" customHeight="1">
      <c r="A1577" s="7">
        <v>1574</v>
      </c>
      <c r="B1577" s="7" t="str">
        <f>"26172020092010405811222"</f>
        <v>26172020092010405811222</v>
      </c>
      <c r="C1577" s="7" t="str">
        <f>"洪学权"</f>
        <v>洪学权</v>
      </c>
      <c r="D1577" s="7" t="str">
        <f t="shared" si="343"/>
        <v>男</v>
      </c>
    </row>
    <row r="1578" spans="1:4" ht="18" customHeight="1">
      <c r="A1578" s="7">
        <v>1575</v>
      </c>
      <c r="B1578" s="7" t="str">
        <f>"26172020092010450811227"</f>
        <v>26172020092010450811227</v>
      </c>
      <c r="C1578" s="7" t="str">
        <f>"周亚贞"</f>
        <v>周亚贞</v>
      </c>
      <c r="D1578" s="7" t="str">
        <f aca="true" t="shared" si="344" ref="D1578:D1582">"女"</f>
        <v>女</v>
      </c>
    </row>
    <row r="1579" spans="1:4" ht="18" customHeight="1">
      <c r="A1579" s="7">
        <v>1576</v>
      </c>
      <c r="B1579" s="7" t="str">
        <f>"26172020092010454411228"</f>
        <v>26172020092010454411228</v>
      </c>
      <c r="C1579" s="7" t="str">
        <f>"吴良斌"</f>
        <v>吴良斌</v>
      </c>
      <c r="D1579" s="7" t="str">
        <f aca="true" t="shared" si="345" ref="D1579:D1583">"男"</f>
        <v>男</v>
      </c>
    </row>
    <row r="1580" spans="1:4" ht="18" customHeight="1">
      <c r="A1580" s="7">
        <v>1577</v>
      </c>
      <c r="B1580" s="7" t="str">
        <f>"26172020092010513011233"</f>
        <v>26172020092010513011233</v>
      </c>
      <c r="C1580" s="7" t="str">
        <f>"郑桂云"</f>
        <v>郑桂云</v>
      </c>
      <c r="D1580" s="7" t="str">
        <f t="shared" si="344"/>
        <v>女</v>
      </c>
    </row>
    <row r="1581" spans="1:4" ht="18" customHeight="1">
      <c r="A1581" s="7">
        <v>1578</v>
      </c>
      <c r="B1581" s="7" t="str">
        <f>"26172020092010513011234"</f>
        <v>26172020092010513011234</v>
      </c>
      <c r="C1581" s="7" t="str">
        <f>"陈诗笛"</f>
        <v>陈诗笛</v>
      </c>
      <c r="D1581" s="7" t="str">
        <f t="shared" si="345"/>
        <v>男</v>
      </c>
    </row>
    <row r="1582" spans="1:4" ht="18" customHeight="1">
      <c r="A1582" s="7">
        <v>1579</v>
      </c>
      <c r="B1582" s="7" t="str">
        <f>"26172020092010515611235"</f>
        <v>26172020092010515611235</v>
      </c>
      <c r="C1582" s="7" t="str">
        <f>"吴秋青"</f>
        <v>吴秋青</v>
      </c>
      <c r="D1582" s="7" t="str">
        <f t="shared" si="344"/>
        <v>女</v>
      </c>
    </row>
    <row r="1583" spans="1:4" ht="18" customHeight="1">
      <c r="A1583" s="7">
        <v>1580</v>
      </c>
      <c r="B1583" s="7" t="str">
        <f>"26172020092010563011243"</f>
        <v>26172020092010563011243</v>
      </c>
      <c r="C1583" s="7" t="str">
        <f>"潘天翔"</f>
        <v>潘天翔</v>
      </c>
      <c r="D1583" s="7" t="str">
        <f t="shared" si="345"/>
        <v>男</v>
      </c>
    </row>
    <row r="1584" spans="1:4" ht="18" customHeight="1">
      <c r="A1584" s="7">
        <v>1581</v>
      </c>
      <c r="B1584" s="7" t="str">
        <f>"26172020092010595111245"</f>
        <v>26172020092010595111245</v>
      </c>
      <c r="C1584" s="7" t="str">
        <f>"王玲"</f>
        <v>王玲</v>
      </c>
      <c r="D1584" s="7" t="str">
        <f aca="true" t="shared" si="346" ref="D1584:D1588">"女"</f>
        <v>女</v>
      </c>
    </row>
    <row r="1585" spans="1:4" ht="18" customHeight="1">
      <c r="A1585" s="7">
        <v>1582</v>
      </c>
      <c r="B1585" s="7" t="str">
        <f>"26172020092011020211248"</f>
        <v>26172020092011020211248</v>
      </c>
      <c r="C1585" s="7" t="str">
        <f>"符谷兴"</f>
        <v>符谷兴</v>
      </c>
      <c r="D1585" s="7" t="str">
        <f>"男"</f>
        <v>男</v>
      </c>
    </row>
    <row r="1586" spans="1:4" ht="18" customHeight="1">
      <c r="A1586" s="7">
        <v>1583</v>
      </c>
      <c r="B1586" s="7" t="str">
        <f>"26172020092011030711252"</f>
        <v>26172020092011030711252</v>
      </c>
      <c r="C1586" s="7" t="str">
        <f>"王蕾"</f>
        <v>王蕾</v>
      </c>
      <c r="D1586" s="7" t="str">
        <f t="shared" si="346"/>
        <v>女</v>
      </c>
    </row>
    <row r="1587" spans="1:4" ht="18" customHeight="1">
      <c r="A1587" s="7">
        <v>1584</v>
      </c>
      <c r="B1587" s="7" t="str">
        <f>"26172020092011062511256"</f>
        <v>26172020092011062511256</v>
      </c>
      <c r="C1587" s="7" t="str">
        <f>"吴海霞"</f>
        <v>吴海霞</v>
      </c>
      <c r="D1587" s="7" t="str">
        <f t="shared" si="346"/>
        <v>女</v>
      </c>
    </row>
    <row r="1588" spans="1:4" ht="18" customHeight="1">
      <c r="A1588" s="7">
        <v>1585</v>
      </c>
      <c r="B1588" s="7" t="str">
        <f>"26172020092011104411262"</f>
        <v>26172020092011104411262</v>
      </c>
      <c r="C1588" s="7" t="str">
        <f>"杨玉程"</f>
        <v>杨玉程</v>
      </c>
      <c r="D1588" s="7" t="str">
        <f t="shared" si="346"/>
        <v>女</v>
      </c>
    </row>
    <row r="1589" spans="1:4" ht="18" customHeight="1">
      <c r="A1589" s="7">
        <v>1586</v>
      </c>
      <c r="B1589" s="7" t="str">
        <f>"26172020092011112811264"</f>
        <v>26172020092011112811264</v>
      </c>
      <c r="C1589" s="7" t="str">
        <f>"周昭望"</f>
        <v>周昭望</v>
      </c>
      <c r="D1589" s="7" t="str">
        <f>"男"</f>
        <v>男</v>
      </c>
    </row>
    <row r="1590" spans="1:4" ht="18" customHeight="1">
      <c r="A1590" s="7">
        <v>1587</v>
      </c>
      <c r="B1590" s="7" t="str">
        <f>"26172020092011120011266"</f>
        <v>26172020092011120011266</v>
      </c>
      <c r="C1590" s="7" t="str">
        <f>"赖秋婷"</f>
        <v>赖秋婷</v>
      </c>
      <c r="D1590" s="7" t="str">
        <f aca="true" t="shared" si="347" ref="D1590:D1595">"女"</f>
        <v>女</v>
      </c>
    </row>
    <row r="1591" spans="1:4" ht="18" customHeight="1">
      <c r="A1591" s="7">
        <v>1588</v>
      </c>
      <c r="B1591" s="7" t="str">
        <f>"26172020092011134111268"</f>
        <v>26172020092011134111268</v>
      </c>
      <c r="C1591" s="7" t="str">
        <f>"陈静"</f>
        <v>陈静</v>
      </c>
      <c r="D1591" s="7" t="str">
        <f t="shared" si="347"/>
        <v>女</v>
      </c>
    </row>
    <row r="1592" spans="1:4" ht="18" customHeight="1">
      <c r="A1592" s="7">
        <v>1589</v>
      </c>
      <c r="B1592" s="7" t="str">
        <f>"26172020092011134711269"</f>
        <v>26172020092011134711269</v>
      </c>
      <c r="C1592" s="7" t="str">
        <f>"文芳芳"</f>
        <v>文芳芳</v>
      </c>
      <c r="D1592" s="7" t="str">
        <f t="shared" si="347"/>
        <v>女</v>
      </c>
    </row>
    <row r="1593" spans="1:4" ht="18" customHeight="1">
      <c r="A1593" s="7">
        <v>1590</v>
      </c>
      <c r="B1593" s="7" t="str">
        <f>"26172020092011143911271"</f>
        <v>26172020092011143911271</v>
      </c>
      <c r="C1593" s="7" t="str">
        <f>"曾学香"</f>
        <v>曾学香</v>
      </c>
      <c r="D1593" s="7" t="str">
        <f t="shared" si="347"/>
        <v>女</v>
      </c>
    </row>
    <row r="1594" spans="1:4" ht="18" customHeight="1">
      <c r="A1594" s="7">
        <v>1591</v>
      </c>
      <c r="B1594" s="7" t="str">
        <f>"26172020092011160511273"</f>
        <v>26172020092011160511273</v>
      </c>
      <c r="C1594" s="7" t="str">
        <f>"林小慧"</f>
        <v>林小慧</v>
      </c>
      <c r="D1594" s="7" t="str">
        <f t="shared" si="347"/>
        <v>女</v>
      </c>
    </row>
    <row r="1595" spans="1:4" ht="18" customHeight="1">
      <c r="A1595" s="7">
        <v>1592</v>
      </c>
      <c r="B1595" s="7" t="str">
        <f>"26172020092011163711274"</f>
        <v>26172020092011163711274</v>
      </c>
      <c r="C1595" s="7" t="str">
        <f>"刘艳芳"</f>
        <v>刘艳芳</v>
      </c>
      <c r="D1595" s="7" t="str">
        <f t="shared" si="347"/>
        <v>女</v>
      </c>
    </row>
    <row r="1596" spans="1:4" ht="18" customHeight="1">
      <c r="A1596" s="7">
        <v>1593</v>
      </c>
      <c r="B1596" s="7" t="str">
        <f>"26172020092011173111275"</f>
        <v>26172020092011173111275</v>
      </c>
      <c r="C1596" s="7" t="str">
        <f>"文伟光"</f>
        <v>文伟光</v>
      </c>
      <c r="D1596" s="7" t="str">
        <f aca="true" t="shared" si="348" ref="D1596:D1601">"男"</f>
        <v>男</v>
      </c>
    </row>
    <row r="1597" spans="1:4" ht="18" customHeight="1">
      <c r="A1597" s="7">
        <v>1594</v>
      </c>
      <c r="B1597" s="7" t="str">
        <f>"26172020092011173811276"</f>
        <v>26172020092011173811276</v>
      </c>
      <c r="C1597" s="7" t="str">
        <f>"陈巧敏"</f>
        <v>陈巧敏</v>
      </c>
      <c r="D1597" s="7" t="str">
        <f aca="true" t="shared" si="349" ref="D1597:D1600">"女"</f>
        <v>女</v>
      </c>
    </row>
    <row r="1598" spans="1:4" ht="18" customHeight="1">
      <c r="A1598" s="7">
        <v>1595</v>
      </c>
      <c r="B1598" s="7" t="str">
        <f>"26172020092011194411281"</f>
        <v>26172020092011194411281</v>
      </c>
      <c r="C1598" s="7" t="str">
        <f>"王振武"</f>
        <v>王振武</v>
      </c>
      <c r="D1598" s="7" t="str">
        <f t="shared" si="348"/>
        <v>男</v>
      </c>
    </row>
    <row r="1599" spans="1:4" ht="18" customHeight="1">
      <c r="A1599" s="7">
        <v>1596</v>
      </c>
      <c r="B1599" s="7" t="str">
        <f>"26172020092011211511282"</f>
        <v>26172020092011211511282</v>
      </c>
      <c r="C1599" s="7" t="str">
        <f>"陈静"</f>
        <v>陈静</v>
      </c>
      <c r="D1599" s="7" t="str">
        <f t="shared" si="349"/>
        <v>女</v>
      </c>
    </row>
    <row r="1600" spans="1:4" ht="18" customHeight="1">
      <c r="A1600" s="7">
        <v>1597</v>
      </c>
      <c r="B1600" s="7" t="str">
        <f>"26172020092011234111283"</f>
        <v>26172020092011234111283</v>
      </c>
      <c r="C1600" s="7" t="str">
        <f>"林惠敏"</f>
        <v>林惠敏</v>
      </c>
      <c r="D1600" s="7" t="str">
        <f t="shared" si="349"/>
        <v>女</v>
      </c>
    </row>
    <row r="1601" spans="1:4" ht="18" customHeight="1">
      <c r="A1601" s="7">
        <v>1598</v>
      </c>
      <c r="B1601" s="7" t="str">
        <f>"26172020092011235211284"</f>
        <v>26172020092011235211284</v>
      </c>
      <c r="C1601" s="7" t="str">
        <f>"梁师旺"</f>
        <v>梁师旺</v>
      </c>
      <c r="D1601" s="7" t="str">
        <f t="shared" si="348"/>
        <v>男</v>
      </c>
    </row>
    <row r="1602" spans="1:4" ht="18" customHeight="1">
      <c r="A1602" s="7">
        <v>1599</v>
      </c>
      <c r="B1602" s="7" t="str">
        <f>"26172020092011301811291"</f>
        <v>26172020092011301811291</v>
      </c>
      <c r="C1602" s="7" t="str">
        <f>"张钰涓"</f>
        <v>张钰涓</v>
      </c>
      <c r="D1602" s="7" t="str">
        <f aca="true" t="shared" si="350" ref="D1602:D1606">"女"</f>
        <v>女</v>
      </c>
    </row>
    <row r="1603" spans="1:4" ht="18" customHeight="1">
      <c r="A1603" s="7">
        <v>1600</v>
      </c>
      <c r="B1603" s="7" t="str">
        <f>"26172020092011314911297"</f>
        <v>26172020092011314911297</v>
      </c>
      <c r="C1603" s="7" t="str">
        <f>"郭教丽"</f>
        <v>郭教丽</v>
      </c>
      <c r="D1603" s="7" t="str">
        <f t="shared" si="350"/>
        <v>女</v>
      </c>
    </row>
    <row r="1604" spans="1:4" ht="18" customHeight="1">
      <c r="A1604" s="7">
        <v>1601</v>
      </c>
      <c r="B1604" s="7" t="str">
        <f>"26172020092011314911298"</f>
        <v>26172020092011314911298</v>
      </c>
      <c r="C1604" s="7" t="str">
        <f>"吴昆"</f>
        <v>吴昆</v>
      </c>
      <c r="D1604" s="7" t="str">
        <f>"男"</f>
        <v>男</v>
      </c>
    </row>
    <row r="1605" spans="1:4" ht="18" customHeight="1">
      <c r="A1605" s="7">
        <v>1602</v>
      </c>
      <c r="B1605" s="7" t="str">
        <f>"26172020092011362311307"</f>
        <v>26172020092011362311307</v>
      </c>
      <c r="C1605" s="7" t="str">
        <f>"符圣莹"</f>
        <v>符圣莹</v>
      </c>
      <c r="D1605" s="7" t="str">
        <f t="shared" si="350"/>
        <v>女</v>
      </c>
    </row>
    <row r="1606" spans="1:4" ht="18" customHeight="1">
      <c r="A1606" s="7">
        <v>1603</v>
      </c>
      <c r="B1606" s="7" t="str">
        <f>"26172020092011424411317"</f>
        <v>26172020092011424411317</v>
      </c>
      <c r="C1606" s="7" t="str">
        <f>"钟美琪"</f>
        <v>钟美琪</v>
      </c>
      <c r="D1606" s="7" t="str">
        <f t="shared" si="350"/>
        <v>女</v>
      </c>
    </row>
    <row r="1607" spans="1:4" ht="18" customHeight="1">
      <c r="A1607" s="7">
        <v>1604</v>
      </c>
      <c r="B1607" s="7" t="str">
        <f>"26172020092011444611321"</f>
        <v>26172020092011444611321</v>
      </c>
      <c r="C1607" s="7" t="str">
        <f>"殷云翰"</f>
        <v>殷云翰</v>
      </c>
      <c r="D1607" s="7" t="str">
        <f>"男"</f>
        <v>男</v>
      </c>
    </row>
    <row r="1608" spans="1:4" ht="18" customHeight="1">
      <c r="A1608" s="7">
        <v>1605</v>
      </c>
      <c r="B1608" s="7" t="str">
        <f>"26172020092011491311324"</f>
        <v>26172020092011491311324</v>
      </c>
      <c r="C1608" s="7" t="str">
        <f>"刘雯卉"</f>
        <v>刘雯卉</v>
      </c>
      <c r="D1608" s="7" t="str">
        <f aca="true" t="shared" si="351" ref="D1608:D1613">"女"</f>
        <v>女</v>
      </c>
    </row>
    <row r="1609" spans="1:4" ht="18" customHeight="1">
      <c r="A1609" s="7">
        <v>1606</v>
      </c>
      <c r="B1609" s="7" t="str">
        <f>"26172020092011535611330"</f>
        <v>26172020092011535611330</v>
      </c>
      <c r="C1609" s="7" t="str">
        <f>"周悦盈"</f>
        <v>周悦盈</v>
      </c>
      <c r="D1609" s="7" t="str">
        <f t="shared" si="351"/>
        <v>女</v>
      </c>
    </row>
    <row r="1610" spans="1:4" ht="18" customHeight="1">
      <c r="A1610" s="7">
        <v>1607</v>
      </c>
      <c r="B1610" s="7" t="str">
        <f>"26172020092011562411334"</f>
        <v>26172020092011562411334</v>
      </c>
      <c r="C1610" s="7" t="str">
        <f>"陈凡"</f>
        <v>陈凡</v>
      </c>
      <c r="D1610" s="7" t="str">
        <f>"男"</f>
        <v>男</v>
      </c>
    </row>
    <row r="1611" spans="1:4" ht="18" customHeight="1">
      <c r="A1611" s="7">
        <v>1608</v>
      </c>
      <c r="B1611" s="7" t="str">
        <f>"26172020092012004311336"</f>
        <v>26172020092012004311336</v>
      </c>
      <c r="C1611" s="7" t="str">
        <f>"赖辉琼"</f>
        <v>赖辉琼</v>
      </c>
      <c r="D1611" s="7" t="str">
        <f t="shared" si="351"/>
        <v>女</v>
      </c>
    </row>
    <row r="1612" spans="1:4" ht="18" customHeight="1">
      <c r="A1612" s="7">
        <v>1609</v>
      </c>
      <c r="B1612" s="7" t="str">
        <f>"26172020092016321311337"</f>
        <v>26172020092016321311337</v>
      </c>
      <c r="C1612" s="7" t="str">
        <f>"张运霞"</f>
        <v>张运霞</v>
      </c>
      <c r="D1612" s="7" t="str">
        <f t="shared" si="351"/>
        <v>女</v>
      </c>
    </row>
    <row r="1613" spans="1:4" ht="18" customHeight="1">
      <c r="A1613" s="7">
        <v>1610</v>
      </c>
      <c r="B1613" s="8" t="str">
        <f>"2617202009141144161613"</f>
        <v>2617202009141144161613</v>
      </c>
      <c r="C1613" s="8" t="str">
        <f>"史珏岭"</f>
        <v>史珏岭</v>
      </c>
      <c r="D1613" s="8" t="str">
        <f t="shared" si="351"/>
        <v>女</v>
      </c>
    </row>
    <row r="1614" spans="1:4" ht="18" customHeight="1">
      <c r="A1614" s="7">
        <v>1611</v>
      </c>
      <c r="B1614" s="8" t="str">
        <f>"2617202009170925107980"</f>
        <v>2617202009170925107980</v>
      </c>
      <c r="C1614" s="8" t="str">
        <f>"陈泽波"</f>
        <v>陈泽波</v>
      </c>
      <c r="D1614" s="8" t="str">
        <f aca="true" t="shared" si="352" ref="D1614:D1618">"男"</f>
        <v>男</v>
      </c>
    </row>
    <row r="1615" spans="1:4" ht="18" customHeight="1">
      <c r="A1615" s="7">
        <v>1612</v>
      </c>
      <c r="B1615" s="8" t="str">
        <f>"2617202009182103549821"</f>
        <v>2617202009182103549821</v>
      </c>
      <c r="C1615" s="8" t="str">
        <f>"王英丹"</f>
        <v>王英丹</v>
      </c>
      <c r="D1615" s="8" t="str">
        <f aca="true" t="shared" si="353" ref="D1615:D1621">"女"</f>
        <v>女</v>
      </c>
    </row>
    <row r="1616" spans="1:4" ht="18" customHeight="1">
      <c r="A1616" s="7">
        <v>1613</v>
      </c>
      <c r="B1616" s="8" t="str">
        <f>"2617202009181614369575"</f>
        <v>2617202009181614369575</v>
      </c>
      <c r="C1616" s="8" t="str">
        <f>"王秀伟"</f>
        <v>王秀伟</v>
      </c>
      <c r="D1616" s="8" t="str">
        <f t="shared" si="352"/>
        <v>男</v>
      </c>
    </row>
    <row r="1617" spans="1:4" ht="18" customHeight="1">
      <c r="A1617" s="7">
        <v>1614</v>
      </c>
      <c r="B1617" s="8" t="str">
        <f>"2617202009141155161677"</f>
        <v>2617202009141155161677</v>
      </c>
      <c r="C1617" s="8" t="str">
        <f>"韦玉花"</f>
        <v>韦玉花</v>
      </c>
      <c r="D1617" s="8" t="str">
        <f t="shared" si="353"/>
        <v>女</v>
      </c>
    </row>
    <row r="1618" spans="1:4" ht="18" customHeight="1">
      <c r="A1618" s="7">
        <v>1615</v>
      </c>
      <c r="B1618" s="8" t="str">
        <f>"2617202009171948168724"</f>
        <v>2617202009171948168724</v>
      </c>
      <c r="C1618" s="8" t="str">
        <f>"黄天烁"</f>
        <v>黄天烁</v>
      </c>
      <c r="D1618" s="8" t="str">
        <f t="shared" si="352"/>
        <v>男</v>
      </c>
    </row>
    <row r="1619" spans="1:4" ht="18" customHeight="1">
      <c r="A1619" s="7">
        <v>1616</v>
      </c>
      <c r="B1619" s="8" t="str">
        <f>"2617202009181013159186"</f>
        <v>2617202009181013159186</v>
      </c>
      <c r="C1619" s="8" t="str">
        <f>"王丽姣"</f>
        <v>王丽姣</v>
      </c>
      <c r="D1619" s="8" t="str">
        <f t="shared" si="353"/>
        <v>女</v>
      </c>
    </row>
    <row r="1620" spans="1:4" ht="18" customHeight="1">
      <c r="A1620" s="7">
        <v>1617</v>
      </c>
      <c r="B1620" s="8" t="str">
        <f>"2617202009170901107926"</f>
        <v>2617202009170901107926</v>
      </c>
      <c r="C1620" s="8" t="str">
        <f>"陈姣翡"</f>
        <v>陈姣翡</v>
      </c>
      <c r="D1620" s="8" t="str">
        <f t="shared" si="353"/>
        <v>女</v>
      </c>
    </row>
    <row r="1621" spans="1:4" ht="18" customHeight="1">
      <c r="A1621" s="7">
        <v>1618</v>
      </c>
      <c r="B1621" s="8" t="str">
        <f>"2617202009171302218290"</f>
        <v>2617202009171302218290</v>
      </c>
      <c r="C1621" s="8" t="str">
        <f>"陈婉娃"</f>
        <v>陈婉娃</v>
      </c>
      <c r="D1621" s="8" t="str">
        <f t="shared" si="353"/>
        <v>女</v>
      </c>
    </row>
    <row r="1622" spans="1:4" ht="18" customHeight="1">
      <c r="A1622" s="7">
        <v>1619</v>
      </c>
      <c r="B1622" s="8" t="str">
        <f>"2617202009171002228051"</f>
        <v>2617202009171002228051</v>
      </c>
      <c r="C1622" s="8" t="str">
        <f>"张子文"</f>
        <v>张子文</v>
      </c>
      <c r="D1622" s="8" t="str">
        <f aca="true" t="shared" si="354" ref="D1622:D1627">"男"</f>
        <v>男</v>
      </c>
    </row>
    <row r="1623" spans="1:4" ht="18" customHeight="1">
      <c r="A1623" s="7">
        <v>1620</v>
      </c>
      <c r="B1623" s="8" t="str">
        <f>"2617202009151607265408"</f>
        <v>2617202009151607265408</v>
      </c>
      <c r="C1623" s="8" t="str">
        <f>"彭成德"</f>
        <v>彭成德</v>
      </c>
      <c r="D1623" s="8" t="str">
        <f t="shared" si="354"/>
        <v>男</v>
      </c>
    </row>
    <row r="1624" spans="1:4" ht="18" customHeight="1">
      <c r="A1624" s="7">
        <v>1621</v>
      </c>
      <c r="B1624" s="8" t="str">
        <f>"2617202009141511452430"</f>
        <v>2617202009141511452430</v>
      </c>
      <c r="C1624" s="8" t="str">
        <f>"李小莲"</f>
        <v>李小莲</v>
      </c>
      <c r="D1624" s="8" t="str">
        <f aca="true" t="shared" si="355" ref="D1624:D1626">"女"</f>
        <v>女</v>
      </c>
    </row>
    <row r="1625" spans="1:4" ht="18" customHeight="1">
      <c r="A1625" s="7">
        <v>1622</v>
      </c>
      <c r="B1625" s="8" t="str">
        <f>"2617202009142124473797"</f>
        <v>2617202009142124473797</v>
      </c>
      <c r="C1625" s="8" t="str">
        <f>"苏慧玉"</f>
        <v>苏慧玉</v>
      </c>
      <c r="D1625" s="8" t="str">
        <f t="shared" si="355"/>
        <v>女</v>
      </c>
    </row>
    <row r="1626" spans="1:4" ht="18" customHeight="1">
      <c r="A1626" s="7">
        <v>1623</v>
      </c>
      <c r="B1626" s="8" t="str">
        <f>"2617202009151031284659"</f>
        <v>2617202009151031284659</v>
      </c>
      <c r="C1626" s="8" t="str">
        <f>"吴秋霜"</f>
        <v>吴秋霜</v>
      </c>
      <c r="D1626" s="8" t="str">
        <f t="shared" si="355"/>
        <v>女</v>
      </c>
    </row>
    <row r="1627" spans="1:4" ht="18" customHeight="1">
      <c r="A1627" s="7">
        <v>1624</v>
      </c>
      <c r="B1627" s="8" t="str">
        <f>"261720200914093209446"</f>
        <v>261720200914093209446</v>
      </c>
      <c r="C1627" s="8" t="str">
        <f>"吴毓斌"</f>
        <v>吴毓斌</v>
      </c>
      <c r="D1627" s="8" t="str">
        <f t="shared" si="354"/>
        <v>男</v>
      </c>
    </row>
    <row r="1628" spans="1:4" ht="18" customHeight="1">
      <c r="A1628" s="7">
        <v>1625</v>
      </c>
      <c r="B1628" s="8" t="str">
        <f>"261720200914092722397"</f>
        <v>261720200914092722397</v>
      </c>
      <c r="C1628" s="8" t="str">
        <f>"卓天颖"</f>
        <v>卓天颖</v>
      </c>
      <c r="D1628" s="8" t="str">
        <f aca="true" t="shared" si="356" ref="D1628:D1630">"女"</f>
        <v>女</v>
      </c>
    </row>
    <row r="1629" spans="1:4" ht="18" customHeight="1">
      <c r="A1629" s="7">
        <v>1626</v>
      </c>
      <c r="B1629" s="8" t="str">
        <f>"2617202009141130021520"</f>
        <v>2617202009141130021520</v>
      </c>
      <c r="C1629" s="8" t="str">
        <f>"黄茹"</f>
        <v>黄茹</v>
      </c>
      <c r="D1629" s="8" t="str">
        <f t="shared" si="356"/>
        <v>女</v>
      </c>
    </row>
    <row r="1630" spans="1:4" ht="18" customHeight="1">
      <c r="A1630" s="7">
        <v>1627</v>
      </c>
      <c r="B1630" s="8" t="str">
        <f>"261720200914093342463"</f>
        <v>261720200914093342463</v>
      </c>
      <c r="C1630" s="8" t="str">
        <f>"邹周丽"</f>
        <v>邹周丽</v>
      </c>
      <c r="D1630" s="8" t="str">
        <f t="shared" si="356"/>
        <v>女</v>
      </c>
    </row>
    <row r="1631" spans="1:4" ht="18" customHeight="1">
      <c r="A1631" s="7">
        <v>1628</v>
      </c>
      <c r="B1631" s="8" t="str">
        <f>"261720200914095826717"</f>
        <v>261720200914095826717</v>
      </c>
      <c r="C1631" s="8" t="str">
        <f>"符海伦"</f>
        <v>符海伦</v>
      </c>
      <c r="D1631" s="8" t="str">
        <f>"男"</f>
        <v>男</v>
      </c>
    </row>
    <row r="1632" spans="1:4" s="1" customFormat="1" ht="18" customHeight="1">
      <c r="A1632" s="9"/>
      <c r="B1632" s="10"/>
      <c r="C1632" s="10"/>
      <c r="D1632" s="10"/>
    </row>
    <row r="1633" spans="1:4" s="1" customFormat="1" ht="18" customHeight="1">
      <c r="A1633" s="9"/>
      <c r="B1633" s="10"/>
      <c r="C1633" s="10"/>
      <c r="D1633" s="10"/>
    </row>
    <row r="1634" spans="1:4" s="1" customFormat="1" ht="18" customHeight="1">
      <c r="A1634" s="9"/>
      <c r="B1634" s="10"/>
      <c r="C1634" s="10"/>
      <c r="D1634" s="10"/>
    </row>
    <row r="1635" spans="1:4" s="1" customFormat="1" ht="18" customHeight="1">
      <c r="A1635" s="9"/>
      <c r="B1635" s="10"/>
      <c r="C1635" s="10"/>
      <c r="D1635" s="10"/>
    </row>
    <row r="1636" spans="1:4" s="1" customFormat="1" ht="18" customHeight="1">
      <c r="A1636" s="9"/>
      <c r="B1636" s="10"/>
      <c r="C1636" s="10"/>
      <c r="D1636" s="10"/>
    </row>
    <row r="1637" spans="1:4" s="1" customFormat="1" ht="18" customHeight="1">
      <c r="A1637" s="9"/>
      <c r="B1637" s="10"/>
      <c r="C1637" s="10"/>
      <c r="D1637" s="10"/>
    </row>
    <row r="1638" spans="1:4" s="1" customFormat="1" ht="18" customHeight="1">
      <c r="A1638" s="9"/>
      <c r="B1638" s="10"/>
      <c r="C1638" s="10"/>
      <c r="D1638" s="10"/>
    </row>
    <row r="1639" spans="1:4" s="1" customFormat="1" ht="18" customHeight="1">
      <c r="A1639" s="9"/>
      <c r="B1639" s="10"/>
      <c r="C1639" s="10"/>
      <c r="D1639" s="10"/>
    </row>
    <row r="1640" spans="1:4" s="1" customFormat="1" ht="18" customHeight="1">
      <c r="A1640" s="9"/>
      <c r="B1640" s="10"/>
      <c r="C1640" s="10"/>
      <c r="D1640" s="10"/>
    </row>
    <row r="1641" spans="1:4" s="1" customFormat="1" ht="18" customHeight="1">
      <c r="A1641" s="9"/>
      <c r="B1641" s="10"/>
      <c r="C1641" s="10"/>
      <c r="D1641" s="10"/>
    </row>
    <row r="1642" spans="1:4" s="1" customFormat="1" ht="18" customHeight="1">
      <c r="A1642" s="9"/>
      <c r="B1642" s="10"/>
      <c r="C1642" s="10"/>
      <c r="D1642" s="10"/>
    </row>
    <row r="1643" spans="1:4" s="1" customFormat="1" ht="18" customHeight="1">
      <c r="A1643" s="9"/>
      <c r="B1643" s="10"/>
      <c r="C1643" s="10"/>
      <c r="D1643" s="10"/>
    </row>
    <row r="1644" ht="18" customHeight="1">
      <c r="A1644" s="9"/>
    </row>
    <row r="1645" ht="18" customHeight="1">
      <c r="A1645" s="9"/>
    </row>
    <row r="1646" ht="18" customHeight="1">
      <c r="A1646" s="9"/>
    </row>
    <row r="1647" ht="18" customHeight="1">
      <c r="A1647" s="9"/>
    </row>
    <row r="1648" ht="18" customHeight="1">
      <c r="A1648" s="9"/>
    </row>
    <row r="1649" ht="18" customHeight="1">
      <c r="A1649" s="9"/>
    </row>
    <row r="1650" ht="18" customHeight="1">
      <c r="A1650" s="9"/>
    </row>
    <row r="1651" ht="18" customHeight="1">
      <c r="A1651" s="9"/>
    </row>
    <row r="1652" ht="18" customHeight="1">
      <c r="A1652" s="9"/>
    </row>
    <row r="1653" ht="18" customHeight="1">
      <c r="A1653" s="9"/>
    </row>
    <row r="1654" ht="18" customHeight="1">
      <c r="A1654" s="9"/>
    </row>
    <row r="1655" ht="18" customHeight="1">
      <c r="A1655" s="9"/>
    </row>
    <row r="1656" ht="18" customHeight="1">
      <c r="A1656" s="9"/>
    </row>
    <row r="1657" ht="18" customHeight="1">
      <c r="A1657" s="9"/>
    </row>
    <row r="1658" ht="18" customHeight="1">
      <c r="A1658" s="9"/>
    </row>
    <row r="1659" ht="18" customHeight="1">
      <c r="A1659" s="9"/>
    </row>
    <row r="1660" ht="18" customHeight="1">
      <c r="A1660" s="9"/>
    </row>
    <row r="1661" ht="18" customHeight="1">
      <c r="A1661" s="9"/>
    </row>
    <row r="1662" ht="18" customHeight="1">
      <c r="A1662" s="9"/>
    </row>
  </sheetData>
  <sheetProtection/>
  <mergeCells count="1">
    <mergeCell ref="A2:D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Uio</cp:lastModifiedBy>
  <dcterms:created xsi:type="dcterms:W3CDTF">2019-09-25T03:24:08Z</dcterms:created>
  <dcterms:modified xsi:type="dcterms:W3CDTF">2020-09-28T09:48:44Z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