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中小学" sheetId="2" r:id="rId1"/>
    <sheet name="幼儿" sheetId="1" r:id="rId2"/>
  </sheets>
  <definedNames>
    <definedName name="_xlnm._FilterDatabase" localSheetId="0" hidden="1">中小学!$A$3:$E$282</definedName>
    <definedName name="_xlnm._FilterDatabase" localSheetId="1" hidden="1">幼儿!$A$3:$H$134</definedName>
    <definedName name="_xlnm.Print_Titles" localSheetId="1">幼儿!$1:$3</definedName>
    <definedName name="_xlnm.Print_Titles" localSheetId="0">中小学!$1:$3</definedName>
  </definedNames>
  <calcPr calcId="144525"/>
</workbook>
</file>

<file path=xl/sharedStrings.xml><?xml version="1.0" encoding="utf-8"?>
<sst xmlns="http://schemas.openxmlformats.org/spreadsheetml/2006/main" count="515" uniqueCount="35">
  <si>
    <t>沧县2020年农村中小学幼儿园教师招聘试讲成绩</t>
  </si>
  <si>
    <t>职位代码</t>
  </si>
  <si>
    <t>准考证号</t>
  </si>
  <si>
    <t>抽签号</t>
  </si>
  <si>
    <t>试讲分</t>
  </si>
  <si>
    <t>备注</t>
  </si>
  <si>
    <t>12-小学语文</t>
  </si>
  <si>
    <t>缺考</t>
  </si>
  <si>
    <t>13-小学数学</t>
  </si>
  <si>
    <t>14-小学英语</t>
  </si>
  <si>
    <t>22-小学语文</t>
  </si>
  <si>
    <t>23-小学数学</t>
  </si>
  <si>
    <t>24-小学英语</t>
  </si>
  <si>
    <t>32-小学语文</t>
  </si>
  <si>
    <t>33-小学数学</t>
  </si>
  <si>
    <t>34-小学英语</t>
  </si>
  <si>
    <t>42-小学语文</t>
  </si>
  <si>
    <t>43-小学数学</t>
  </si>
  <si>
    <t>44-小学英语</t>
  </si>
  <si>
    <t>51-小学音乐</t>
  </si>
  <si>
    <t>52-小学体育</t>
  </si>
  <si>
    <t>53-小学美术</t>
  </si>
  <si>
    <t>61-初中语文</t>
  </si>
  <si>
    <t>62-初中数学</t>
  </si>
  <si>
    <t>63-初中英语</t>
  </si>
  <si>
    <t>64-初中物理</t>
  </si>
  <si>
    <t>65-初中政治</t>
  </si>
  <si>
    <t>66-初中历史</t>
  </si>
  <si>
    <t>幼儿美术分</t>
  </si>
  <si>
    <t>幼儿音乐分</t>
  </si>
  <si>
    <t>幼儿舞蹈分</t>
  </si>
  <si>
    <t>11-幼儿教师</t>
  </si>
  <si>
    <t>21-幼儿教师</t>
  </si>
  <si>
    <t>31-幼儿教师</t>
  </si>
  <si>
    <t>41-幼儿教师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</si>
</sst>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20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2"/>
  <sheetViews>
    <sheetView tabSelected="1" workbookViewId="0">
      <pane xSplit="2" ySplit="3" topLeftCell="C131" activePane="bottomRight" state="frozen"/>
      <selection/>
      <selection pane="topRight"/>
      <selection pane="bottomLeft"/>
      <selection pane="bottomRight" activeCell="I131" sqref="I131"/>
    </sheetView>
  </sheetViews>
  <sheetFormatPr defaultColWidth="9" defaultRowHeight="13.5" outlineLevelCol="4"/>
  <cols>
    <col min="1" max="1" width="17.625" style="1" customWidth="1"/>
    <col min="2" max="3" width="17.875" style="1" customWidth="1"/>
    <col min="4" max="4" width="17.875" style="12" customWidth="1"/>
    <col min="5" max="5" width="17.875" style="1" customWidth="1"/>
    <col min="6" max="16373" width="9" style="1"/>
  </cols>
  <sheetData>
    <row r="1" ht="25.5" spans="1:5">
      <c r="A1" s="4" t="s">
        <v>0</v>
      </c>
      <c r="B1" s="4"/>
      <c r="C1" s="4"/>
      <c r="D1" s="13"/>
      <c r="E1" s="4"/>
    </row>
    <row r="2" ht="20" customHeight="1" spans="1:1">
      <c r="A2" s="6"/>
    </row>
    <row r="3" ht="24" customHeight="1" spans="1:5">
      <c r="A3" s="7" t="s">
        <v>1</v>
      </c>
      <c r="B3" s="7" t="s">
        <v>2</v>
      </c>
      <c r="C3" s="7" t="s">
        <v>3</v>
      </c>
      <c r="D3" s="9" t="s">
        <v>4</v>
      </c>
      <c r="E3" s="7" t="s">
        <v>5</v>
      </c>
    </row>
    <row r="4" s="2" customFormat="1" ht="24" customHeight="1" spans="1:5">
      <c r="A4" s="10" t="s">
        <v>6</v>
      </c>
      <c r="B4" s="10" t="str">
        <f>"2610720"</f>
        <v>2610720</v>
      </c>
      <c r="C4" s="10">
        <v>12</v>
      </c>
      <c r="D4" s="14">
        <v>82.44</v>
      </c>
      <c r="E4" s="10"/>
    </row>
    <row r="5" s="2" customFormat="1" ht="24" customHeight="1" spans="1:5">
      <c r="A5" s="10" t="s">
        <v>6</v>
      </c>
      <c r="B5" s="10" t="str">
        <f>"2610221"</f>
        <v>2610221</v>
      </c>
      <c r="C5" s="10">
        <v>15</v>
      </c>
      <c r="D5" s="14">
        <v>82.84</v>
      </c>
      <c r="E5" s="10"/>
    </row>
    <row r="6" s="2" customFormat="1" ht="24" customHeight="1" spans="1:5">
      <c r="A6" s="10" t="s">
        <v>6</v>
      </c>
      <c r="B6" s="10" t="str">
        <f>"2610524"</f>
        <v>2610524</v>
      </c>
      <c r="C6" s="10">
        <v>7</v>
      </c>
      <c r="D6" s="14">
        <v>81.04</v>
      </c>
      <c r="E6" s="10"/>
    </row>
    <row r="7" s="2" customFormat="1" ht="24" customHeight="1" spans="1:5">
      <c r="A7" s="10" t="s">
        <v>6</v>
      </c>
      <c r="B7" s="10" t="str">
        <f>"2610606"</f>
        <v>2610606</v>
      </c>
      <c r="C7" s="10" t="s">
        <v>7</v>
      </c>
      <c r="D7" s="14"/>
      <c r="E7" s="10" t="s">
        <v>7</v>
      </c>
    </row>
    <row r="8" s="2" customFormat="1" ht="24" customHeight="1" spans="1:5">
      <c r="A8" s="10" t="s">
        <v>6</v>
      </c>
      <c r="B8" s="10" t="str">
        <f>"2610123"</f>
        <v>2610123</v>
      </c>
      <c r="C8" s="10">
        <v>22</v>
      </c>
      <c r="D8" s="14">
        <v>81.94</v>
      </c>
      <c r="E8" s="10"/>
    </row>
    <row r="9" s="2" customFormat="1" ht="24" customHeight="1" spans="1:5">
      <c r="A9" s="10" t="s">
        <v>6</v>
      </c>
      <c r="B9" s="10" t="str">
        <f>"2610803"</f>
        <v>2610803</v>
      </c>
      <c r="C9" s="10">
        <v>19</v>
      </c>
      <c r="D9" s="14">
        <v>80.2</v>
      </c>
      <c r="E9" s="10"/>
    </row>
    <row r="10" s="2" customFormat="1" ht="24" customHeight="1" spans="1:5">
      <c r="A10" s="10" t="s">
        <v>6</v>
      </c>
      <c r="B10" s="10" t="str">
        <f>"2610114"</f>
        <v>2610114</v>
      </c>
      <c r="C10" s="10">
        <v>11</v>
      </c>
      <c r="D10" s="14">
        <v>79.84</v>
      </c>
      <c r="E10" s="10"/>
    </row>
    <row r="11" s="2" customFormat="1" ht="24" customHeight="1" spans="1:5">
      <c r="A11" s="10" t="s">
        <v>6</v>
      </c>
      <c r="B11" s="10" t="str">
        <f>"2610729"</f>
        <v>2610729</v>
      </c>
      <c r="C11" s="10">
        <v>18</v>
      </c>
      <c r="D11" s="14">
        <v>80.46</v>
      </c>
      <c r="E11" s="10"/>
    </row>
    <row r="12" s="2" customFormat="1" ht="24" customHeight="1" spans="1:5">
      <c r="A12" s="10" t="s">
        <v>6</v>
      </c>
      <c r="B12" s="10" t="str">
        <f>"2610913"</f>
        <v>2610913</v>
      </c>
      <c r="C12" s="10">
        <v>13</v>
      </c>
      <c r="D12" s="14">
        <v>81.54</v>
      </c>
      <c r="E12" s="10"/>
    </row>
    <row r="13" s="2" customFormat="1" ht="24" customHeight="1" spans="1:5">
      <c r="A13" s="10" t="s">
        <v>6</v>
      </c>
      <c r="B13" s="10" t="str">
        <f>"2610823"</f>
        <v>2610823</v>
      </c>
      <c r="C13" s="10" t="s">
        <v>7</v>
      </c>
      <c r="D13" s="14"/>
      <c r="E13" s="10" t="s">
        <v>7</v>
      </c>
    </row>
    <row r="14" s="2" customFormat="1" ht="24" customHeight="1" spans="1:5">
      <c r="A14" s="10" t="s">
        <v>6</v>
      </c>
      <c r="B14" s="10" t="str">
        <f>"2610724"</f>
        <v>2610724</v>
      </c>
      <c r="C14" s="10">
        <v>16</v>
      </c>
      <c r="D14" s="14">
        <v>81.22</v>
      </c>
      <c r="E14" s="10"/>
    </row>
    <row r="15" s="2" customFormat="1" ht="24" customHeight="1" spans="1:5">
      <c r="A15" s="10" t="s">
        <v>6</v>
      </c>
      <c r="B15" s="10" t="str">
        <f>"2610107"</f>
        <v>2610107</v>
      </c>
      <c r="C15" s="10">
        <v>5</v>
      </c>
      <c r="D15" s="14">
        <v>78.44</v>
      </c>
      <c r="E15" s="10"/>
    </row>
    <row r="16" s="2" customFormat="1" ht="24" customHeight="1" spans="1:5">
      <c r="A16" s="10" t="s">
        <v>6</v>
      </c>
      <c r="B16" s="10" t="str">
        <f>"2610108"</f>
        <v>2610108</v>
      </c>
      <c r="C16" s="10">
        <v>10</v>
      </c>
      <c r="D16" s="14">
        <v>81.14</v>
      </c>
      <c r="E16" s="10"/>
    </row>
    <row r="17" s="2" customFormat="1" ht="24" customHeight="1" spans="1:5">
      <c r="A17" s="10" t="s">
        <v>6</v>
      </c>
      <c r="B17" s="10" t="str">
        <f>"2610205"</f>
        <v>2610205</v>
      </c>
      <c r="C17" s="10">
        <v>21</v>
      </c>
      <c r="D17" s="14">
        <v>81</v>
      </c>
      <c r="E17" s="10"/>
    </row>
    <row r="18" s="2" customFormat="1" ht="24" customHeight="1" spans="1:5">
      <c r="A18" s="10" t="s">
        <v>6</v>
      </c>
      <c r="B18" s="10" t="str">
        <f>"2610713"</f>
        <v>2610713</v>
      </c>
      <c r="C18" s="10">
        <v>8</v>
      </c>
      <c r="D18" s="14">
        <v>82.04</v>
      </c>
      <c r="E18" s="10"/>
    </row>
    <row r="19" s="2" customFormat="1" ht="24" customHeight="1" spans="1:5">
      <c r="A19" s="10" t="s">
        <v>8</v>
      </c>
      <c r="B19" s="10" t="str">
        <f>"2611110"</f>
        <v>2611110</v>
      </c>
      <c r="C19" s="10">
        <v>19</v>
      </c>
      <c r="D19" s="14">
        <v>81.14</v>
      </c>
      <c r="E19" s="10"/>
    </row>
    <row r="20" s="2" customFormat="1" ht="24" customHeight="1" spans="1:5">
      <c r="A20" s="10" t="s">
        <v>8</v>
      </c>
      <c r="B20" s="10" t="str">
        <f>"2611006"</f>
        <v>2611006</v>
      </c>
      <c r="C20" s="10">
        <v>12</v>
      </c>
      <c r="D20" s="14">
        <v>81.82</v>
      </c>
      <c r="E20" s="10"/>
    </row>
    <row r="21" s="2" customFormat="1" ht="24" customHeight="1" spans="1:5">
      <c r="A21" s="10" t="s">
        <v>8</v>
      </c>
      <c r="B21" s="10" t="str">
        <f>"2611211"</f>
        <v>2611211</v>
      </c>
      <c r="C21" s="10">
        <v>1</v>
      </c>
      <c r="D21" s="14">
        <v>83.44</v>
      </c>
      <c r="E21" s="10"/>
    </row>
    <row r="22" s="2" customFormat="1" ht="24" customHeight="1" spans="1:5">
      <c r="A22" s="10" t="s">
        <v>8</v>
      </c>
      <c r="B22" s="10" t="str">
        <f>"2611306"</f>
        <v>2611306</v>
      </c>
      <c r="C22" s="10">
        <v>13</v>
      </c>
      <c r="D22" s="14">
        <v>82.22</v>
      </c>
      <c r="E22" s="10"/>
    </row>
    <row r="23" s="2" customFormat="1" ht="24" customHeight="1" spans="1:5">
      <c r="A23" s="10" t="s">
        <v>8</v>
      </c>
      <c r="B23" s="10" t="str">
        <f>"2611004"</f>
        <v>2611004</v>
      </c>
      <c r="C23" s="10">
        <v>14</v>
      </c>
      <c r="D23" s="14">
        <v>79.96</v>
      </c>
      <c r="E23" s="10"/>
    </row>
    <row r="24" s="2" customFormat="1" ht="24" customHeight="1" spans="1:5">
      <c r="A24" s="10" t="s">
        <v>8</v>
      </c>
      <c r="B24" s="10" t="str">
        <f>"2611107"</f>
        <v>2611107</v>
      </c>
      <c r="C24" s="10">
        <v>9</v>
      </c>
      <c r="D24" s="14">
        <v>82.76</v>
      </c>
      <c r="E24" s="10"/>
    </row>
    <row r="25" s="2" customFormat="1" ht="24" customHeight="1" spans="1:5">
      <c r="A25" s="10" t="s">
        <v>8</v>
      </c>
      <c r="B25" s="10" t="str">
        <f>"2611215"</f>
        <v>2611215</v>
      </c>
      <c r="C25" s="10">
        <v>7</v>
      </c>
      <c r="D25" s="14">
        <v>80.76</v>
      </c>
      <c r="E25" s="10"/>
    </row>
    <row r="26" s="2" customFormat="1" ht="24" customHeight="1" spans="1:5">
      <c r="A26" s="10" t="s">
        <v>8</v>
      </c>
      <c r="B26" s="10" t="str">
        <f>"2611301"</f>
        <v>2611301</v>
      </c>
      <c r="C26" s="10">
        <v>20</v>
      </c>
      <c r="D26" s="14">
        <v>80.74</v>
      </c>
      <c r="E26" s="10"/>
    </row>
    <row r="27" s="2" customFormat="1" ht="24" customHeight="1" spans="1:5">
      <c r="A27" s="10" t="s">
        <v>8</v>
      </c>
      <c r="B27" s="10" t="str">
        <f>"2611318"</f>
        <v>2611318</v>
      </c>
      <c r="C27" s="10">
        <v>15</v>
      </c>
      <c r="D27" s="14">
        <v>80.48</v>
      </c>
      <c r="E27" s="10"/>
    </row>
    <row r="28" s="2" customFormat="1" ht="24" customHeight="1" spans="1:5">
      <c r="A28" s="10" t="s">
        <v>8</v>
      </c>
      <c r="B28" s="10" t="str">
        <f>"2611411"</f>
        <v>2611411</v>
      </c>
      <c r="C28" s="10">
        <v>4</v>
      </c>
      <c r="D28" s="14">
        <v>80.46</v>
      </c>
      <c r="E28" s="10"/>
    </row>
    <row r="29" s="2" customFormat="1" ht="24" customHeight="1" spans="1:5">
      <c r="A29" s="10" t="s">
        <v>8</v>
      </c>
      <c r="B29" s="10" t="str">
        <f>"2611616"</f>
        <v>2611616</v>
      </c>
      <c r="C29" s="10">
        <v>8</v>
      </c>
      <c r="D29" s="14">
        <v>80.32</v>
      </c>
      <c r="E29" s="10"/>
    </row>
    <row r="30" s="2" customFormat="1" ht="24" customHeight="1" spans="1:5">
      <c r="A30" s="10" t="s">
        <v>9</v>
      </c>
      <c r="B30" s="10" t="str">
        <f>"2611718"</f>
        <v>2611718</v>
      </c>
      <c r="C30" s="10">
        <v>13</v>
      </c>
      <c r="D30" s="14">
        <v>80.44</v>
      </c>
      <c r="E30" s="10"/>
    </row>
    <row r="31" s="2" customFormat="1" ht="24" customHeight="1" spans="1:5">
      <c r="A31" s="10" t="s">
        <v>9</v>
      </c>
      <c r="B31" s="10" t="str">
        <f>"2611717"</f>
        <v>2611717</v>
      </c>
      <c r="C31" s="10">
        <v>16</v>
      </c>
      <c r="D31" s="14">
        <v>81.78</v>
      </c>
      <c r="E31" s="10"/>
    </row>
    <row r="32" s="2" customFormat="1" ht="24" customHeight="1" spans="1:5">
      <c r="A32" s="10" t="s">
        <v>9</v>
      </c>
      <c r="B32" s="10" t="str">
        <f>"2611727"</f>
        <v>2611727</v>
      </c>
      <c r="C32" s="10">
        <v>5</v>
      </c>
      <c r="D32" s="14">
        <v>82.7</v>
      </c>
      <c r="E32" s="10"/>
    </row>
    <row r="33" s="2" customFormat="1" ht="24" customHeight="1" spans="1:5">
      <c r="A33" s="10" t="s">
        <v>10</v>
      </c>
      <c r="B33" s="10" t="str">
        <f>"2612212"</f>
        <v>2612212</v>
      </c>
      <c r="C33" s="10">
        <v>2</v>
      </c>
      <c r="D33" s="14">
        <v>82.08</v>
      </c>
      <c r="E33" s="10"/>
    </row>
    <row r="34" s="2" customFormat="1" ht="24" customHeight="1" spans="1:5">
      <c r="A34" s="10" t="s">
        <v>10</v>
      </c>
      <c r="B34" s="10" t="str">
        <f>"2612115"</f>
        <v>2612115</v>
      </c>
      <c r="C34" s="10">
        <v>3</v>
      </c>
      <c r="D34" s="14">
        <v>78.94</v>
      </c>
      <c r="E34" s="10"/>
    </row>
    <row r="35" s="2" customFormat="1" ht="24" customHeight="1" spans="1:5">
      <c r="A35" s="10" t="s">
        <v>10</v>
      </c>
      <c r="B35" s="10" t="str">
        <f>"2612220"</f>
        <v>2612220</v>
      </c>
      <c r="C35" s="10">
        <v>11</v>
      </c>
      <c r="D35" s="14">
        <v>81.26</v>
      </c>
      <c r="E35" s="10"/>
    </row>
    <row r="36" s="2" customFormat="1" ht="24" customHeight="1" spans="1:5">
      <c r="A36" s="10" t="s">
        <v>10</v>
      </c>
      <c r="B36" s="10" t="str">
        <f>"2612403"</f>
        <v>2612403</v>
      </c>
      <c r="C36" s="10">
        <v>17</v>
      </c>
      <c r="D36" s="14">
        <v>77.52</v>
      </c>
      <c r="E36" s="10"/>
    </row>
    <row r="37" s="2" customFormat="1" ht="24" customHeight="1" spans="1:5">
      <c r="A37" s="10" t="s">
        <v>10</v>
      </c>
      <c r="B37" s="10" t="str">
        <f>"2612330"</f>
        <v>2612330</v>
      </c>
      <c r="C37" s="10">
        <v>1</v>
      </c>
      <c r="D37" s="14">
        <v>80.5</v>
      </c>
      <c r="E37" s="10"/>
    </row>
    <row r="38" s="2" customFormat="1" ht="24" customHeight="1" spans="1:5">
      <c r="A38" s="10" t="s">
        <v>10</v>
      </c>
      <c r="B38" s="10" t="str">
        <f>"2612317"</f>
        <v>2612317</v>
      </c>
      <c r="C38" s="10" t="s">
        <v>7</v>
      </c>
      <c r="D38" s="14"/>
      <c r="E38" s="10" t="s">
        <v>7</v>
      </c>
    </row>
    <row r="39" s="2" customFormat="1" ht="24" customHeight="1" spans="1:5">
      <c r="A39" s="10" t="s">
        <v>10</v>
      </c>
      <c r="B39" s="10" t="str">
        <f>"2612707"</f>
        <v>2612707</v>
      </c>
      <c r="C39" s="10">
        <v>14</v>
      </c>
      <c r="D39" s="14">
        <v>83.14</v>
      </c>
      <c r="E39" s="10"/>
    </row>
    <row r="40" s="2" customFormat="1" ht="24" customHeight="1" spans="1:5">
      <c r="A40" s="10" t="s">
        <v>10</v>
      </c>
      <c r="B40" s="10" t="str">
        <f>"2612502"</f>
        <v>2612502</v>
      </c>
      <c r="C40" s="10">
        <v>12</v>
      </c>
      <c r="D40" s="14">
        <v>82.06</v>
      </c>
      <c r="E40" s="10"/>
    </row>
    <row r="41" s="2" customFormat="1" ht="24" customHeight="1" spans="1:5">
      <c r="A41" s="10" t="s">
        <v>10</v>
      </c>
      <c r="B41" s="10" t="str">
        <f>"2612715"</f>
        <v>2612715</v>
      </c>
      <c r="C41" s="10">
        <v>9</v>
      </c>
      <c r="D41" s="14">
        <v>83.3</v>
      </c>
      <c r="E41" s="10"/>
    </row>
    <row r="42" s="2" customFormat="1" ht="24" customHeight="1" spans="1:5">
      <c r="A42" s="10" t="s">
        <v>10</v>
      </c>
      <c r="B42" s="10" t="str">
        <f>"2612026"</f>
        <v>2612026</v>
      </c>
      <c r="C42" s="10">
        <v>6</v>
      </c>
      <c r="D42" s="14">
        <v>83.8</v>
      </c>
      <c r="E42" s="10"/>
    </row>
    <row r="43" s="2" customFormat="1" ht="24" customHeight="1" spans="1:5">
      <c r="A43" s="10" t="s">
        <v>10</v>
      </c>
      <c r="B43" s="10" t="str">
        <f>"2612221"</f>
        <v>2612221</v>
      </c>
      <c r="C43" s="10">
        <v>15</v>
      </c>
      <c r="D43" s="14">
        <v>82.62</v>
      </c>
      <c r="E43" s="10"/>
    </row>
    <row r="44" s="2" customFormat="1" ht="24" customHeight="1" spans="1:5">
      <c r="A44" s="10" t="s">
        <v>10</v>
      </c>
      <c r="B44" s="10" t="str">
        <f>"2612714"</f>
        <v>2612714</v>
      </c>
      <c r="C44" s="10">
        <v>8</v>
      </c>
      <c r="D44" s="14">
        <v>78.5</v>
      </c>
      <c r="E44" s="10"/>
    </row>
    <row r="45" s="2" customFormat="1" ht="24" customHeight="1" spans="1:5">
      <c r="A45" s="10" t="s">
        <v>10</v>
      </c>
      <c r="B45" s="10" t="str">
        <f>"2612401"</f>
        <v>2612401</v>
      </c>
      <c r="C45" s="10">
        <v>5</v>
      </c>
      <c r="D45" s="14">
        <v>77</v>
      </c>
      <c r="E45" s="10"/>
    </row>
    <row r="46" s="2" customFormat="1" ht="24" customHeight="1" spans="1:5">
      <c r="A46" s="10" t="s">
        <v>10</v>
      </c>
      <c r="B46" s="10" t="str">
        <f>"2612419"</f>
        <v>2612419</v>
      </c>
      <c r="C46" s="10">
        <v>16</v>
      </c>
      <c r="D46" s="14">
        <v>83.16</v>
      </c>
      <c r="E46" s="10"/>
    </row>
    <row r="47" s="2" customFormat="1" ht="24" customHeight="1" spans="1:5">
      <c r="A47" s="10" t="s">
        <v>10</v>
      </c>
      <c r="B47" s="10" t="str">
        <f>"2612102"</f>
        <v>2612102</v>
      </c>
      <c r="C47" s="10" t="s">
        <v>7</v>
      </c>
      <c r="D47" s="14"/>
      <c r="E47" s="10" t="s">
        <v>7</v>
      </c>
    </row>
    <row r="48" s="2" customFormat="1" ht="24" customHeight="1" spans="1:5">
      <c r="A48" s="10" t="s">
        <v>10</v>
      </c>
      <c r="B48" s="10" t="str">
        <f>"2612201"</f>
        <v>2612201</v>
      </c>
      <c r="C48" s="10">
        <v>10</v>
      </c>
      <c r="D48" s="14">
        <v>76.06</v>
      </c>
      <c r="E48" s="10"/>
    </row>
    <row r="49" s="2" customFormat="1" ht="24" customHeight="1" spans="1:5">
      <c r="A49" s="10" t="s">
        <v>10</v>
      </c>
      <c r="B49" s="10" t="str">
        <f>"2612218"</f>
        <v>2612218</v>
      </c>
      <c r="C49" s="10">
        <v>18</v>
      </c>
      <c r="D49" s="14">
        <v>79.9</v>
      </c>
      <c r="E49" s="10"/>
    </row>
    <row r="50" s="2" customFormat="1" ht="24" customHeight="1" spans="1:5">
      <c r="A50" s="10" t="s">
        <v>10</v>
      </c>
      <c r="B50" s="10" t="str">
        <f>"2612325"</f>
        <v>2612325</v>
      </c>
      <c r="C50" s="10">
        <v>7</v>
      </c>
      <c r="D50" s="14">
        <v>78.92</v>
      </c>
      <c r="E50" s="10"/>
    </row>
    <row r="51" s="2" customFormat="1" ht="24" customHeight="1" spans="1:5">
      <c r="A51" s="10" t="s">
        <v>10</v>
      </c>
      <c r="B51" s="10" t="str">
        <f>"2612619"</f>
        <v>2612619</v>
      </c>
      <c r="C51" s="10">
        <v>13</v>
      </c>
      <c r="D51" s="14">
        <v>78.8</v>
      </c>
      <c r="E51" s="10"/>
    </row>
    <row r="52" s="2" customFormat="1" ht="24" customHeight="1" spans="1:5">
      <c r="A52" s="10" t="s">
        <v>11</v>
      </c>
      <c r="B52" s="10" t="str">
        <f>"2613201"</f>
        <v>2613201</v>
      </c>
      <c r="C52" s="10">
        <v>17</v>
      </c>
      <c r="D52" s="14">
        <v>81.76</v>
      </c>
      <c r="E52" s="10"/>
    </row>
    <row r="53" s="2" customFormat="1" ht="24" customHeight="1" spans="1:5">
      <c r="A53" s="10" t="s">
        <v>11</v>
      </c>
      <c r="B53" s="10" t="str">
        <f>"2613218"</f>
        <v>2613218</v>
      </c>
      <c r="C53" s="10">
        <v>6</v>
      </c>
      <c r="D53" s="14">
        <v>83.66</v>
      </c>
      <c r="E53" s="10"/>
    </row>
    <row r="54" s="2" customFormat="1" ht="24" customHeight="1" spans="1:5">
      <c r="A54" s="10" t="s">
        <v>11</v>
      </c>
      <c r="B54" s="10" t="str">
        <f>"2613101"</f>
        <v>2613101</v>
      </c>
      <c r="C54" s="10">
        <v>16</v>
      </c>
      <c r="D54" s="14">
        <v>81.34</v>
      </c>
      <c r="E54" s="10"/>
    </row>
    <row r="55" s="2" customFormat="1" ht="24" customHeight="1" spans="1:5">
      <c r="A55" s="10" t="s">
        <v>11</v>
      </c>
      <c r="B55" s="10" t="str">
        <f>"2613202"</f>
        <v>2613202</v>
      </c>
      <c r="C55" s="10">
        <v>2</v>
      </c>
      <c r="D55" s="14">
        <v>80.8</v>
      </c>
      <c r="E55" s="10"/>
    </row>
    <row r="56" s="2" customFormat="1" ht="24" customHeight="1" spans="1:5">
      <c r="A56" s="10" t="s">
        <v>11</v>
      </c>
      <c r="B56" s="10" t="str">
        <f>"2613029"</f>
        <v>2613029</v>
      </c>
      <c r="C56" s="10">
        <v>21</v>
      </c>
      <c r="D56" s="14">
        <v>79.22</v>
      </c>
      <c r="E56" s="10"/>
    </row>
    <row r="57" s="2" customFormat="1" ht="24" customHeight="1" spans="1:5">
      <c r="A57" s="10" t="s">
        <v>11</v>
      </c>
      <c r="B57" s="10" t="str">
        <f>"2612924"</f>
        <v>2612924</v>
      </c>
      <c r="C57" s="10">
        <v>3</v>
      </c>
      <c r="D57" s="14">
        <v>77.64</v>
      </c>
      <c r="E57" s="10"/>
    </row>
    <row r="58" s="2" customFormat="1" ht="24" customHeight="1" spans="1:5">
      <c r="A58" s="10" t="s">
        <v>11</v>
      </c>
      <c r="B58" s="10" t="str">
        <f>"2613009"</f>
        <v>2613009</v>
      </c>
      <c r="C58" s="10" t="s">
        <v>7</v>
      </c>
      <c r="D58" s="14"/>
      <c r="E58" s="10" t="s">
        <v>7</v>
      </c>
    </row>
    <row r="59" s="2" customFormat="1" ht="24" customHeight="1" spans="1:5">
      <c r="A59" s="10" t="s">
        <v>11</v>
      </c>
      <c r="B59" s="10" t="str">
        <f>"2613020"</f>
        <v>2613020</v>
      </c>
      <c r="C59" s="10">
        <v>5</v>
      </c>
      <c r="D59" s="14">
        <v>80.82</v>
      </c>
      <c r="E59" s="10"/>
    </row>
    <row r="60" s="2" customFormat="1" ht="24" customHeight="1" spans="1:5">
      <c r="A60" s="10" t="s">
        <v>11</v>
      </c>
      <c r="B60" s="10" t="str">
        <f>"2613230"</f>
        <v>2613230</v>
      </c>
      <c r="C60" s="10">
        <v>18</v>
      </c>
      <c r="D60" s="14">
        <v>81.58</v>
      </c>
      <c r="E60" s="10"/>
    </row>
    <row r="61" s="2" customFormat="1" ht="24" customHeight="1" spans="1:5">
      <c r="A61" s="10" t="s">
        <v>11</v>
      </c>
      <c r="B61" s="10" t="str">
        <f>"2613329"</f>
        <v>2613329</v>
      </c>
      <c r="C61" s="10">
        <v>11</v>
      </c>
      <c r="D61" s="14">
        <v>81.86</v>
      </c>
      <c r="E61" s="10"/>
    </row>
    <row r="62" s="2" customFormat="1" ht="24" customHeight="1" spans="1:5">
      <c r="A62" s="10" t="s">
        <v>12</v>
      </c>
      <c r="B62" s="10" t="str">
        <f>"2613904"</f>
        <v>2613904</v>
      </c>
      <c r="C62" s="10">
        <v>7</v>
      </c>
      <c r="D62" s="14">
        <v>82.1</v>
      </c>
      <c r="E62" s="10"/>
    </row>
    <row r="63" s="2" customFormat="1" ht="24" customHeight="1" spans="1:5">
      <c r="A63" s="10" t="s">
        <v>12</v>
      </c>
      <c r="B63" s="10" t="str">
        <f>"2613804"</f>
        <v>2613804</v>
      </c>
      <c r="C63" s="10">
        <v>9</v>
      </c>
      <c r="D63" s="14">
        <v>83.44</v>
      </c>
      <c r="E63" s="10"/>
    </row>
    <row r="64" s="2" customFormat="1" ht="24" customHeight="1" spans="1:5">
      <c r="A64" s="10" t="s">
        <v>12</v>
      </c>
      <c r="B64" s="10" t="str">
        <f>"2613808"</f>
        <v>2613808</v>
      </c>
      <c r="C64" s="10" t="s">
        <v>7</v>
      </c>
      <c r="D64" s="14"/>
      <c r="E64" s="10" t="s">
        <v>7</v>
      </c>
    </row>
    <row r="65" s="2" customFormat="1" ht="24" customHeight="1" spans="1:5">
      <c r="A65" s="10" t="s">
        <v>12</v>
      </c>
      <c r="B65" s="10" t="str">
        <f>"2613512"</f>
        <v>2613512</v>
      </c>
      <c r="C65" s="10">
        <v>14</v>
      </c>
      <c r="D65" s="14">
        <v>81.94</v>
      </c>
      <c r="E65" s="10"/>
    </row>
    <row r="66" s="2" customFormat="1" ht="24" customHeight="1" spans="1:5">
      <c r="A66" s="10" t="s">
        <v>12</v>
      </c>
      <c r="B66" s="10" t="str">
        <f>"2613916"</f>
        <v>2613916</v>
      </c>
      <c r="C66" s="10" t="s">
        <v>7</v>
      </c>
      <c r="D66" s="14"/>
      <c r="E66" s="10" t="s">
        <v>7</v>
      </c>
    </row>
    <row r="67" s="2" customFormat="1" ht="24" customHeight="1" spans="1:5">
      <c r="A67" s="10" t="s">
        <v>12</v>
      </c>
      <c r="B67" s="10" t="str">
        <f>"2613826"</f>
        <v>2613826</v>
      </c>
      <c r="C67" s="10">
        <v>8</v>
      </c>
      <c r="D67" s="14">
        <v>77.54</v>
      </c>
      <c r="E67" s="10"/>
    </row>
    <row r="68" s="2" customFormat="1" ht="24" customHeight="1" spans="1:5">
      <c r="A68" s="10" t="s">
        <v>12</v>
      </c>
      <c r="B68" s="10" t="str">
        <f>"2613802"</f>
        <v>2613802</v>
      </c>
      <c r="C68" s="10">
        <v>10</v>
      </c>
      <c r="D68" s="14">
        <v>80.74</v>
      </c>
      <c r="E68" s="10"/>
    </row>
    <row r="69" s="2" customFormat="1" ht="24" customHeight="1" spans="1:5">
      <c r="A69" s="10" t="s">
        <v>12</v>
      </c>
      <c r="B69" s="10" t="str">
        <f>"2613813"</f>
        <v>2613813</v>
      </c>
      <c r="C69" s="10">
        <v>1</v>
      </c>
      <c r="D69" s="14">
        <v>83.64</v>
      </c>
      <c r="E69" s="10"/>
    </row>
    <row r="70" s="2" customFormat="1" ht="24" customHeight="1" spans="1:5">
      <c r="A70" s="10" t="s">
        <v>12</v>
      </c>
      <c r="B70" s="10" t="str">
        <f>"2613712"</f>
        <v>2613712</v>
      </c>
      <c r="C70" s="10" t="s">
        <v>7</v>
      </c>
      <c r="D70" s="14"/>
      <c r="E70" s="10" t="s">
        <v>7</v>
      </c>
    </row>
    <row r="71" s="2" customFormat="1" ht="24" customHeight="1" spans="1:5">
      <c r="A71" s="10" t="s">
        <v>12</v>
      </c>
      <c r="B71" s="10" t="str">
        <f>"2613803"</f>
        <v>2613803</v>
      </c>
      <c r="C71" s="10">
        <v>12</v>
      </c>
      <c r="D71" s="14">
        <v>80.88</v>
      </c>
      <c r="E71" s="10"/>
    </row>
    <row r="72" s="2" customFormat="1" ht="24" customHeight="1" spans="1:5">
      <c r="A72" s="10" t="s">
        <v>12</v>
      </c>
      <c r="B72" s="10" t="str">
        <f>"2613918"</f>
        <v>2613918</v>
      </c>
      <c r="C72" s="10">
        <v>3</v>
      </c>
      <c r="D72" s="14">
        <v>81.98</v>
      </c>
      <c r="E72" s="10"/>
    </row>
    <row r="73" s="2" customFormat="1" ht="24" customHeight="1" spans="1:5">
      <c r="A73" s="10" t="s">
        <v>13</v>
      </c>
      <c r="B73" s="10" t="str">
        <f>"2614003"</f>
        <v>2614003</v>
      </c>
      <c r="C73" s="10">
        <v>14</v>
      </c>
      <c r="D73" s="14">
        <v>81.48</v>
      </c>
      <c r="E73" s="10"/>
    </row>
    <row r="74" s="2" customFormat="1" ht="24" customHeight="1" spans="1:5">
      <c r="A74" s="10" t="s">
        <v>13</v>
      </c>
      <c r="B74" s="10" t="str">
        <f>"2614301"</f>
        <v>2614301</v>
      </c>
      <c r="C74" s="10">
        <v>17</v>
      </c>
      <c r="D74" s="14">
        <v>81.36</v>
      </c>
      <c r="E74" s="10"/>
    </row>
    <row r="75" s="2" customFormat="1" ht="24" customHeight="1" spans="1:5">
      <c r="A75" s="10" t="s">
        <v>13</v>
      </c>
      <c r="B75" s="10" t="str">
        <f>"2613926"</f>
        <v>2613926</v>
      </c>
      <c r="C75" s="10">
        <v>6</v>
      </c>
      <c r="D75" s="14">
        <v>81.92</v>
      </c>
      <c r="E75" s="10"/>
    </row>
    <row r="76" s="2" customFormat="1" ht="24" customHeight="1" spans="1:5">
      <c r="A76" s="10" t="s">
        <v>13</v>
      </c>
      <c r="B76" s="10" t="str">
        <f>"2614217"</f>
        <v>2614217</v>
      </c>
      <c r="C76" s="10">
        <v>9</v>
      </c>
      <c r="D76" s="14">
        <v>80.6</v>
      </c>
      <c r="E76" s="10"/>
    </row>
    <row r="77" s="2" customFormat="1" ht="24" customHeight="1" spans="1:5">
      <c r="A77" s="10" t="s">
        <v>13</v>
      </c>
      <c r="B77" s="10" t="str">
        <f>"2614013"</f>
        <v>2614013</v>
      </c>
      <c r="C77" s="10">
        <v>1</v>
      </c>
      <c r="D77" s="14">
        <v>76.74</v>
      </c>
      <c r="E77" s="10"/>
    </row>
    <row r="78" s="2" customFormat="1" ht="24" customHeight="1" spans="1:5">
      <c r="A78" s="10" t="s">
        <v>13</v>
      </c>
      <c r="B78" s="10" t="str">
        <f>"2614106"</f>
        <v>2614106</v>
      </c>
      <c r="C78" s="10">
        <v>20</v>
      </c>
      <c r="D78" s="14">
        <v>79.06</v>
      </c>
      <c r="E78" s="10"/>
    </row>
    <row r="79" s="2" customFormat="1" ht="24" customHeight="1" spans="1:5">
      <c r="A79" s="10" t="s">
        <v>13</v>
      </c>
      <c r="B79" s="10" t="str">
        <f>"2614307"</f>
        <v>2614307</v>
      </c>
      <c r="C79" s="10">
        <v>2</v>
      </c>
      <c r="D79" s="14">
        <v>83.56</v>
      </c>
      <c r="E79" s="10"/>
    </row>
    <row r="80" s="2" customFormat="1" ht="24" customHeight="1" spans="1:5">
      <c r="A80" s="10" t="s">
        <v>14</v>
      </c>
      <c r="B80" s="10" t="str">
        <f>"2614325"</f>
        <v>2614325</v>
      </c>
      <c r="C80" s="10">
        <v>21</v>
      </c>
      <c r="D80" s="14">
        <v>77.16</v>
      </c>
      <c r="E80" s="10"/>
    </row>
    <row r="81" s="2" customFormat="1" ht="24" customHeight="1" spans="1:5">
      <c r="A81" s="10" t="s">
        <v>14</v>
      </c>
      <c r="B81" s="10" t="str">
        <f>"2614402"</f>
        <v>2614402</v>
      </c>
      <c r="C81" s="10">
        <v>20</v>
      </c>
      <c r="D81" s="14">
        <v>77.76</v>
      </c>
      <c r="E81" s="10"/>
    </row>
    <row r="82" s="2" customFormat="1" ht="24" customHeight="1" spans="1:5">
      <c r="A82" s="10" t="s">
        <v>14</v>
      </c>
      <c r="B82" s="10" t="str">
        <f>"2614510"</f>
        <v>2614510</v>
      </c>
      <c r="C82" s="10">
        <v>13</v>
      </c>
      <c r="D82" s="14">
        <v>76.78</v>
      </c>
      <c r="E82" s="10"/>
    </row>
    <row r="83" s="2" customFormat="1" ht="24" customHeight="1" spans="1:5">
      <c r="A83" s="10" t="s">
        <v>14</v>
      </c>
      <c r="B83" s="10" t="str">
        <f>"2614508"</f>
        <v>2614508</v>
      </c>
      <c r="C83" s="10">
        <v>22</v>
      </c>
      <c r="D83" s="14">
        <v>80.08</v>
      </c>
      <c r="E83" s="10"/>
    </row>
    <row r="84" s="2" customFormat="1" ht="24" customHeight="1" spans="1:5">
      <c r="A84" s="10" t="s">
        <v>14</v>
      </c>
      <c r="B84" s="10" t="str">
        <f>"2614426"</f>
        <v>2614426</v>
      </c>
      <c r="C84" s="10">
        <v>7</v>
      </c>
      <c r="D84" s="14">
        <v>78.54</v>
      </c>
      <c r="E84" s="10"/>
    </row>
    <row r="85" s="2" customFormat="1" ht="24" customHeight="1" spans="1:5">
      <c r="A85" s="10" t="s">
        <v>14</v>
      </c>
      <c r="B85" s="10" t="str">
        <f>"2614428"</f>
        <v>2614428</v>
      </c>
      <c r="C85" s="10">
        <v>23</v>
      </c>
      <c r="D85" s="14">
        <v>75.78</v>
      </c>
      <c r="E85" s="10"/>
    </row>
    <row r="86" s="2" customFormat="1" ht="24" customHeight="1" spans="1:5">
      <c r="A86" s="10" t="s">
        <v>15</v>
      </c>
      <c r="B86" s="10" t="str">
        <f>"2614626"</f>
        <v>2614626</v>
      </c>
      <c r="C86" s="10">
        <v>4</v>
      </c>
      <c r="D86" s="14">
        <v>81.02</v>
      </c>
      <c r="E86" s="10"/>
    </row>
    <row r="87" s="2" customFormat="1" ht="24" customHeight="1" spans="1:5">
      <c r="A87" s="10" t="s">
        <v>15</v>
      </c>
      <c r="B87" s="10" t="str">
        <f>"2614729"</f>
        <v>2614729</v>
      </c>
      <c r="C87" s="10" t="s">
        <v>7</v>
      </c>
      <c r="D87" s="14"/>
      <c r="E87" s="10" t="s">
        <v>7</v>
      </c>
    </row>
    <row r="88" s="2" customFormat="1" ht="24" customHeight="1" spans="1:5">
      <c r="A88" s="10" t="s">
        <v>15</v>
      </c>
      <c r="B88" s="10" t="str">
        <f>"2614702"</f>
        <v>2614702</v>
      </c>
      <c r="C88" s="10">
        <v>2</v>
      </c>
      <c r="D88" s="14">
        <v>81.6</v>
      </c>
      <c r="E88" s="10"/>
    </row>
    <row r="89" s="2" customFormat="1" ht="24" customHeight="1" spans="1:5">
      <c r="A89" s="10" t="s">
        <v>16</v>
      </c>
      <c r="B89" s="10" t="str">
        <f>"2615702"</f>
        <v>2615702</v>
      </c>
      <c r="C89" s="10">
        <v>8</v>
      </c>
      <c r="D89" s="14">
        <v>81.1</v>
      </c>
      <c r="E89" s="10"/>
    </row>
    <row r="90" s="2" customFormat="1" ht="24" customHeight="1" spans="1:5">
      <c r="A90" s="10" t="s">
        <v>16</v>
      </c>
      <c r="B90" s="10" t="str">
        <f>"2615515"</f>
        <v>2615515</v>
      </c>
      <c r="C90" s="10">
        <v>3</v>
      </c>
      <c r="D90" s="14">
        <v>81.78</v>
      </c>
      <c r="E90" s="10"/>
    </row>
    <row r="91" s="2" customFormat="1" ht="24" customHeight="1" spans="1:5">
      <c r="A91" s="10" t="s">
        <v>16</v>
      </c>
      <c r="B91" s="10" t="str">
        <f>"2615103"</f>
        <v>2615103</v>
      </c>
      <c r="C91" s="10">
        <v>16</v>
      </c>
      <c r="D91" s="14">
        <v>75.78</v>
      </c>
      <c r="E91" s="10"/>
    </row>
    <row r="92" s="2" customFormat="1" ht="24" customHeight="1" spans="1:5">
      <c r="A92" s="10" t="s">
        <v>16</v>
      </c>
      <c r="B92" s="10" t="str">
        <f>"2615505"</f>
        <v>2615505</v>
      </c>
      <c r="C92" s="10">
        <v>1</v>
      </c>
      <c r="D92" s="14">
        <v>83.12</v>
      </c>
      <c r="E92" s="10"/>
    </row>
    <row r="93" s="2" customFormat="1" ht="24" customHeight="1" spans="1:5">
      <c r="A93" s="10" t="s">
        <v>16</v>
      </c>
      <c r="B93" s="10" t="str">
        <f>"2615519"</f>
        <v>2615519</v>
      </c>
      <c r="C93" s="10">
        <v>5</v>
      </c>
      <c r="D93" s="14">
        <v>81.36</v>
      </c>
      <c r="E93" s="10"/>
    </row>
    <row r="94" s="2" customFormat="1" ht="24" customHeight="1" spans="1:5">
      <c r="A94" s="10" t="s">
        <v>16</v>
      </c>
      <c r="B94" s="10" t="str">
        <f>"2615418"</f>
        <v>2615418</v>
      </c>
      <c r="C94" s="10">
        <v>12</v>
      </c>
      <c r="D94" s="14">
        <v>82.24</v>
      </c>
      <c r="E94" s="10"/>
    </row>
    <row r="95" s="2" customFormat="1" ht="24" customHeight="1" spans="1:5">
      <c r="A95" s="10" t="s">
        <v>16</v>
      </c>
      <c r="B95" s="10" t="str">
        <f>"2615114"</f>
        <v>2615114</v>
      </c>
      <c r="C95" s="10">
        <v>17</v>
      </c>
      <c r="D95" s="14">
        <v>82.18</v>
      </c>
      <c r="E95" s="10"/>
    </row>
    <row r="96" s="2" customFormat="1" ht="24" customHeight="1" spans="1:5">
      <c r="A96" s="10" t="s">
        <v>16</v>
      </c>
      <c r="B96" s="10" t="str">
        <f>"2615416"</f>
        <v>2615416</v>
      </c>
      <c r="C96" s="10">
        <v>19</v>
      </c>
      <c r="D96" s="14">
        <v>79.56</v>
      </c>
      <c r="E96" s="10"/>
    </row>
    <row r="97" s="2" customFormat="1" ht="24" customHeight="1" spans="1:5">
      <c r="A97" s="10" t="s">
        <v>16</v>
      </c>
      <c r="B97" s="10" t="str">
        <f>"2615529"</f>
        <v>2615529</v>
      </c>
      <c r="C97" s="10">
        <v>13</v>
      </c>
      <c r="D97" s="14">
        <v>78.76</v>
      </c>
      <c r="E97" s="10"/>
    </row>
    <row r="98" s="2" customFormat="1" ht="24" customHeight="1" spans="1:5">
      <c r="A98" s="10" t="s">
        <v>16</v>
      </c>
      <c r="B98" s="10" t="str">
        <f>"2615006"</f>
        <v>2615006</v>
      </c>
      <c r="C98" s="10">
        <v>2</v>
      </c>
      <c r="D98" s="14">
        <v>81.08</v>
      </c>
      <c r="E98" s="10"/>
    </row>
    <row r="99" s="2" customFormat="1" ht="24" customHeight="1" spans="1:5">
      <c r="A99" s="10" t="s">
        <v>16</v>
      </c>
      <c r="B99" s="10" t="str">
        <f>"2615622"</f>
        <v>2615622</v>
      </c>
      <c r="C99" s="10">
        <v>11</v>
      </c>
      <c r="D99" s="14">
        <v>82.64</v>
      </c>
      <c r="E99" s="10"/>
    </row>
    <row r="100" s="2" customFormat="1" ht="24" customHeight="1" spans="1:5">
      <c r="A100" s="10" t="s">
        <v>16</v>
      </c>
      <c r="B100" s="10" t="str">
        <f>"2614910"</f>
        <v>2614910</v>
      </c>
      <c r="C100" s="10">
        <v>7</v>
      </c>
      <c r="D100" s="14">
        <v>79.74</v>
      </c>
      <c r="E100" s="10"/>
    </row>
    <row r="101" s="2" customFormat="1" ht="24" customHeight="1" spans="1:5">
      <c r="A101" s="10" t="s">
        <v>16</v>
      </c>
      <c r="B101" s="10" t="str">
        <f>"2615022"</f>
        <v>2615022</v>
      </c>
      <c r="C101" s="10">
        <v>6</v>
      </c>
      <c r="D101" s="14">
        <v>84.34</v>
      </c>
      <c r="E101" s="10"/>
    </row>
    <row r="102" s="2" customFormat="1" ht="24" customHeight="1" spans="1:5">
      <c r="A102" s="10" t="s">
        <v>16</v>
      </c>
      <c r="B102" s="10" t="str">
        <f>"2615107"</f>
        <v>2615107</v>
      </c>
      <c r="C102" s="10">
        <v>14</v>
      </c>
      <c r="D102" s="14">
        <v>84.32</v>
      </c>
      <c r="E102" s="10"/>
    </row>
    <row r="103" s="2" customFormat="1" ht="24" customHeight="1" spans="1:5">
      <c r="A103" s="10" t="s">
        <v>16</v>
      </c>
      <c r="B103" s="10" t="str">
        <f>"2615520"</f>
        <v>2615520</v>
      </c>
      <c r="C103" s="10">
        <v>10</v>
      </c>
      <c r="D103" s="14">
        <v>83.42</v>
      </c>
      <c r="E103" s="10"/>
    </row>
    <row r="104" s="2" customFormat="1" ht="24" customHeight="1" spans="1:5">
      <c r="A104" s="10" t="s">
        <v>16</v>
      </c>
      <c r="B104" s="10" t="str">
        <f>"2615528"</f>
        <v>2615528</v>
      </c>
      <c r="C104" s="10">
        <v>9</v>
      </c>
      <c r="D104" s="14">
        <v>79.18</v>
      </c>
      <c r="E104" s="10"/>
    </row>
    <row r="105" s="2" customFormat="1" ht="24" customHeight="1" spans="1:5">
      <c r="A105" s="10" t="s">
        <v>16</v>
      </c>
      <c r="B105" s="10" t="str">
        <f>"2614825"</f>
        <v>2614825</v>
      </c>
      <c r="C105" s="10">
        <v>18</v>
      </c>
      <c r="D105" s="14">
        <v>81.44</v>
      </c>
      <c r="E105" s="10"/>
    </row>
    <row r="106" s="2" customFormat="1" ht="24" customHeight="1" spans="1:5">
      <c r="A106" s="10" t="s">
        <v>16</v>
      </c>
      <c r="B106" s="10" t="str">
        <f>"2615206"</f>
        <v>2615206</v>
      </c>
      <c r="C106" s="10">
        <v>4</v>
      </c>
      <c r="D106" s="14">
        <v>81.14</v>
      </c>
      <c r="E106" s="10"/>
    </row>
    <row r="107" s="2" customFormat="1" ht="24" customHeight="1" spans="1:5">
      <c r="A107" s="10" t="s">
        <v>16</v>
      </c>
      <c r="B107" s="10" t="str">
        <f>"2615212"</f>
        <v>2615212</v>
      </c>
      <c r="C107" s="10">
        <v>15</v>
      </c>
      <c r="D107" s="14">
        <v>82.86</v>
      </c>
      <c r="E107" s="10"/>
    </row>
    <row r="108" s="2" customFormat="1" ht="24" customHeight="1" spans="1:5">
      <c r="A108" s="10" t="s">
        <v>17</v>
      </c>
      <c r="B108" s="10" t="str">
        <f>"2616215"</f>
        <v>2616215</v>
      </c>
      <c r="C108" s="10">
        <v>11</v>
      </c>
      <c r="D108" s="14">
        <v>82.5</v>
      </c>
      <c r="E108" s="10"/>
    </row>
    <row r="109" s="2" customFormat="1" ht="24" customHeight="1" spans="1:5">
      <c r="A109" s="10" t="s">
        <v>17</v>
      </c>
      <c r="B109" s="10" t="str">
        <f>"2616103"</f>
        <v>2616103</v>
      </c>
      <c r="C109" s="10">
        <v>17</v>
      </c>
      <c r="D109" s="14">
        <v>79.88</v>
      </c>
      <c r="E109" s="10"/>
    </row>
    <row r="110" s="2" customFormat="1" ht="24" customHeight="1" spans="1:5">
      <c r="A110" s="10" t="s">
        <v>17</v>
      </c>
      <c r="B110" s="10" t="str">
        <f>"2616005"</f>
        <v>2616005</v>
      </c>
      <c r="C110" s="10">
        <v>15</v>
      </c>
      <c r="D110" s="14">
        <v>79.54</v>
      </c>
      <c r="E110" s="10"/>
    </row>
    <row r="111" s="2" customFormat="1" ht="24" customHeight="1" spans="1:5">
      <c r="A111" s="10" t="s">
        <v>17</v>
      </c>
      <c r="B111" s="10" t="str">
        <f>"2616704"</f>
        <v>2616704</v>
      </c>
      <c r="C111" s="10">
        <v>24</v>
      </c>
      <c r="D111" s="14">
        <v>82.76</v>
      </c>
      <c r="E111" s="10"/>
    </row>
    <row r="112" s="2" customFormat="1" ht="24" customHeight="1" spans="1:5">
      <c r="A112" s="10" t="s">
        <v>17</v>
      </c>
      <c r="B112" s="10" t="str">
        <f>"2615930"</f>
        <v>2615930</v>
      </c>
      <c r="C112" s="10">
        <v>6</v>
      </c>
      <c r="D112" s="14">
        <v>76.94</v>
      </c>
      <c r="E112" s="10"/>
    </row>
    <row r="113" s="2" customFormat="1" ht="24" customHeight="1" spans="1:5">
      <c r="A113" s="10" t="s">
        <v>17</v>
      </c>
      <c r="B113" s="10" t="str">
        <f>"2616121"</f>
        <v>2616121</v>
      </c>
      <c r="C113" s="10">
        <v>9</v>
      </c>
      <c r="D113" s="14">
        <v>81.04</v>
      </c>
      <c r="E113" s="10"/>
    </row>
    <row r="114" s="2" customFormat="1" ht="24" customHeight="1" spans="1:5">
      <c r="A114" s="10" t="s">
        <v>17</v>
      </c>
      <c r="B114" s="10" t="str">
        <f>"2616615"</f>
        <v>2616615</v>
      </c>
      <c r="C114" s="10">
        <v>3</v>
      </c>
      <c r="D114" s="14">
        <v>80.48</v>
      </c>
      <c r="E114" s="10"/>
    </row>
    <row r="115" s="2" customFormat="1" ht="24" customHeight="1" spans="1:5">
      <c r="A115" s="10" t="s">
        <v>17</v>
      </c>
      <c r="B115" s="10" t="str">
        <f>"2616722"</f>
        <v>2616722</v>
      </c>
      <c r="C115" s="10">
        <v>14</v>
      </c>
      <c r="D115" s="14">
        <v>82.62</v>
      </c>
      <c r="E115" s="10"/>
    </row>
    <row r="116" s="2" customFormat="1" ht="24" customHeight="1" spans="1:5">
      <c r="A116" s="10" t="s">
        <v>17</v>
      </c>
      <c r="B116" s="10" t="str">
        <f>"2616127"</f>
        <v>2616127</v>
      </c>
      <c r="C116" s="10">
        <v>2</v>
      </c>
      <c r="D116" s="14">
        <v>78.18</v>
      </c>
      <c r="E116" s="10"/>
    </row>
    <row r="117" s="2" customFormat="1" ht="24" customHeight="1" spans="1:5">
      <c r="A117" s="10" t="s">
        <v>17</v>
      </c>
      <c r="B117" s="10" t="str">
        <f>"2616518"</f>
        <v>2616518</v>
      </c>
      <c r="C117" s="10">
        <v>19</v>
      </c>
      <c r="D117" s="14">
        <v>80.86</v>
      </c>
      <c r="E117" s="10"/>
    </row>
    <row r="118" s="2" customFormat="1" ht="24" customHeight="1" spans="1:5">
      <c r="A118" s="10" t="s">
        <v>17</v>
      </c>
      <c r="B118" s="10" t="str">
        <f>"2616728"</f>
        <v>2616728</v>
      </c>
      <c r="C118" s="10">
        <v>1</v>
      </c>
      <c r="D118" s="14">
        <v>78.4</v>
      </c>
      <c r="E118" s="10"/>
    </row>
    <row r="119" s="2" customFormat="1" ht="24" customHeight="1" spans="1:5">
      <c r="A119" s="10" t="s">
        <v>17</v>
      </c>
      <c r="B119" s="10" t="str">
        <f>"2616021"</f>
        <v>2616021</v>
      </c>
      <c r="C119" s="10" t="s">
        <v>7</v>
      </c>
      <c r="D119" s="14"/>
      <c r="E119" s="10" t="s">
        <v>7</v>
      </c>
    </row>
    <row r="120" s="2" customFormat="1" ht="24" customHeight="1" spans="1:5">
      <c r="A120" s="10" t="s">
        <v>17</v>
      </c>
      <c r="B120" s="10" t="str">
        <f>"2616307"</f>
        <v>2616307</v>
      </c>
      <c r="C120" s="10">
        <v>16</v>
      </c>
      <c r="D120" s="14">
        <v>79.84</v>
      </c>
      <c r="E120" s="10"/>
    </row>
    <row r="121" s="2" customFormat="1" ht="24" customHeight="1" spans="1:5">
      <c r="A121" s="10" t="s">
        <v>17</v>
      </c>
      <c r="B121" s="10" t="str">
        <f>"2616023"</f>
        <v>2616023</v>
      </c>
      <c r="C121" s="10">
        <v>4</v>
      </c>
      <c r="D121" s="14">
        <v>80.86</v>
      </c>
      <c r="E121" s="10"/>
    </row>
    <row r="122" s="2" customFormat="1" ht="24" customHeight="1" spans="1:5">
      <c r="A122" s="10" t="s">
        <v>17</v>
      </c>
      <c r="B122" s="10" t="str">
        <f>"2616016"</f>
        <v>2616016</v>
      </c>
      <c r="C122" s="10" t="s">
        <v>7</v>
      </c>
      <c r="D122" s="14"/>
      <c r="E122" s="10" t="s">
        <v>7</v>
      </c>
    </row>
    <row r="123" s="2" customFormat="1" ht="24" customHeight="1" spans="1:5">
      <c r="A123" s="10" t="s">
        <v>17</v>
      </c>
      <c r="B123" s="10" t="str">
        <f>"2616025"</f>
        <v>2616025</v>
      </c>
      <c r="C123" s="10">
        <v>18</v>
      </c>
      <c r="D123" s="14">
        <v>80.4</v>
      </c>
      <c r="E123" s="10"/>
    </row>
    <row r="124" s="2" customFormat="1" ht="24" customHeight="1" spans="1:5">
      <c r="A124" s="10" t="s">
        <v>17</v>
      </c>
      <c r="B124" s="10" t="str">
        <f>"2616116"</f>
        <v>2616116</v>
      </c>
      <c r="C124" s="10">
        <v>12</v>
      </c>
      <c r="D124" s="14">
        <v>79.02</v>
      </c>
      <c r="E124" s="10"/>
    </row>
    <row r="125" s="2" customFormat="1" ht="24" customHeight="1" spans="1:5">
      <c r="A125" s="10" t="s">
        <v>17</v>
      </c>
      <c r="B125" s="10" t="str">
        <f>"2616330"</f>
        <v>2616330</v>
      </c>
      <c r="C125" s="10">
        <v>8</v>
      </c>
      <c r="D125" s="14">
        <v>80.44</v>
      </c>
      <c r="E125" s="10"/>
    </row>
    <row r="126" s="2" customFormat="1" ht="24" customHeight="1" spans="1:5">
      <c r="A126" s="10" t="s">
        <v>18</v>
      </c>
      <c r="B126" s="10" t="str">
        <f>"2616917"</f>
        <v>2616917</v>
      </c>
      <c r="C126" s="10">
        <v>4</v>
      </c>
      <c r="D126" s="14">
        <v>78.78</v>
      </c>
      <c r="E126" s="10"/>
    </row>
    <row r="127" s="2" customFormat="1" ht="24" customHeight="1" spans="1:5">
      <c r="A127" s="10" t="s">
        <v>18</v>
      </c>
      <c r="B127" s="10" t="str">
        <f>"2620106"</f>
        <v>2620106</v>
      </c>
      <c r="C127" s="10">
        <v>5</v>
      </c>
      <c r="D127" s="14">
        <v>83.86</v>
      </c>
      <c r="E127" s="10"/>
    </row>
    <row r="128" s="2" customFormat="1" ht="24" customHeight="1" spans="1:5">
      <c r="A128" s="10" t="s">
        <v>18</v>
      </c>
      <c r="B128" s="10" t="str">
        <f>"2617021"</f>
        <v>2617021</v>
      </c>
      <c r="C128" s="10">
        <v>6</v>
      </c>
      <c r="D128" s="14">
        <v>83</v>
      </c>
      <c r="E128" s="10"/>
    </row>
    <row r="129" s="2" customFormat="1" ht="24" customHeight="1" spans="1:5">
      <c r="A129" s="10" t="s">
        <v>18</v>
      </c>
      <c r="B129" s="10" t="str">
        <f>"2620213"</f>
        <v>2620213</v>
      </c>
      <c r="C129" s="10" t="s">
        <v>7</v>
      </c>
      <c r="D129" s="14"/>
      <c r="E129" s="10" t="s">
        <v>7</v>
      </c>
    </row>
    <row r="130" s="2" customFormat="1" ht="24" customHeight="1" spans="1:5">
      <c r="A130" s="10" t="s">
        <v>18</v>
      </c>
      <c r="B130" s="10" t="str">
        <f>"2617020"</f>
        <v>2617020</v>
      </c>
      <c r="C130" s="10">
        <v>10</v>
      </c>
      <c r="D130" s="14">
        <v>80.58</v>
      </c>
      <c r="E130" s="10"/>
    </row>
    <row r="131" s="2" customFormat="1" ht="24" customHeight="1" spans="1:5">
      <c r="A131" s="10" t="s">
        <v>18</v>
      </c>
      <c r="B131" s="10" t="str">
        <f>"2617117"</f>
        <v>2617117</v>
      </c>
      <c r="C131" s="10">
        <v>2</v>
      </c>
      <c r="D131" s="14">
        <v>78.68</v>
      </c>
      <c r="E131" s="10"/>
    </row>
    <row r="132" s="2" customFormat="1" ht="24" customHeight="1" spans="1:5">
      <c r="A132" s="10" t="s">
        <v>18</v>
      </c>
      <c r="B132" s="10" t="str">
        <f>"2620207"</f>
        <v>2620207</v>
      </c>
      <c r="C132" s="10">
        <v>12</v>
      </c>
      <c r="D132" s="14">
        <v>83.98</v>
      </c>
      <c r="E132" s="10"/>
    </row>
    <row r="133" s="2" customFormat="1" ht="24" customHeight="1" spans="1:5">
      <c r="A133" s="10" t="s">
        <v>18</v>
      </c>
      <c r="B133" s="10" t="str">
        <f>"2617125"</f>
        <v>2617125</v>
      </c>
      <c r="C133" s="10">
        <v>11</v>
      </c>
      <c r="D133" s="14">
        <v>83.82</v>
      </c>
      <c r="E133" s="10"/>
    </row>
    <row r="134" s="2" customFormat="1" ht="24" customHeight="1" spans="1:5">
      <c r="A134" s="10" t="s">
        <v>18</v>
      </c>
      <c r="B134" s="10" t="str">
        <f>"2620224"</f>
        <v>2620224</v>
      </c>
      <c r="C134" s="10" t="s">
        <v>7</v>
      </c>
      <c r="D134" s="14"/>
      <c r="E134" s="10" t="s">
        <v>7</v>
      </c>
    </row>
    <row r="135" s="2" customFormat="1" ht="24" customHeight="1" spans="1:5">
      <c r="A135" s="10" t="s">
        <v>18</v>
      </c>
      <c r="B135" s="10" t="str">
        <f>"2617116"</f>
        <v>2617116</v>
      </c>
      <c r="C135" s="10">
        <v>3</v>
      </c>
      <c r="D135" s="14">
        <v>78.56</v>
      </c>
      <c r="E135" s="10"/>
    </row>
    <row r="136" s="2" customFormat="1" ht="24" customHeight="1" spans="1:5">
      <c r="A136" s="10" t="s">
        <v>18</v>
      </c>
      <c r="B136" s="10" t="str">
        <f>"2616912"</f>
        <v>2616912</v>
      </c>
      <c r="C136" s="10">
        <v>9</v>
      </c>
      <c r="D136" s="14">
        <v>87.02</v>
      </c>
      <c r="E136" s="10"/>
    </row>
    <row r="137" s="2" customFormat="1" ht="24" customHeight="1" spans="1:5">
      <c r="A137" s="10" t="s">
        <v>18</v>
      </c>
      <c r="B137" s="10" t="str">
        <f>"2617029"</f>
        <v>2617029</v>
      </c>
      <c r="C137" s="10">
        <v>1</v>
      </c>
      <c r="D137" s="14">
        <v>88.32</v>
      </c>
      <c r="E137" s="10"/>
    </row>
    <row r="138" s="2" customFormat="1" ht="24" customHeight="1" spans="1:5">
      <c r="A138" s="10" t="s">
        <v>18</v>
      </c>
      <c r="B138" s="10" t="str">
        <f>"2617112"</f>
        <v>2617112</v>
      </c>
      <c r="C138" s="10">
        <v>8</v>
      </c>
      <c r="D138" s="14">
        <v>85.44</v>
      </c>
      <c r="E138" s="10"/>
    </row>
    <row r="139" s="2" customFormat="1" ht="24" customHeight="1" spans="1:5">
      <c r="A139" s="10" t="s">
        <v>19</v>
      </c>
      <c r="B139" s="10" t="str">
        <f>"2620510"</f>
        <v>2620510</v>
      </c>
      <c r="C139" s="10">
        <v>6</v>
      </c>
      <c r="D139" s="14">
        <v>82.08</v>
      </c>
      <c r="E139" s="10"/>
    </row>
    <row r="140" s="2" customFormat="1" ht="24" customHeight="1" spans="1:5">
      <c r="A140" s="10" t="s">
        <v>19</v>
      </c>
      <c r="B140" s="10" t="str">
        <f>"2620225"</f>
        <v>2620225</v>
      </c>
      <c r="C140" s="10" t="s">
        <v>7</v>
      </c>
      <c r="D140" s="14"/>
      <c r="E140" s="10" t="s">
        <v>7</v>
      </c>
    </row>
    <row r="141" s="2" customFormat="1" ht="24" customHeight="1" spans="1:5">
      <c r="A141" s="10" t="s">
        <v>19</v>
      </c>
      <c r="B141" s="10" t="str">
        <f>"2620325"</f>
        <v>2620325</v>
      </c>
      <c r="C141" s="10">
        <v>11</v>
      </c>
      <c r="D141" s="14">
        <v>80.04</v>
      </c>
      <c r="E141" s="10"/>
    </row>
    <row r="142" s="2" customFormat="1" ht="24" customHeight="1" spans="1:5">
      <c r="A142" s="10" t="s">
        <v>19</v>
      </c>
      <c r="B142" s="10" t="str">
        <f>"2620413"</f>
        <v>2620413</v>
      </c>
      <c r="C142" s="10">
        <v>2</v>
      </c>
      <c r="D142" s="14">
        <v>81.36</v>
      </c>
      <c r="E142" s="10"/>
    </row>
    <row r="143" s="2" customFormat="1" ht="24" customHeight="1" spans="1:5">
      <c r="A143" s="10" t="s">
        <v>19</v>
      </c>
      <c r="B143" s="10" t="str">
        <f>"2620319"</f>
        <v>2620319</v>
      </c>
      <c r="C143" s="10">
        <v>7</v>
      </c>
      <c r="D143" s="14">
        <v>79.66</v>
      </c>
      <c r="E143" s="10"/>
    </row>
    <row r="144" s="2" customFormat="1" ht="24" customHeight="1" spans="1:5">
      <c r="A144" s="10" t="s">
        <v>19</v>
      </c>
      <c r="B144" s="10" t="str">
        <f>"2620429"</f>
        <v>2620429</v>
      </c>
      <c r="C144" s="10">
        <v>3</v>
      </c>
      <c r="D144" s="14">
        <v>83.4</v>
      </c>
      <c r="E144" s="10"/>
    </row>
    <row r="145" s="2" customFormat="1" ht="24" customHeight="1" spans="1:5">
      <c r="A145" s="10" t="s">
        <v>19</v>
      </c>
      <c r="B145" s="10" t="str">
        <f>"2620404"</f>
        <v>2620404</v>
      </c>
      <c r="C145" s="10">
        <v>8</v>
      </c>
      <c r="D145" s="14">
        <v>86.36</v>
      </c>
      <c r="E145" s="10"/>
    </row>
    <row r="146" s="2" customFormat="1" ht="24" customHeight="1" spans="1:5">
      <c r="A146" s="10" t="s">
        <v>19</v>
      </c>
      <c r="B146" s="10" t="str">
        <f>"2620428"</f>
        <v>2620428</v>
      </c>
      <c r="C146" s="10">
        <v>4</v>
      </c>
      <c r="D146" s="14">
        <v>81.52</v>
      </c>
      <c r="E146" s="10"/>
    </row>
    <row r="147" s="2" customFormat="1" ht="24" customHeight="1" spans="1:5">
      <c r="A147" s="10" t="s">
        <v>19</v>
      </c>
      <c r="B147" s="10" t="str">
        <f>"2620406"</f>
        <v>2620406</v>
      </c>
      <c r="C147" s="10">
        <v>5</v>
      </c>
      <c r="D147" s="14">
        <v>85.36</v>
      </c>
      <c r="E147" s="10"/>
    </row>
    <row r="148" s="2" customFormat="1" ht="24" customHeight="1" spans="1:5">
      <c r="A148" s="10" t="s">
        <v>19</v>
      </c>
      <c r="B148" s="10" t="str">
        <f>"2620513"</f>
        <v>2620513</v>
      </c>
      <c r="C148" s="10">
        <v>1</v>
      </c>
      <c r="D148" s="14">
        <v>75.72</v>
      </c>
      <c r="E148" s="10"/>
    </row>
    <row r="149" s="2" customFormat="1" ht="24" customHeight="1" spans="1:5">
      <c r="A149" s="10" t="s">
        <v>19</v>
      </c>
      <c r="B149" s="10" t="str">
        <f>"2620407"</f>
        <v>2620407</v>
      </c>
      <c r="C149" s="10">
        <v>10</v>
      </c>
      <c r="D149" s="14">
        <v>75.34</v>
      </c>
      <c r="E149" s="10"/>
    </row>
    <row r="150" s="2" customFormat="1" ht="24" customHeight="1" spans="1:5">
      <c r="A150" s="10" t="s">
        <v>19</v>
      </c>
      <c r="B150" s="10" t="str">
        <f>"2620416"</f>
        <v>2620416</v>
      </c>
      <c r="C150" s="10">
        <v>9</v>
      </c>
      <c r="D150" s="14">
        <v>87.32</v>
      </c>
      <c r="E150" s="10"/>
    </row>
    <row r="151" s="2" customFormat="1" ht="24" customHeight="1" spans="1:5">
      <c r="A151" s="10" t="s">
        <v>20</v>
      </c>
      <c r="B151" s="10" t="str">
        <f>"2620719"</f>
        <v>2620719</v>
      </c>
      <c r="C151" s="10">
        <v>2</v>
      </c>
      <c r="D151" s="14">
        <v>78.38</v>
      </c>
      <c r="E151" s="10"/>
    </row>
    <row r="152" s="2" customFormat="1" ht="24" customHeight="1" spans="1:5">
      <c r="A152" s="10" t="s">
        <v>20</v>
      </c>
      <c r="B152" s="10" t="str">
        <f>"2620701"</f>
        <v>2620701</v>
      </c>
      <c r="C152" s="10">
        <v>12</v>
      </c>
      <c r="D152" s="14">
        <v>79.16</v>
      </c>
      <c r="E152" s="10"/>
    </row>
    <row r="153" s="2" customFormat="1" ht="24" customHeight="1" spans="1:5">
      <c r="A153" s="10" t="s">
        <v>20</v>
      </c>
      <c r="B153" s="10" t="str">
        <f>"2620603"</f>
        <v>2620603</v>
      </c>
      <c r="C153" s="10">
        <v>6</v>
      </c>
      <c r="D153" s="14">
        <v>82.36</v>
      </c>
      <c r="E153" s="10"/>
    </row>
    <row r="154" s="2" customFormat="1" ht="24" customHeight="1" spans="1:5">
      <c r="A154" s="10" t="s">
        <v>20</v>
      </c>
      <c r="B154" s="10" t="str">
        <f>"2620604"</f>
        <v>2620604</v>
      </c>
      <c r="C154" s="10">
        <v>1</v>
      </c>
      <c r="D154" s="14">
        <v>81.86</v>
      </c>
      <c r="E154" s="10"/>
    </row>
    <row r="155" s="2" customFormat="1" ht="24" customHeight="1" spans="1:5">
      <c r="A155" s="10" t="s">
        <v>20</v>
      </c>
      <c r="B155" s="10" t="str">
        <f>"2620729"</f>
        <v>2620729</v>
      </c>
      <c r="C155" s="10">
        <v>10</v>
      </c>
      <c r="D155" s="14">
        <v>82.04</v>
      </c>
      <c r="E155" s="10"/>
    </row>
    <row r="156" s="2" customFormat="1" ht="24" customHeight="1" spans="1:5">
      <c r="A156" s="10" t="s">
        <v>20</v>
      </c>
      <c r="B156" s="10" t="str">
        <f>"2620810"</f>
        <v>2620810</v>
      </c>
      <c r="C156" s="10" t="s">
        <v>7</v>
      </c>
      <c r="D156" s="14"/>
      <c r="E156" s="10" t="s">
        <v>7</v>
      </c>
    </row>
    <row r="157" s="2" customFormat="1" ht="24" customHeight="1" spans="1:5">
      <c r="A157" s="10" t="s">
        <v>20</v>
      </c>
      <c r="B157" s="10" t="str">
        <f>"2621005"</f>
        <v>2621005</v>
      </c>
      <c r="C157" s="10">
        <v>5</v>
      </c>
      <c r="D157" s="14">
        <v>81.04</v>
      </c>
      <c r="E157" s="10"/>
    </row>
    <row r="158" s="2" customFormat="1" ht="24" customHeight="1" spans="1:5">
      <c r="A158" s="10" t="s">
        <v>20</v>
      </c>
      <c r="B158" s="10" t="str">
        <f>"2620718"</f>
        <v>2620718</v>
      </c>
      <c r="C158" s="10">
        <v>14</v>
      </c>
      <c r="D158" s="14">
        <v>81.82</v>
      </c>
      <c r="E158" s="10"/>
    </row>
    <row r="159" s="2" customFormat="1" ht="24" customHeight="1" spans="1:5">
      <c r="A159" s="10" t="s">
        <v>20</v>
      </c>
      <c r="B159" s="10" t="str">
        <f>"2620901"</f>
        <v>2620901</v>
      </c>
      <c r="C159" s="10">
        <v>8</v>
      </c>
      <c r="D159" s="14">
        <v>82.98</v>
      </c>
      <c r="E159" s="10"/>
    </row>
    <row r="160" s="2" customFormat="1" ht="24" customHeight="1" spans="1:5">
      <c r="A160" s="10" t="s">
        <v>20</v>
      </c>
      <c r="B160" s="10" t="str">
        <f>"2620726"</f>
        <v>2620726</v>
      </c>
      <c r="C160" s="10">
        <v>7</v>
      </c>
      <c r="D160" s="14">
        <v>81.16</v>
      </c>
      <c r="E160" s="10"/>
    </row>
    <row r="161" s="2" customFormat="1" ht="24" customHeight="1" spans="1:5">
      <c r="A161" s="10" t="s">
        <v>20</v>
      </c>
      <c r="B161" s="10" t="str">
        <f>"2620622"</f>
        <v>2620622</v>
      </c>
      <c r="C161" s="10">
        <v>11</v>
      </c>
      <c r="D161" s="14">
        <v>78.38</v>
      </c>
      <c r="E161" s="10"/>
    </row>
    <row r="162" s="2" customFormat="1" ht="24" customHeight="1" spans="1:5">
      <c r="A162" s="10" t="s">
        <v>20</v>
      </c>
      <c r="B162" s="10" t="str">
        <f>"2620706"</f>
        <v>2620706</v>
      </c>
      <c r="C162" s="10">
        <v>3</v>
      </c>
      <c r="D162" s="14">
        <v>80.08</v>
      </c>
      <c r="E162" s="10"/>
    </row>
    <row r="163" s="2" customFormat="1" ht="24" customHeight="1" spans="1:5">
      <c r="A163" s="10" t="s">
        <v>20</v>
      </c>
      <c r="B163" s="10" t="str">
        <f>"2620828"</f>
        <v>2620828</v>
      </c>
      <c r="C163" s="10">
        <v>4</v>
      </c>
      <c r="D163" s="14">
        <v>78.44</v>
      </c>
      <c r="E163" s="10"/>
    </row>
    <row r="164" s="2" customFormat="1" ht="24" customHeight="1" spans="1:5">
      <c r="A164" s="10" t="s">
        <v>20</v>
      </c>
      <c r="B164" s="10" t="str">
        <f>"2620922"</f>
        <v>2620922</v>
      </c>
      <c r="C164" s="10">
        <v>15</v>
      </c>
      <c r="D164" s="14">
        <v>82.58</v>
      </c>
      <c r="E164" s="10"/>
    </row>
    <row r="165" s="2" customFormat="1" ht="24" customHeight="1" spans="1:5">
      <c r="A165" s="10" t="s">
        <v>20</v>
      </c>
      <c r="B165" s="10" t="str">
        <f>"2620817"</f>
        <v>2620817</v>
      </c>
      <c r="C165" s="10">
        <v>9</v>
      </c>
      <c r="D165" s="14">
        <v>80</v>
      </c>
      <c r="E165" s="10"/>
    </row>
    <row r="166" s="2" customFormat="1" ht="24" customHeight="1" spans="1:5">
      <c r="A166" s="10" t="s">
        <v>21</v>
      </c>
      <c r="B166" s="10" t="str">
        <f>"2622027"</f>
        <v>2622027</v>
      </c>
      <c r="C166" s="10">
        <v>2</v>
      </c>
      <c r="D166" s="14">
        <v>83.08</v>
      </c>
      <c r="E166" s="10"/>
    </row>
    <row r="167" s="2" customFormat="1" ht="24" customHeight="1" spans="1:5">
      <c r="A167" s="10" t="s">
        <v>21</v>
      </c>
      <c r="B167" s="10" t="str">
        <f>"2621105"</f>
        <v>2621105</v>
      </c>
      <c r="C167" s="10">
        <v>10</v>
      </c>
      <c r="D167" s="14">
        <v>81.92</v>
      </c>
      <c r="E167" s="10"/>
    </row>
    <row r="168" s="2" customFormat="1" ht="24" customHeight="1" spans="1:5">
      <c r="A168" s="10" t="s">
        <v>21</v>
      </c>
      <c r="B168" s="10" t="str">
        <f>"2621615"</f>
        <v>2621615</v>
      </c>
      <c r="C168" s="10">
        <v>3</v>
      </c>
      <c r="D168" s="14">
        <v>80.88</v>
      </c>
      <c r="E168" s="10"/>
    </row>
    <row r="169" s="2" customFormat="1" ht="24" customHeight="1" spans="1:5">
      <c r="A169" s="10" t="s">
        <v>21</v>
      </c>
      <c r="B169" s="10" t="str">
        <f>"2621623"</f>
        <v>2621623</v>
      </c>
      <c r="C169" s="10">
        <v>6</v>
      </c>
      <c r="D169" s="14">
        <v>84.28</v>
      </c>
      <c r="E169" s="10"/>
    </row>
    <row r="170" s="2" customFormat="1" ht="24" customHeight="1" spans="1:5">
      <c r="A170" s="10" t="s">
        <v>21</v>
      </c>
      <c r="B170" s="10" t="str">
        <f>"2621312"</f>
        <v>2621312</v>
      </c>
      <c r="C170" s="10">
        <v>12</v>
      </c>
      <c r="D170" s="14">
        <v>82.4</v>
      </c>
      <c r="E170" s="10"/>
    </row>
    <row r="171" s="2" customFormat="1" ht="24" customHeight="1" spans="1:5">
      <c r="A171" s="10" t="s">
        <v>21</v>
      </c>
      <c r="B171" s="10" t="str">
        <f>"2621628"</f>
        <v>2621628</v>
      </c>
      <c r="C171" s="10">
        <v>7</v>
      </c>
      <c r="D171" s="14">
        <v>80.58</v>
      </c>
      <c r="E171" s="10"/>
    </row>
    <row r="172" s="2" customFormat="1" ht="24" customHeight="1" spans="1:5">
      <c r="A172" s="10" t="s">
        <v>21</v>
      </c>
      <c r="B172" s="10" t="str">
        <f>"2621830"</f>
        <v>2621830</v>
      </c>
      <c r="C172" s="10">
        <v>8</v>
      </c>
      <c r="D172" s="14">
        <v>84.44</v>
      </c>
      <c r="E172" s="10"/>
    </row>
    <row r="173" s="2" customFormat="1" ht="24" customHeight="1" spans="1:5">
      <c r="A173" s="10" t="s">
        <v>21</v>
      </c>
      <c r="B173" s="10" t="str">
        <f>"2621102"</f>
        <v>2621102</v>
      </c>
      <c r="C173" s="10">
        <v>1</v>
      </c>
      <c r="D173" s="14">
        <v>82.54</v>
      </c>
      <c r="E173" s="10"/>
    </row>
    <row r="174" s="2" customFormat="1" ht="24" customHeight="1" spans="1:5">
      <c r="A174" s="10" t="s">
        <v>21</v>
      </c>
      <c r="B174" s="10" t="str">
        <f>"2621112"</f>
        <v>2621112</v>
      </c>
      <c r="C174" s="10">
        <v>5</v>
      </c>
      <c r="D174" s="14">
        <v>82.32</v>
      </c>
      <c r="E174" s="10"/>
    </row>
    <row r="175" s="2" customFormat="1" ht="24" customHeight="1" spans="1:5">
      <c r="A175" s="10" t="s">
        <v>21</v>
      </c>
      <c r="B175" s="10" t="str">
        <f>"2621422"</f>
        <v>2621422</v>
      </c>
      <c r="C175" s="10">
        <v>9</v>
      </c>
      <c r="D175" s="14">
        <v>82.62</v>
      </c>
      <c r="E175" s="10"/>
    </row>
    <row r="176" s="2" customFormat="1" ht="24" customHeight="1" spans="1:5">
      <c r="A176" s="10" t="s">
        <v>21</v>
      </c>
      <c r="B176" s="10" t="str">
        <f>"2621710"</f>
        <v>2621710</v>
      </c>
      <c r="C176" s="10">
        <v>11</v>
      </c>
      <c r="D176" s="14">
        <v>79.56</v>
      </c>
      <c r="E176" s="10"/>
    </row>
    <row r="177" s="2" customFormat="1" ht="24" customHeight="1" spans="1:5">
      <c r="A177" s="10" t="s">
        <v>21</v>
      </c>
      <c r="B177" s="10" t="str">
        <f>"2622007"</f>
        <v>2622007</v>
      </c>
      <c r="C177" s="10">
        <v>4</v>
      </c>
      <c r="D177" s="14">
        <v>79.54</v>
      </c>
      <c r="E177" s="10"/>
    </row>
    <row r="178" s="2" customFormat="1" ht="24" customHeight="1" spans="1:5">
      <c r="A178" s="10" t="s">
        <v>22</v>
      </c>
      <c r="B178" s="10" t="str">
        <f>"2622615"</f>
        <v>2622615</v>
      </c>
      <c r="C178" s="10">
        <v>13</v>
      </c>
      <c r="D178" s="14">
        <v>82.66</v>
      </c>
      <c r="E178" s="10"/>
    </row>
    <row r="179" s="2" customFormat="1" ht="24" customHeight="1" spans="1:5">
      <c r="A179" s="10" t="s">
        <v>22</v>
      </c>
      <c r="B179" s="10" t="str">
        <f>"2622505"</f>
        <v>2622505</v>
      </c>
      <c r="C179" s="10">
        <v>7</v>
      </c>
      <c r="D179" s="14">
        <v>79.04</v>
      </c>
      <c r="E179" s="10"/>
    </row>
    <row r="180" s="2" customFormat="1" ht="24" customHeight="1" spans="1:5">
      <c r="A180" s="10" t="s">
        <v>22</v>
      </c>
      <c r="B180" s="10" t="str">
        <f>"2622604"</f>
        <v>2622604</v>
      </c>
      <c r="C180" s="10">
        <v>14</v>
      </c>
      <c r="D180" s="14">
        <v>82.74</v>
      </c>
      <c r="E180" s="10"/>
    </row>
    <row r="181" s="2" customFormat="1" ht="24" customHeight="1" spans="1:5">
      <c r="A181" s="10" t="s">
        <v>22</v>
      </c>
      <c r="B181" s="10" t="str">
        <f>"2622527"</f>
        <v>2622527</v>
      </c>
      <c r="C181" s="10">
        <v>8</v>
      </c>
      <c r="D181" s="14">
        <v>82.32</v>
      </c>
      <c r="E181" s="10"/>
    </row>
    <row r="182" s="2" customFormat="1" ht="24" customHeight="1" spans="1:5">
      <c r="A182" s="10" t="s">
        <v>22</v>
      </c>
      <c r="B182" s="10" t="str">
        <f>"2622708"</f>
        <v>2622708</v>
      </c>
      <c r="C182" s="10">
        <v>18</v>
      </c>
      <c r="D182" s="14">
        <v>80.16</v>
      </c>
      <c r="E182" s="10"/>
    </row>
    <row r="183" s="2" customFormat="1" ht="24" customHeight="1" spans="1:5">
      <c r="A183" s="10" t="s">
        <v>22</v>
      </c>
      <c r="B183" s="10" t="str">
        <f>"2622321"</f>
        <v>2622321</v>
      </c>
      <c r="C183" s="10">
        <v>9</v>
      </c>
      <c r="D183" s="14">
        <v>82.7</v>
      </c>
      <c r="E183" s="10"/>
    </row>
    <row r="184" s="2" customFormat="1" ht="24" customHeight="1" spans="1:5">
      <c r="A184" s="10" t="s">
        <v>22</v>
      </c>
      <c r="B184" s="10" t="str">
        <f>"2622403"</f>
        <v>2622403</v>
      </c>
      <c r="C184" s="10">
        <v>2</v>
      </c>
      <c r="D184" s="14">
        <v>82.86</v>
      </c>
      <c r="E184" s="10"/>
    </row>
    <row r="185" s="2" customFormat="1" ht="24" customHeight="1" spans="1:5">
      <c r="A185" s="10" t="s">
        <v>22</v>
      </c>
      <c r="B185" s="10" t="str">
        <f>"2622721"</f>
        <v>2622721</v>
      </c>
      <c r="C185" s="10">
        <v>6</v>
      </c>
      <c r="D185" s="14">
        <v>81.14</v>
      </c>
      <c r="E185" s="10"/>
    </row>
    <row r="186" s="2" customFormat="1" ht="24" customHeight="1" spans="1:5">
      <c r="A186" s="10" t="s">
        <v>22</v>
      </c>
      <c r="B186" s="10" t="str">
        <f>"2622808"</f>
        <v>2622808</v>
      </c>
      <c r="C186" s="10">
        <v>20</v>
      </c>
      <c r="D186" s="14">
        <v>79.48</v>
      </c>
      <c r="E186" s="10"/>
    </row>
    <row r="187" s="2" customFormat="1" ht="24" customHeight="1" spans="1:5">
      <c r="A187" s="10" t="s">
        <v>22</v>
      </c>
      <c r="B187" s="10" t="str">
        <f>"2622913"</f>
        <v>2622913</v>
      </c>
      <c r="C187" s="10" t="s">
        <v>7</v>
      </c>
      <c r="D187" s="14"/>
      <c r="E187" s="10" t="s">
        <v>7</v>
      </c>
    </row>
    <row r="188" s="2" customFormat="1" ht="24" customHeight="1" spans="1:5">
      <c r="A188" s="10" t="s">
        <v>22</v>
      </c>
      <c r="B188" s="10" t="str">
        <f>"2622302"</f>
        <v>2622302</v>
      </c>
      <c r="C188" s="10">
        <v>19</v>
      </c>
      <c r="D188" s="14">
        <v>79.4</v>
      </c>
      <c r="E188" s="10"/>
    </row>
    <row r="189" s="2" customFormat="1" ht="24" customHeight="1" spans="1:5">
      <c r="A189" s="10" t="s">
        <v>22</v>
      </c>
      <c r="B189" s="10" t="str">
        <f>"2622601"</f>
        <v>2622601</v>
      </c>
      <c r="C189" s="10">
        <v>21</v>
      </c>
      <c r="D189" s="14">
        <v>78.78</v>
      </c>
      <c r="E189" s="10"/>
    </row>
    <row r="190" s="2" customFormat="1" ht="24" customHeight="1" spans="1:5">
      <c r="A190" s="10" t="s">
        <v>22</v>
      </c>
      <c r="B190" s="10" t="str">
        <f>"2622821"</f>
        <v>2622821</v>
      </c>
      <c r="C190" s="10">
        <v>23</v>
      </c>
      <c r="D190" s="14">
        <v>81.46</v>
      </c>
      <c r="E190" s="10"/>
    </row>
    <row r="191" s="2" customFormat="1" ht="24" customHeight="1" spans="1:5">
      <c r="A191" s="10" t="s">
        <v>22</v>
      </c>
      <c r="B191" s="10" t="str">
        <f>"2622915"</f>
        <v>2622915</v>
      </c>
      <c r="C191" s="10">
        <v>5</v>
      </c>
      <c r="D191" s="14">
        <v>77.46</v>
      </c>
      <c r="E191" s="10"/>
    </row>
    <row r="192" s="2" customFormat="1" ht="24" customHeight="1" spans="1:5">
      <c r="A192" s="10" t="s">
        <v>22</v>
      </c>
      <c r="B192" s="10" t="str">
        <f>"2622323"</f>
        <v>2622323</v>
      </c>
      <c r="C192" s="10">
        <v>17</v>
      </c>
      <c r="D192" s="14">
        <v>80.02</v>
      </c>
      <c r="E192" s="10"/>
    </row>
    <row r="193" s="2" customFormat="1" ht="24" customHeight="1" spans="1:5">
      <c r="A193" s="10" t="s">
        <v>22</v>
      </c>
      <c r="B193" s="10" t="str">
        <f>"2622404"</f>
        <v>2622404</v>
      </c>
      <c r="C193" s="10">
        <v>3</v>
      </c>
      <c r="D193" s="14">
        <v>81.34</v>
      </c>
      <c r="E193" s="10"/>
    </row>
    <row r="194" s="2" customFormat="1" ht="24" customHeight="1" spans="1:5">
      <c r="A194" s="10" t="s">
        <v>22</v>
      </c>
      <c r="B194" s="10" t="str">
        <f>"2622428"</f>
        <v>2622428</v>
      </c>
      <c r="C194" s="10">
        <v>16</v>
      </c>
      <c r="D194" s="14">
        <v>79.82</v>
      </c>
      <c r="E194" s="10"/>
    </row>
    <row r="195" s="2" customFormat="1" ht="24" customHeight="1" spans="1:5">
      <c r="A195" s="10" t="s">
        <v>22</v>
      </c>
      <c r="B195" s="10" t="str">
        <f>"2622712"</f>
        <v>2622712</v>
      </c>
      <c r="C195" s="10">
        <v>4</v>
      </c>
      <c r="D195" s="14">
        <v>84.82</v>
      </c>
      <c r="E195" s="10"/>
    </row>
    <row r="196" s="2" customFormat="1" ht="24" customHeight="1" spans="1:5">
      <c r="A196" s="10" t="s">
        <v>22</v>
      </c>
      <c r="B196" s="10" t="str">
        <f>"2622727"</f>
        <v>2622727</v>
      </c>
      <c r="C196" s="10">
        <v>1</v>
      </c>
      <c r="D196" s="14">
        <v>76.58</v>
      </c>
      <c r="E196" s="10"/>
    </row>
    <row r="197" s="2" customFormat="1" ht="24" customHeight="1" spans="1:5">
      <c r="A197" s="10" t="s">
        <v>22</v>
      </c>
      <c r="B197" s="10" t="str">
        <f>"2622319"</f>
        <v>2622319</v>
      </c>
      <c r="C197" s="10">
        <v>22</v>
      </c>
      <c r="D197" s="14">
        <v>78.68</v>
      </c>
      <c r="E197" s="10"/>
    </row>
    <row r="198" s="2" customFormat="1" ht="24" customHeight="1" spans="1:5">
      <c r="A198" s="10" t="s">
        <v>22</v>
      </c>
      <c r="B198" s="10" t="str">
        <f>"2622223"</f>
        <v>2622223</v>
      </c>
      <c r="C198" s="10">
        <v>15</v>
      </c>
      <c r="D198" s="14">
        <v>84.86</v>
      </c>
      <c r="E198" s="10"/>
    </row>
    <row r="199" s="2" customFormat="1" ht="24" customHeight="1" spans="1:5">
      <c r="A199" s="10" t="s">
        <v>22</v>
      </c>
      <c r="B199" s="10" t="str">
        <f>"2622626"</f>
        <v>2622626</v>
      </c>
      <c r="C199" s="10">
        <v>24</v>
      </c>
      <c r="D199" s="14">
        <v>86.3</v>
      </c>
      <c r="E199" s="10"/>
    </row>
    <row r="200" s="2" customFormat="1" ht="24" customHeight="1" spans="1:5">
      <c r="A200" s="10" t="s">
        <v>22</v>
      </c>
      <c r="B200" s="10" t="str">
        <f>"2622726"</f>
        <v>2622726</v>
      </c>
      <c r="C200" s="10">
        <v>10</v>
      </c>
      <c r="D200" s="14">
        <v>80.04</v>
      </c>
      <c r="E200" s="10"/>
    </row>
    <row r="201" s="2" customFormat="1" ht="24" customHeight="1" spans="1:5">
      <c r="A201" s="10" t="s">
        <v>22</v>
      </c>
      <c r="B201" s="10" t="str">
        <f>"2622807"</f>
        <v>2622807</v>
      </c>
      <c r="C201" s="10">
        <v>11</v>
      </c>
      <c r="D201" s="14">
        <v>80.9</v>
      </c>
      <c r="E201" s="10"/>
    </row>
    <row r="202" s="2" customFormat="1" ht="24" customHeight="1" spans="1:5">
      <c r="A202" s="10" t="s">
        <v>23</v>
      </c>
      <c r="B202" s="10" t="str">
        <f>"2623606"</f>
        <v>2623606</v>
      </c>
      <c r="C202" s="10">
        <v>1</v>
      </c>
      <c r="D202" s="14">
        <v>80.3</v>
      </c>
      <c r="E202" s="10"/>
    </row>
    <row r="203" s="2" customFormat="1" ht="24" customHeight="1" spans="1:5">
      <c r="A203" s="10" t="s">
        <v>23</v>
      </c>
      <c r="B203" s="10" t="str">
        <f>"2623418"</f>
        <v>2623418</v>
      </c>
      <c r="C203" s="10">
        <v>2</v>
      </c>
      <c r="D203" s="14">
        <v>83.32</v>
      </c>
      <c r="E203" s="10"/>
    </row>
    <row r="204" s="2" customFormat="1" ht="24" customHeight="1" spans="1:5">
      <c r="A204" s="10" t="s">
        <v>23</v>
      </c>
      <c r="B204" s="10" t="str">
        <f>"2623803"</f>
        <v>2623803</v>
      </c>
      <c r="C204" s="10">
        <v>6</v>
      </c>
      <c r="D204" s="14">
        <v>81.44</v>
      </c>
      <c r="E204" s="10"/>
    </row>
    <row r="205" s="2" customFormat="1" ht="24" customHeight="1" spans="1:5">
      <c r="A205" s="10" t="s">
        <v>23</v>
      </c>
      <c r="B205" s="10" t="str">
        <f>"2623424"</f>
        <v>2623424</v>
      </c>
      <c r="C205" s="10">
        <v>15</v>
      </c>
      <c r="D205" s="14">
        <v>83.42</v>
      </c>
      <c r="E205" s="10"/>
    </row>
    <row r="206" s="2" customFormat="1" ht="24" customHeight="1" spans="1:5">
      <c r="A206" s="10" t="s">
        <v>23</v>
      </c>
      <c r="B206" s="10" t="str">
        <f>"2623206"</f>
        <v>2623206</v>
      </c>
      <c r="C206" s="10">
        <v>5</v>
      </c>
      <c r="D206" s="14">
        <v>79.38</v>
      </c>
      <c r="E206" s="10"/>
    </row>
    <row r="207" s="2" customFormat="1" ht="24" customHeight="1" spans="1:5">
      <c r="A207" s="10" t="s">
        <v>23</v>
      </c>
      <c r="B207" s="10" t="str">
        <f>"2623429"</f>
        <v>2623429</v>
      </c>
      <c r="C207" s="10">
        <v>12</v>
      </c>
      <c r="D207" s="14">
        <v>82.52</v>
      </c>
      <c r="E207" s="10"/>
    </row>
    <row r="208" s="2" customFormat="1" ht="24" customHeight="1" spans="1:5">
      <c r="A208" s="10" t="s">
        <v>23</v>
      </c>
      <c r="B208" s="10" t="str">
        <f>"2623121"</f>
        <v>2623121</v>
      </c>
      <c r="C208" s="10">
        <v>11</v>
      </c>
      <c r="D208" s="14">
        <v>78.9</v>
      </c>
      <c r="E208" s="10"/>
    </row>
    <row r="209" s="2" customFormat="1" ht="24" customHeight="1" spans="1:5">
      <c r="A209" s="10" t="s">
        <v>23</v>
      </c>
      <c r="B209" s="10" t="str">
        <f>"2623610"</f>
        <v>2623610</v>
      </c>
      <c r="C209" s="10">
        <v>18</v>
      </c>
      <c r="D209" s="14">
        <v>80.74</v>
      </c>
      <c r="E209" s="10"/>
    </row>
    <row r="210" s="2" customFormat="1" ht="24" customHeight="1" spans="1:5">
      <c r="A210" s="10" t="s">
        <v>23</v>
      </c>
      <c r="B210" s="10" t="str">
        <f>"2623420"</f>
        <v>2623420</v>
      </c>
      <c r="C210" s="10">
        <v>4</v>
      </c>
      <c r="D210" s="14">
        <v>79.84</v>
      </c>
      <c r="E210" s="10"/>
    </row>
    <row r="211" s="2" customFormat="1" ht="24" customHeight="1" spans="1:5">
      <c r="A211" s="10" t="s">
        <v>23</v>
      </c>
      <c r="B211" s="10" t="str">
        <f>"2623530"</f>
        <v>2623530</v>
      </c>
      <c r="C211" s="10">
        <v>13</v>
      </c>
      <c r="D211" s="14">
        <v>79.14</v>
      </c>
      <c r="E211" s="10"/>
    </row>
    <row r="212" s="2" customFormat="1" ht="24" customHeight="1" spans="1:5">
      <c r="A212" s="10" t="s">
        <v>23</v>
      </c>
      <c r="B212" s="10" t="str">
        <f>"2623613"</f>
        <v>2623613</v>
      </c>
      <c r="C212" s="10">
        <v>8</v>
      </c>
      <c r="D212" s="14">
        <v>80.6</v>
      </c>
      <c r="E212" s="10"/>
    </row>
    <row r="213" s="2" customFormat="1" ht="24" customHeight="1" spans="1:5">
      <c r="A213" s="10" t="s">
        <v>23</v>
      </c>
      <c r="B213" s="10" t="str">
        <f>"2623706"</f>
        <v>2623706</v>
      </c>
      <c r="C213" s="10" t="s">
        <v>7</v>
      </c>
      <c r="D213" s="14"/>
      <c r="E213" s="10" t="s">
        <v>7</v>
      </c>
    </row>
    <row r="214" s="2" customFormat="1" ht="24" customHeight="1" spans="1:5">
      <c r="A214" s="10" t="s">
        <v>23</v>
      </c>
      <c r="B214" s="10" t="str">
        <f>"2623225"</f>
        <v>2623225</v>
      </c>
      <c r="C214" s="10">
        <v>10</v>
      </c>
      <c r="D214" s="14">
        <v>78.74</v>
      </c>
      <c r="E214" s="10"/>
    </row>
    <row r="215" s="2" customFormat="1" ht="24" customHeight="1" spans="1:5">
      <c r="A215" s="10" t="s">
        <v>23</v>
      </c>
      <c r="B215" s="10" t="str">
        <f>"2623701"</f>
        <v>2623701</v>
      </c>
      <c r="C215" s="10">
        <v>7</v>
      </c>
      <c r="D215" s="14">
        <v>80.48</v>
      </c>
      <c r="E215" s="10"/>
    </row>
    <row r="216" s="2" customFormat="1" ht="24" customHeight="1" spans="1:5">
      <c r="A216" s="10" t="s">
        <v>23</v>
      </c>
      <c r="B216" s="10" t="str">
        <f>"2623116"</f>
        <v>2623116</v>
      </c>
      <c r="C216" s="10">
        <v>9</v>
      </c>
      <c r="D216" s="14">
        <v>80.1</v>
      </c>
      <c r="E216" s="10"/>
    </row>
    <row r="217" s="2" customFormat="1" ht="24" customHeight="1" spans="1:5">
      <c r="A217" s="10" t="s">
        <v>23</v>
      </c>
      <c r="B217" s="10" t="str">
        <f>"2623615"</f>
        <v>2623615</v>
      </c>
      <c r="C217" s="10">
        <v>3</v>
      </c>
      <c r="D217" s="14">
        <v>79.76</v>
      </c>
      <c r="E217" s="10"/>
    </row>
    <row r="218" s="2" customFormat="1" ht="24" customHeight="1" spans="1:5">
      <c r="A218" s="10" t="s">
        <v>23</v>
      </c>
      <c r="B218" s="10" t="str">
        <f>"2623528"</f>
        <v>2623528</v>
      </c>
      <c r="C218" s="10">
        <v>16</v>
      </c>
      <c r="D218" s="14">
        <v>80.76</v>
      </c>
      <c r="E218" s="10"/>
    </row>
    <row r="219" s="2" customFormat="1" ht="24" customHeight="1" spans="1:5">
      <c r="A219" s="10" t="s">
        <v>23</v>
      </c>
      <c r="B219" s="10" t="str">
        <f>"2623125"</f>
        <v>2623125</v>
      </c>
      <c r="C219" s="10">
        <v>17</v>
      </c>
      <c r="D219" s="14">
        <v>79.62</v>
      </c>
      <c r="E219" s="10"/>
    </row>
    <row r="220" s="2" customFormat="1" ht="24" customHeight="1" spans="1:5">
      <c r="A220" s="10" t="s">
        <v>24</v>
      </c>
      <c r="B220" s="10" t="str">
        <f>"2624224"</f>
        <v>2624224</v>
      </c>
      <c r="C220" s="10">
        <v>8</v>
      </c>
      <c r="D220" s="14">
        <v>83.6</v>
      </c>
      <c r="E220" s="10"/>
    </row>
    <row r="221" s="2" customFormat="1" ht="24" customHeight="1" spans="1:5">
      <c r="A221" s="10" t="s">
        <v>24</v>
      </c>
      <c r="B221" s="10" t="str">
        <f>"2624204"</f>
        <v>2624204</v>
      </c>
      <c r="C221" s="10">
        <v>10</v>
      </c>
      <c r="D221" s="14">
        <v>77.8</v>
      </c>
      <c r="E221" s="10"/>
    </row>
    <row r="222" s="2" customFormat="1" ht="24" customHeight="1" spans="1:5">
      <c r="A222" s="10" t="s">
        <v>24</v>
      </c>
      <c r="B222" s="10" t="str">
        <f>"2624205"</f>
        <v>2624205</v>
      </c>
      <c r="C222" s="10">
        <v>14</v>
      </c>
      <c r="D222" s="14">
        <v>80</v>
      </c>
      <c r="E222" s="10"/>
    </row>
    <row r="223" s="2" customFormat="1" ht="24" customHeight="1" spans="1:5">
      <c r="A223" s="10" t="s">
        <v>24</v>
      </c>
      <c r="B223" s="10" t="str">
        <f>"2624206"</f>
        <v>2624206</v>
      </c>
      <c r="C223" s="10" t="s">
        <v>7</v>
      </c>
      <c r="D223" s="14"/>
      <c r="E223" s="10" t="s">
        <v>7</v>
      </c>
    </row>
    <row r="224" s="2" customFormat="1" ht="24" customHeight="1" spans="1:5">
      <c r="A224" s="10" t="s">
        <v>24</v>
      </c>
      <c r="B224" s="10" t="str">
        <f>"2624207"</f>
        <v>2624207</v>
      </c>
      <c r="C224" s="10">
        <v>2</v>
      </c>
      <c r="D224" s="14">
        <v>80.8</v>
      </c>
      <c r="E224" s="10"/>
    </row>
    <row r="225" s="2" customFormat="1" ht="24" customHeight="1" spans="1:5">
      <c r="A225" s="10" t="s">
        <v>24</v>
      </c>
      <c r="B225" s="10" t="str">
        <f>"2624004"</f>
        <v>2624004</v>
      </c>
      <c r="C225" s="10">
        <v>27</v>
      </c>
      <c r="D225" s="14">
        <v>82.4</v>
      </c>
      <c r="E225" s="10"/>
    </row>
    <row r="226" s="2" customFormat="1" ht="24" customHeight="1" spans="1:5">
      <c r="A226" s="10" t="s">
        <v>24</v>
      </c>
      <c r="B226" s="10" t="str">
        <f>"2624215"</f>
        <v>2624215</v>
      </c>
      <c r="C226" s="10">
        <v>3</v>
      </c>
      <c r="D226" s="14">
        <v>78.2</v>
      </c>
      <c r="E226" s="10"/>
    </row>
    <row r="227" s="2" customFormat="1" ht="24" customHeight="1" spans="1:5">
      <c r="A227" s="10" t="s">
        <v>24</v>
      </c>
      <c r="B227" s="10" t="str">
        <f>"2624103"</f>
        <v>2624103</v>
      </c>
      <c r="C227" s="10">
        <v>7</v>
      </c>
      <c r="D227" s="14">
        <v>82</v>
      </c>
      <c r="E227" s="10"/>
    </row>
    <row r="228" s="2" customFormat="1" ht="24" customHeight="1" spans="1:5">
      <c r="A228" s="10" t="s">
        <v>24</v>
      </c>
      <c r="B228" s="10" t="str">
        <f>"2624230"</f>
        <v>2624230</v>
      </c>
      <c r="C228" s="10">
        <v>6</v>
      </c>
      <c r="D228" s="14">
        <v>80.4</v>
      </c>
      <c r="E228" s="10"/>
    </row>
    <row r="229" s="2" customFormat="1" ht="24" customHeight="1" spans="1:5">
      <c r="A229" s="10" t="s">
        <v>24</v>
      </c>
      <c r="B229" s="10" t="str">
        <f>"2624306"</f>
        <v>2624306</v>
      </c>
      <c r="C229" s="10" t="s">
        <v>7</v>
      </c>
      <c r="D229" s="14"/>
      <c r="E229" s="10" t="s">
        <v>7</v>
      </c>
    </row>
    <row r="230" s="2" customFormat="1" ht="24" customHeight="1" spans="1:5">
      <c r="A230" s="10" t="s">
        <v>24</v>
      </c>
      <c r="B230" s="10" t="str">
        <f>"2623929"</f>
        <v>2623929</v>
      </c>
      <c r="C230" s="10">
        <v>1</v>
      </c>
      <c r="D230" s="14">
        <v>83.4</v>
      </c>
      <c r="E230" s="10"/>
    </row>
    <row r="231" s="2" customFormat="1" ht="24" customHeight="1" spans="1:5">
      <c r="A231" s="10" t="s">
        <v>24</v>
      </c>
      <c r="B231" s="10" t="str">
        <f>"2624307"</f>
        <v>2624307</v>
      </c>
      <c r="C231" s="10" t="s">
        <v>7</v>
      </c>
      <c r="D231" s="14"/>
      <c r="E231" s="10" t="s">
        <v>7</v>
      </c>
    </row>
    <row r="232" s="2" customFormat="1" ht="24" customHeight="1" spans="1:5">
      <c r="A232" s="10" t="s">
        <v>24</v>
      </c>
      <c r="B232" s="10" t="str">
        <f>"2624404"</f>
        <v>2624404</v>
      </c>
      <c r="C232" s="10">
        <v>20</v>
      </c>
      <c r="D232" s="14">
        <v>79.6</v>
      </c>
      <c r="E232" s="10"/>
    </row>
    <row r="233" s="2" customFormat="1" ht="24" customHeight="1" spans="1:5">
      <c r="A233" s="10" t="s">
        <v>24</v>
      </c>
      <c r="B233" s="10" t="str">
        <f>"2623917"</f>
        <v>2623917</v>
      </c>
      <c r="C233" s="10">
        <v>9</v>
      </c>
      <c r="D233" s="14">
        <v>83.4</v>
      </c>
      <c r="E233" s="10"/>
    </row>
    <row r="234" s="2" customFormat="1" ht="24" customHeight="1" spans="1:5">
      <c r="A234" s="10" t="s">
        <v>24</v>
      </c>
      <c r="B234" s="10" t="str">
        <f>"2624423"</f>
        <v>2624423</v>
      </c>
      <c r="C234" s="10" t="s">
        <v>7</v>
      </c>
      <c r="D234" s="14"/>
      <c r="E234" s="10" t="s">
        <v>7</v>
      </c>
    </row>
    <row r="235" s="2" customFormat="1" ht="24" customHeight="1" spans="1:5">
      <c r="A235" s="10" t="s">
        <v>24</v>
      </c>
      <c r="B235" s="10" t="str">
        <f>"2624126"</f>
        <v>2624126</v>
      </c>
      <c r="C235" s="10">
        <v>15</v>
      </c>
      <c r="D235" s="14">
        <v>82.2</v>
      </c>
      <c r="E235" s="10"/>
    </row>
    <row r="236" s="2" customFormat="1" ht="24" customHeight="1" spans="1:5">
      <c r="A236" s="10" t="s">
        <v>24</v>
      </c>
      <c r="B236" s="10" t="str">
        <f>"2623830"</f>
        <v>2623830</v>
      </c>
      <c r="C236" s="10">
        <v>11</v>
      </c>
      <c r="D236" s="14">
        <v>78.6</v>
      </c>
      <c r="E236" s="10"/>
    </row>
    <row r="237" s="2" customFormat="1" ht="24" customHeight="1" spans="1:5">
      <c r="A237" s="10" t="s">
        <v>24</v>
      </c>
      <c r="B237" s="10" t="str">
        <f>"2624018"</f>
        <v>2624018</v>
      </c>
      <c r="C237" s="10">
        <v>5</v>
      </c>
      <c r="D237" s="14">
        <v>77</v>
      </c>
      <c r="E237" s="10"/>
    </row>
    <row r="238" s="2" customFormat="1" ht="24" customHeight="1" spans="1:5">
      <c r="A238" s="10" t="s">
        <v>24</v>
      </c>
      <c r="B238" s="10" t="str">
        <f>"2623914"</f>
        <v>2623914</v>
      </c>
      <c r="C238" s="10">
        <v>21</v>
      </c>
      <c r="D238" s="14">
        <v>79</v>
      </c>
      <c r="E238" s="10"/>
    </row>
    <row r="239" s="2" customFormat="1" ht="24" customHeight="1" spans="1:5">
      <c r="A239" s="10" t="s">
        <v>24</v>
      </c>
      <c r="B239" s="10" t="str">
        <f>"2623918"</f>
        <v>2623918</v>
      </c>
      <c r="C239" s="10" t="s">
        <v>7</v>
      </c>
      <c r="D239" s="14"/>
      <c r="E239" s="10" t="s">
        <v>7</v>
      </c>
    </row>
    <row r="240" s="2" customFormat="1" ht="24" customHeight="1" spans="1:5">
      <c r="A240" s="10" t="s">
        <v>24</v>
      </c>
      <c r="B240" s="10" t="str">
        <f>"2623924"</f>
        <v>2623924</v>
      </c>
      <c r="C240" s="10">
        <v>13</v>
      </c>
      <c r="D240" s="14">
        <v>80.4</v>
      </c>
      <c r="E240" s="10"/>
    </row>
    <row r="241" s="2" customFormat="1" ht="24" customHeight="1" spans="1:5">
      <c r="A241" s="10" t="s">
        <v>24</v>
      </c>
      <c r="B241" s="10" t="str">
        <f>"2624124"</f>
        <v>2624124</v>
      </c>
      <c r="C241" s="10">
        <v>17</v>
      </c>
      <c r="D241" s="14">
        <v>76</v>
      </c>
      <c r="E241" s="10"/>
    </row>
    <row r="242" s="2" customFormat="1" ht="24" customHeight="1" spans="1:5">
      <c r="A242" s="10" t="s">
        <v>24</v>
      </c>
      <c r="B242" s="10" t="str">
        <f>"2624209"</f>
        <v>2624209</v>
      </c>
      <c r="C242" s="10">
        <v>19</v>
      </c>
      <c r="D242" s="14">
        <v>80.4</v>
      </c>
      <c r="E242" s="10"/>
    </row>
    <row r="243" s="2" customFormat="1" ht="24" customHeight="1" spans="1:5">
      <c r="A243" s="10" t="s">
        <v>24</v>
      </c>
      <c r="B243" s="10" t="str">
        <f>"2624222"</f>
        <v>2624222</v>
      </c>
      <c r="C243" s="10">
        <v>23</v>
      </c>
      <c r="D243" s="14">
        <v>81.4</v>
      </c>
      <c r="E243" s="10"/>
    </row>
    <row r="244" s="2" customFormat="1" ht="24" customHeight="1" spans="1:5">
      <c r="A244" s="10" t="s">
        <v>24</v>
      </c>
      <c r="B244" s="10" t="str">
        <f>"2624327"</f>
        <v>2624327</v>
      </c>
      <c r="C244" s="10" t="s">
        <v>7</v>
      </c>
      <c r="D244" s="14"/>
      <c r="E244" s="10" t="s">
        <v>7</v>
      </c>
    </row>
    <row r="245" s="2" customFormat="1" ht="24" customHeight="1" spans="1:5">
      <c r="A245" s="10" t="s">
        <v>24</v>
      </c>
      <c r="B245" s="10" t="str">
        <f>"2624401"</f>
        <v>2624401</v>
      </c>
      <c r="C245" s="10">
        <v>22</v>
      </c>
      <c r="D245" s="14">
        <v>73.8</v>
      </c>
      <c r="E245" s="10"/>
    </row>
    <row r="246" s="2" customFormat="1" ht="24" customHeight="1" spans="1:5">
      <c r="A246" s="10" t="s">
        <v>24</v>
      </c>
      <c r="B246" s="10" t="str">
        <f>"2624403"</f>
        <v>2624403</v>
      </c>
      <c r="C246" s="10">
        <v>24</v>
      </c>
      <c r="D246" s="14">
        <v>80.2</v>
      </c>
      <c r="E246" s="10"/>
    </row>
    <row r="247" s="2" customFormat="1" ht="24" customHeight="1" spans="1:5">
      <c r="A247" s="10" t="s">
        <v>25</v>
      </c>
      <c r="B247" s="10" t="str">
        <f>"2624518"</f>
        <v>2624518</v>
      </c>
      <c r="C247" s="10">
        <v>12</v>
      </c>
      <c r="D247" s="14">
        <v>78.36</v>
      </c>
      <c r="E247" s="10"/>
    </row>
    <row r="248" s="2" customFormat="1" ht="24" customHeight="1" spans="1:5">
      <c r="A248" s="10" t="s">
        <v>25</v>
      </c>
      <c r="B248" s="10" t="str">
        <f>"2624601"</f>
        <v>2624601</v>
      </c>
      <c r="C248" s="10">
        <v>7</v>
      </c>
      <c r="D248" s="14">
        <v>81</v>
      </c>
      <c r="E248" s="10"/>
    </row>
    <row r="249" s="2" customFormat="1" ht="24" customHeight="1" spans="1:5">
      <c r="A249" s="10" t="s">
        <v>25</v>
      </c>
      <c r="B249" s="10" t="str">
        <f>"2624623"</f>
        <v>2624623</v>
      </c>
      <c r="C249" s="10">
        <v>14</v>
      </c>
      <c r="D249" s="14">
        <v>80.94</v>
      </c>
      <c r="E249" s="10"/>
    </row>
    <row r="250" s="2" customFormat="1" ht="24" customHeight="1" spans="1:5">
      <c r="A250" s="10" t="s">
        <v>25</v>
      </c>
      <c r="B250" s="10" t="str">
        <f>"2624617"</f>
        <v>2624617</v>
      </c>
      <c r="C250" s="10" t="s">
        <v>7</v>
      </c>
      <c r="D250" s="14"/>
      <c r="E250" s="10" t="s">
        <v>7</v>
      </c>
    </row>
    <row r="251" s="2" customFormat="1" ht="24" customHeight="1" spans="1:5">
      <c r="A251" s="10" t="s">
        <v>25</v>
      </c>
      <c r="B251" s="10" t="str">
        <f>"2624519"</f>
        <v>2624519</v>
      </c>
      <c r="C251" s="10">
        <v>16</v>
      </c>
      <c r="D251" s="14">
        <v>79.28</v>
      </c>
      <c r="E251" s="10"/>
    </row>
    <row r="252" s="2" customFormat="1" ht="24" customHeight="1" spans="1:5">
      <c r="A252" s="10" t="s">
        <v>25</v>
      </c>
      <c r="B252" s="10" t="str">
        <f>"2624513"</f>
        <v>2624513</v>
      </c>
      <c r="C252" s="10">
        <v>1</v>
      </c>
      <c r="D252" s="14">
        <v>77.66</v>
      </c>
      <c r="E252" s="10"/>
    </row>
    <row r="253" s="2" customFormat="1" ht="24" customHeight="1" spans="1:5">
      <c r="A253" s="10" t="s">
        <v>25</v>
      </c>
      <c r="B253" s="10" t="str">
        <f>"2624515"</f>
        <v>2624515</v>
      </c>
      <c r="C253" s="10" t="s">
        <v>7</v>
      </c>
      <c r="D253" s="14"/>
      <c r="E253" s="10" t="s">
        <v>7</v>
      </c>
    </row>
    <row r="254" s="2" customFormat="1" ht="24" customHeight="1" spans="1:5">
      <c r="A254" s="10" t="s">
        <v>25</v>
      </c>
      <c r="B254" s="10" t="str">
        <f>"2624603"</f>
        <v>2624603</v>
      </c>
      <c r="C254" s="10">
        <v>2</v>
      </c>
      <c r="D254" s="14">
        <v>80.3</v>
      </c>
      <c r="E254" s="10"/>
    </row>
    <row r="255" s="2" customFormat="1" ht="24" customHeight="1" spans="1:5">
      <c r="A255" s="10" t="s">
        <v>25</v>
      </c>
      <c r="B255" s="10" t="str">
        <f>"2624606"</f>
        <v>2624606</v>
      </c>
      <c r="C255" s="10">
        <v>9</v>
      </c>
      <c r="D255" s="14">
        <v>81.36</v>
      </c>
      <c r="E255" s="10"/>
    </row>
    <row r="256" s="2" customFormat="1" ht="24" customHeight="1" spans="1:5">
      <c r="A256" s="10" t="s">
        <v>25</v>
      </c>
      <c r="B256" s="10" t="str">
        <f>"2624516"</f>
        <v>2624516</v>
      </c>
      <c r="C256" s="10">
        <v>5</v>
      </c>
      <c r="D256" s="14">
        <v>81.24</v>
      </c>
      <c r="E256" s="10"/>
    </row>
    <row r="257" s="2" customFormat="1" ht="24" customHeight="1" spans="1:5">
      <c r="A257" s="10" t="s">
        <v>25</v>
      </c>
      <c r="B257" s="10" t="str">
        <f>"2624604"</f>
        <v>2624604</v>
      </c>
      <c r="C257" s="10">
        <v>13</v>
      </c>
      <c r="D257" s="14">
        <v>80.66</v>
      </c>
      <c r="E257" s="10"/>
    </row>
    <row r="258" s="2" customFormat="1" ht="24" customHeight="1" spans="1:5">
      <c r="A258" s="10" t="s">
        <v>25</v>
      </c>
      <c r="B258" s="10" t="str">
        <f>"2624526"</f>
        <v>2624526</v>
      </c>
      <c r="C258" s="10">
        <v>8</v>
      </c>
      <c r="D258" s="14">
        <v>80.76</v>
      </c>
      <c r="E258" s="10"/>
    </row>
    <row r="259" s="2" customFormat="1" ht="24" customHeight="1" spans="1:5">
      <c r="A259" s="10" t="s">
        <v>25</v>
      </c>
      <c r="B259" s="10" t="str">
        <f>"2624528"</f>
        <v>2624528</v>
      </c>
      <c r="C259" s="10">
        <v>3</v>
      </c>
      <c r="D259" s="14">
        <v>78.44</v>
      </c>
      <c r="E259" s="10"/>
    </row>
    <row r="260" s="2" customFormat="1" ht="24" customHeight="1" spans="1:5">
      <c r="A260" s="10" t="s">
        <v>25</v>
      </c>
      <c r="B260" s="10" t="str">
        <f>"2624610"</f>
        <v>2624610</v>
      </c>
      <c r="C260" s="10">
        <v>4</v>
      </c>
      <c r="D260" s="14">
        <v>80.08</v>
      </c>
      <c r="E260" s="10"/>
    </row>
    <row r="261" s="2" customFormat="1" ht="24" customHeight="1" spans="1:5">
      <c r="A261" s="10" t="s">
        <v>25</v>
      </c>
      <c r="B261" s="10" t="str">
        <f>"2624525"</f>
        <v>2624525</v>
      </c>
      <c r="C261" s="10">
        <v>11</v>
      </c>
      <c r="D261" s="14">
        <v>78.28</v>
      </c>
      <c r="E261" s="10"/>
    </row>
    <row r="262" s="2" customFormat="1" ht="24" customHeight="1" spans="1:5">
      <c r="A262" s="10" t="s">
        <v>25</v>
      </c>
      <c r="B262" s="10" t="str">
        <f>"2624708"</f>
        <v>2624708</v>
      </c>
      <c r="C262" s="10">
        <v>15</v>
      </c>
      <c r="D262" s="14">
        <v>81.16</v>
      </c>
      <c r="E262" s="10"/>
    </row>
    <row r="263" s="2" customFormat="1" ht="24" customHeight="1" spans="1:5">
      <c r="A263" s="10" t="s">
        <v>26</v>
      </c>
      <c r="B263" s="10" t="str">
        <f>"2624806"</f>
        <v>2624806</v>
      </c>
      <c r="C263" s="10">
        <v>6</v>
      </c>
      <c r="D263" s="14">
        <v>82.48</v>
      </c>
      <c r="E263" s="10"/>
    </row>
    <row r="264" s="2" customFormat="1" ht="24" customHeight="1" spans="1:5">
      <c r="A264" s="10" t="s">
        <v>26</v>
      </c>
      <c r="B264" s="10" t="str">
        <f>"2624823"</f>
        <v>2624823</v>
      </c>
      <c r="C264" s="10">
        <v>7</v>
      </c>
      <c r="D264" s="14">
        <v>79.32</v>
      </c>
      <c r="E264" s="10"/>
    </row>
    <row r="265" s="2" customFormat="1" ht="24" customHeight="1" spans="1:5">
      <c r="A265" s="10" t="s">
        <v>26</v>
      </c>
      <c r="B265" s="10" t="str">
        <f>"2624918"</f>
        <v>2624918</v>
      </c>
      <c r="C265" s="10">
        <v>2</v>
      </c>
      <c r="D265" s="14">
        <v>84.04</v>
      </c>
      <c r="E265" s="10"/>
    </row>
    <row r="266" s="2" customFormat="1" ht="24" customHeight="1" spans="1:5">
      <c r="A266" s="10" t="s">
        <v>26</v>
      </c>
      <c r="B266" s="10" t="str">
        <f>"2624919"</f>
        <v>2624919</v>
      </c>
      <c r="C266" s="10">
        <v>1</v>
      </c>
      <c r="D266" s="14">
        <v>79.28</v>
      </c>
      <c r="E266" s="10"/>
    </row>
    <row r="267" s="2" customFormat="1" ht="24" customHeight="1" spans="1:5">
      <c r="A267" s="10" t="s">
        <v>26</v>
      </c>
      <c r="B267" s="10" t="str">
        <f>"2624715"</f>
        <v>2624715</v>
      </c>
      <c r="C267" s="10">
        <v>8</v>
      </c>
      <c r="D267" s="14">
        <v>84.1</v>
      </c>
      <c r="E267" s="10"/>
    </row>
    <row r="268" s="2" customFormat="1" ht="24" customHeight="1" spans="1:5">
      <c r="A268" s="10" t="s">
        <v>26</v>
      </c>
      <c r="B268" s="10" t="str">
        <f>"2624723"</f>
        <v>2624723</v>
      </c>
      <c r="C268" s="10">
        <v>5</v>
      </c>
      <c r="D268" s="14">
        <v>81.42</v>
      </c>
      <c r="E268" s="10"/>
    </row>
    <row r="269" s="2" customFormat="1" ht="24" customHeight="1" spans="1:5">
      <c r="A269" s="10" t="s">
        <v>26</v>
      </c>
      <c r="B269" s="10" t="str">
        <f>"2624720"</f>
        <v>2624720</v>
      </c>
      <c r="C269" s="10">
        <v>4</v>
      </c>
      <c r="D269" s="14">
        <v>81.44</v>
      </c>
      <c r="E269" s="10"/>
    </row>
    <row r="270" s="2" customFormat="1" ht="24" customHeight="1" spans="1:5">
      <c r="A270" s="10" t="s">
        <v>26</v>
      </c>
      <c r="B270" s="10" t="str">
        <f>"2624927"</f>
        <v>2624927</v>
      </c>
      <c r="C270" s="10" t="s">
        <v>7</v>
      </c>
      <c r="D270" s="14"/>
      <c r="E270" s="10" t="s">
        <v>7</v>
      </c>
    </row>
    <row r="271" s="2" customFormat="1" ht="24" customHeight="1" spans="1:5">
      <c r="A271" s="10" t="s">
        <v>26</v>
      </c>
      <c r="B271" s="10" t="str">
        <f>"2624727"</f>
        <v>2624727</v>
      </c>
      <c r="C271" s="10">
        <v>3</v>
      </c>
      <c r="D271" s="14">
        <v>81.54</v>
      </c>
      <c r="E271" s="10"/>
    </row>
    <row r="272" s="2" customFormat="1" ht="24" customHeight="1" spans="1:5">
      <c r="A272" s="10" t="s">
        <v>26</v>
      </c>
      <c r="B272" s="10" t="str">
        <f>"2624728"</f>
        <v>2624728</v>
      </c>
      <c r="C272" s="10" t="s">
        <v>7</v>
      </c>
      <c r="D272" s="14"/>
      <c r="E272" s="10" t="s">
        <v>7</v>
      </c>
    </row>
    <row r="273" s="2" customFormat="1" ht="24" customHeight="1" spans="1:5">
      <c r="A273" s="10" t="s">
        <v>27</v>
      </c>
      <c r="B273" s="10" t="str">
        <f>"2625105"</f>
        <v>2625105</v>
      </c>
      <c r="C273" s="10">
        <v>5</v>
      </c>
      <c r="D273" s="14">
        <v>84.64</v>
      </c>
      <c r="E273" s="10"/>
    </row>
    <row r="274" s="2" customFormat="1" ht="24" customHeight="1" spans="1:5">
      <c r="A274" s="10" t="s">
        <v>27</v>
      </c>
      <c r="B274" s="10" t="str">
        <f>"2625001"</f>
        <v>2625001</v>
      </c>
      <c r="C274" s="10">
        <v>6</v>
      </c>
      <c r="D274" s="14">
        <v>82.32</v>
      </c>
      <c r="E274" s="10"/>
    </row>
    <row r="275" s="2" customFormat="1" ht="24" customHeight="1" spans="1:5">
      <c r="A275" s="10" t="s">
        <v>27</v>
      </c>
      <c r="B275" s="10" t="str">
        <f>"2625129"</f>
        <v>2625129</v>
      </c>
      <c r="C275" s="10" t="s">
        <v>7</v>
      </c>
      <c r="D275" s="14"/>
      <c r="E275" s="10" t="s">
        <v>7</v>
      </c>
    </row>
    <row r="276" s="2" customFormat="1" ht="24" customHeight="1" spans="1:5">
      <c r="A276" s="10" t="s">
        <v>27</v>
      </c>
      <c r="B276" s="10" t="str">
        <f>"2625004"</f>
        <v>2625004</v>
      </c>
      <c r="C276" s="10">
        <v>8</v>
      </c>
      <c r="D276" s="14">
        <v>83.58</v>
      </c>
      <c r="E276" s="10"/>
    </row>
    <row r="277" s="2" customFormat="1" ht="24" customHeight="1" spans="1:5">
      <c r="A277" s="10" t="s">
        <v>27</v>
      </c>
      <c r="B277" s="10" t="str">
        <f>"2625123"</f>
        <v>2625123</v>
      </c>
      <c r="C277" s="10">
        <v>2</v>
      </c>
      <c r="D277" s="14">
        <v>84.24</v>
      </c>
      <c r="E277" s="10"/>
    </row>
    <row r="278" s="2" customFormat="1" ht="24" customHeight="1" spans="1:5">
      <c r="A278" s="10" t="s">
        <v>27</v>
      </c>
      <c r="B278" s="10" t="str">
        <f>"2625002"</f>
        <v>2625002</v>
      </c>
      <c r="C278" s="10">
        <v>4</v>
      </c>
      <c r="D278" s="14">
        <v>79.76</v>
      </c>
      <c r="E278" s="10"/>
    </row>
    <row r="279" s="2" customFormat="1" ht="24" customHeight="1" spans="1:5">
      <c r="A279" s="10" t="s">
        <v>27</v>
      </c>
      <c r="B279" s="10" t="str">
        <f>"2625014"</f>
        <v>2625014</v>
      </c>
      <c r="C279" s="10">
        <v>7</v>
      </c>
      <c r="D279" s="14">
        <v>80.34</v>
      </c>
      <c r="E279" s="10"/>
    </row>
    <row r="280" s="2" customFormat="1" ht="24" customHeight="1" spans="1:5">
      <c r="A280" s="10" t="s">
        <v>27</v>
      </c>
      <c r="B280" s="10" t="str">
        <f>"2625115"</f>
        <v>2625115</v>
      </c>
      <c r="C280" s="10">
        <v>1</v>
      </c>
      <c r="D280" s="14">
        <v>80.42</v>
      </c>
      <c r="E280" s="10"/>
    </row>
    <row r="281" s="2" customFormat="1" ht="24" customHeight="1" spans="1:5">
      <c r="A281" s="10" t="s">
        <v>27</v>
      </c>
      <c r="B281" s="10" t="str">
        <f>"2625025"</f>
        <v>2625025</v>
      </c>
      <c r="C281" s="10">
        <v>3</v>
      </c>
      <c r="D281" s="14">
        <v>81.48</v>
      </c>
      <c r="E281" s="10"/>
    </row>
    <row r="282" s="2" customFormat="1" ht="24" customHeight="1" spans="1:5">
      <c r="A282" s="10" t="s">
        <v>27</v>
      </c>
      <c r="B282" s="10" t="str">
        <f>"2625026"</f>
        <v>2625026</v>
      </c>
      <c r="C282" s="10" t="s">
        <v>7</v>
      </c>
      <c r="D282" s="14"/>
      <c r="E282" s="10" t="s">
        <v>7</v>
      </c>
    </row>
  </sheetData>
  <autoFilter ref="A3:E282">
    <extLst/>
  </autoFilter>
  <mergeCells count="1">
    <mergeCell ref="A1:E1"/>
  </mergeCells>
  <printOptions horizontalCentered="1"/>
  <pageMargins left="0.393055555555556" right="0.357638888888889" top="0.590277777777778" bottom="0.472222222222222" header="0.5" footer="0.0784722222222222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"/>
  <sheetViews>
    <sheetView showZeros="0" workbookViewId="0">
      <pane xSplit="2" ySplit="3" topLeftCell="C4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2" outlineLevelCol="7"/>
  <cols>
    <col min="1" max="1" width="15.375" style="1" customWidth="1"/>
    <col min="2" max="6" width="10.25" style="1" customWidth="1"/>
    <col min="7" max="7" width="10.25" style="3" customWidth="1"/>
    <col min="8" max="8" width="10.25" style="1" customWidth="1"/>
    <col min="9" max="16384" width="9" style="1"/>
  </cols>
  <sheetData>
    <row r="1" ht="25.5" spans="1:8">
      <c r="A1" s="4" t="s">
        <v>0</v>
      </c>
      <c r="B1" s="4"/>
      <c r="C1" s="4"/>
      <c r="D1" s="4"/>
      <c r="E1" s="4"/>
      <c r="F1" s="4"/>
      <c r="G1" s="5"/>
      <c r="H1" s="4"/>
    </row>
    <row r="2" ht="20" customHeight="1" spans="1:1">
      <c r="A2" s="6"/>
    </row>
    <row r="3" ht="24" customHeight="1" spans="1:8">
      <c r="A3" s="7" t="s">
        <v>1</v>
      </c>
      <c r="B3" s="7" t="s">
        <v>2</v>
      </c>
      <c r="C3" s="7" t="s">
        <v>3</v>
      </c>
      <c r="D3" s="7" t="s">
        <v>28</v>
      </c>
      <c r="E3" s="7" t="s">
        <v>29</v>
      </c>
      <c r="F3" s="7" t="s">
        <v>30</v>
      </c>
      <c r="G3" s="8" t="s">
        <v>4</v>
      </c>
      <c r="H3" s="7" t="s">
        <v>5</v>
      </c>
    </row>
    <row r="4" s="1" customFormat="1" ht="24" customHeight="1" spans="1:8">
      <c r="A4" s="7" t="s">
        <v>31</v>
      </c>
      <c r="B4" s="7" t="str">
        <f>"2720626"</f>
        <v>2720626</v>
      </c>
      <c r="C4" s="7">
        <v>5</v>
      </c>
      <c r="D4" s="7">
        <v>79.4</v>
      </c>
      <c r="E4" s="7">
        <v>78.32</v>
      </c>
      <c r="F4" s="7">
        <v>77.46</v>
      </c>
      <c r="G4" s="9">
        <f t="shared" ref="G4:G67" si="0">(D4+E4+F4)/3</f>
        <v>78.3933333333333</v>
      </c>
      <c r="H4" s="7"/>
    </row>
    <row r="5" s="1" customFormat="1" ht="24" customHeight="1" spans="1:8">
      <c r="A5" s="7" t="s">
        <v>31</v>
      </c>
      <c r="B5" s="7" t="str">
        <f>"2721009"</f>
        <v>2721009</v>
      </c>
      <c r="C5" s="7" t="s">
        <v>7</v>
      </c>
      <c r="D5" s="7"/>
      <c r="E5" s="7"/>
      <c r="F5" s="7"/>
      <c r="G5" s="9">
        <f t="shared" si="0"/>
        <v>0</v>
      </c>
      <c r="H5" s="7" t="s">
        <v>7</v>
      </c>
    </row>
    <row r="6" s="1" customFormat="1" ht="24" customHeight="1" spans="1:8">
      <c r="A6" s="7" t="s">
        <v>31</v>
      </c>
      <c r="B6" s="7" t="str">
        <f>"2720213"</f>
        <v>2720213</v>
      </c>
      <c r="C6" s="7" t="s">
        <v>7</v>
      </c>
      <c r="D6" s="7"/>
      <c r="E6" s="7"/>
      <c r="F6" s="7"/>
      <c r="G6" s="9">
        <f t="shared" si="0"/>
        <v>0</v>
      </c>
      <c r="H6" s="7" t="s">
        <v>7</v>
      </c>
    </row>
    <row r="7" s="1" customFormat="1" ht="24" customHeight="1" spans="1:8">
      <c r="A7" s="7" t="s">
        <v>31</v>
      </c>
      <c r="B7" s="7" t="str">
        <f>"2720503"</f>
        <v>2720503</v>
      </c>
      <c r="C7" s="7">
        <v>6</v>
      </c>
      <c r="D7" s="7">
        <v>77.5</v>
      </c>
      <c r="E7" s="7">
        <v>76.3</v>
      </c>
      <c r="F7" s="7">
        <v>77.36</v>
      </c>
      <c r="G7" s="9">
        <f t="shared" si="0"/>
        <v>77.0533333333333</v>
      </c>
      <c r="H7" s="7"/>
    </row>
    <row r="8" s="1" customFormat="1" ht="24" customHeight="1" spans="1:8">
      <c r="A8" s="7" t="s">
        <v>31</v>
      </c>
      <c r="B8" s="7" t="str">
        <f>"2720701"</f>
        <v>2720701</v>
      </c>
      <c r="C8" s="7">
        <v>18</v>
      </c>
      <c r="D8" s="7">
        <v>75.6</v>
      </c>
      <c r="E8" s="7">
        <v>79.12</v>
      </c>
      <c r="F8" s="7">
        <v>78.76</v>
      </c>
      <c r="G8" s="9">
        <f t="shared" si="0"/>
        <v>77.8266666666667</v>
      </c>
      <c r="H8" s="7"/>
    </row>
    <row r="9" s="1" customFormat="1" ht="24" customHeight="1" spans="1:8">
      <c r="A9" s="7" t="s">
        <v>31</v>
      </c>
      <c r="B9" s="7" t="str">
        <f>"2720110"</f>
        <v>2720110</v>
      </c>
      <c r="C9" s="7">
        <v>13</v>
      </c>
      <c r="D9" s="7">
        <v>77.5</v>
      </c>
      <c r="E9" s="7">
        <v>76.98</v>
      </c>
      <c r="F9" s="7">
        <v>77.78</v>
      </c>
      <c r="G9" s="9">
        <f t="shared" si="0"/>
        <v>77.42</v>
      </c>
      <c r="H9" s="7"/>
    </row>
    <row r="10" s="1" customFormat="1" ht="24" customHeight="1" spans="1:8">
      <c r="A10" s="7" t="s">
        <v>31</v>
      </c>
      <c r="B10" s="7" t="str">
        <f>"2720406"</f>
        <v>2720406</v>
      </c>
      <c r="C10" s="7">
        <v>1</v>
      </c>
      <c r="D10" s="7">
        <v>78.3</v>
      </c>
      <c r="E10" s="7">
        <v>77.06</v>
      </c>
      <c r="F10" s="7">
        <v>77.46</v>
      </c>
      <c r="G10" s="9">
        <f t="shared" si="0"/>
        <v>77.6066666666667</v>
      </c>
      <c r="H10" s="7"/>
    </row>
    <row r="11" s="1" customFormat="1" ht="24" customHeight="1" spans="1:8">
      <c r="A11" s="7" t="s">
        <v>31</v>
      </c>
      <c r="B11" s="7" t="str">
        <f>"2720623"</f>
        <v>2720623</v>
      </c>
      <c r="C11" s="7">
        <v>10</v>
      </c>
      <c r="D11" s="7">
        <v>77.8</v>
      </c>
      <c r="E11" s="7">
        <v>76.2</v>
      </c>
      <c r="F11" s="7">
        <v>77.24</v>
      </c>
      <c r="G11" s="9">
        <f t="shared" si="0"/>
        <v>77.08</v>
      </c>
      <c r="H11" s="7"/>
    </row>
    <row r="12" s="1" customFormat="1" ht="24" customHeight="1" spans="1:8">
      <c r="A12" s="7" t="s">
        <v>31</v>
      </c>
      <c r="B12" s="7" t="str">
        <f>"2720706"</f>
        <v>2720706</v>
      </c>
      <c r="C12" s="7" t="s">
        <v>7</v>
      </c>
      <c r="D12" s="7"/>
      <c r="E12" s="7"/>
      <c r="F12" s="7"/>
      <c r="G12" s="9">
        <f t="shared" si="0"/>
        <v>0</v>
      </c>
      <c r="H12" s="7" t="s">
        <v>7</v>
      </c>
    </row>
    <row r="13" s="1" customFormat="1" ht="24" customHeight="1" spans="1:8">
      <c r="A13" s="7" t="s">
        <v>31</v>
      </c>
      <c r="B13" s="7" t="str">
        <f>"2720422"</f>
        <v>2720422</v>
      </c>
      <c r="C13" s="7">
        <v>20</v>
      </c>
      <c r="D13" s="7">
        <v>83.6</v>
      </c>
      <c r="E13" s="7">
        <v>83.38</v>
      </c>
      <c r="F13" s="7">
        <v>81.3</v>
      </c>
      <c r="G13" s="9">
        <f t="shared" si="0"/>
        <v>82.76</v>
      </c>
      <c r="H13" s="7"/>
    </row>
    <row r="14" s="1" customFormat="1" ht="24" customHeight="1" spans="1:8">
      <c r="A14" s="7" t="s">
        <v>31</v>
      </c>
      <c r="B14" s="7" t="str">
        <f>"2720126"</f>
        <v>2720126</v>
      </c>
      <c r="C14" s="7">
        <v>15</v>
      </c>
      <c r="D14" s="7">
        <v>82.1</v>
      </c>
      <c r="E14" s="7">
        <v>81.98</v>
      </c>
      <c r="F14" s="7">
        <v>79.1</v>
      </c>
      <c r="G14" s="9">
        <f t="shared" si="0"/>
        <v>81.06</v>
      </c>
      <c r="H14" s="7"/>
    </row>
    <row r="15" s="1" customFormat="1" ht="24" customHeight="1" spans="1:8">
      <c r="A15" s="7" t="s">
        <v>31</v>
      </c>
      <c r="B15" s="7" t="str">
        <f>"2720420"</f>
        <v>2720420</v>
      </c>
      <c r="C15" s="7">
        <v>4</v>
      </c>
      <c r="D15" s="7">
        <v>83.8</v>
      </c>
      <c r="E15" s="7">
        <v>77.24</v>
      </c>
      <c r="F15" s="7">
        <v>78.46</v>
      </c>
      <c r="G15" s="9">
        <f t="shared" si="0"/>
        <v>79.8333333333333</v>
      </c>
      <c r="H15" s="7"/>
    </row>
    <row r="16" s="1" customFormat="1" ht="24" customHeight="1" spans="1:8">
      <c r="A16" s="7" t="s">
        <v>31</v>
      </c>
      <c r="B16" s="7" t="str">
        <f>"2720425"</f>
        <v>2720425</v>
      </c>
      <c r="C16" s="7" t="s">
        <v>7</v>
      </c>
      <c r="D16" s="7"/>
      <c r="E16" s="7"/>
      <c r="F16" s="7"/>
      <c r="G16" s="9">
        <f t="shared" si="0"/>
        <v>0</v>
      </c>
      <c r="H16" s="7" t="s">
        <v>7</v>
      </c>
    </row>
    <row r="17" s="1" customFormat="1" ht="24" customHeight="1" spans="1:8">
      <c r="A17" s="7" t="s">
        <v>31</v>
      </c>
      <c r="B17" s="7" t="str">
        <f>"2720908"</f>
        <v>2720908</v>
      </c>
      <c r="C17" s="7">
        <v>7</v>
      </c>
      <c r="D17" s="7">
        <v>79.8</v>
      </c>
      <c r="E17" s="7">
        <v>76.28</v>
      </c>
      <c r="F17" s="7">
        <v>78.52</v>
      </c>
      <c r="G17" s="9">
        <f t="shared" si="0"/>
        <v>78.2</v>
      </c>
      <c r="H17" s="7"/>
    </row>
    <row r="18" s="1" customFormat="1" ht="24" customHeight="1" spans="1:8">
      <c r="A18" s="7" t="s">
        <v>31</v>
      </c>
      <c r="B18" s="7" t="str">
        <f>"2720414"</f>
        <v>2720414</v>
      </c>
      <c r="C18" s="7">
        <v>11</v>
      </c>
      <c r="D18" s="7">
        <v>80.1</v>
      </c>
      <c r="E18" s="7">
        <v>78.88</v>
      </c>
      <c r="F18" s="7">
        <v>83.42</v>
      </c>
      <c r="G18" s="9">
        <f t="shared" si="0"/>
        <v>80.8</v>
      </c>
      <c r="H18" s="7"/>
    </row>
    <row r="19" s="1" customFormat="1" ht="24" customHeight="1" spans="1:8">
      <c r="A19" s="7" t="s">
        <v>31</v>
      </c>
      <c r="B19" s="7" t="str">
        <f>"2720523"</f>
        <v>2720523</v>
      </c>
      <c r="C19" s="7">
        <v>19</v>
      </c>
      <c r="D19" s="7">
        <v>83.5</v>
      </c>
      <c r="E19" s="7">
        <v>81.88</v>
      </c>
      <c r="F19" s="7">
        <v>78.34</v>
      </c>
      <c r="G19" s="9">
        <f t="shared" si="0"/>
        <v>81.24</v>
      </c>
      <c r="H19" s="7"/>
    </row>
    <row r="20" s="1" customFormat="1" ht="24" customHeight="1" spans="1:8">
      <c r="A20" s="7" t="s">
        <v>31</v>
      </c>
      <c r="B20" s="7" t="str">
        <f>"2720603"</f>
        <v>2720603</v>
      </c>
      <c r="C20" s="7">
        <v>21</v>
      </c>
      <c r="D20" s="7">
        <v>81.4</v>
      </c>
      <c r="E20" s="7">
        <v>79.78</v>
      </c>
      <c r="F20" s="7">
        <v>81.92</v>
      </c>
      <c r="G20" s="9">
        <f t="shared" si="0"/>
        <v>81.0333333333333</v>
      </c>
      <c r="H20" s="7"/>
    </row>
    <row r="21" s="1" customFormat="1" ht="24" customHeight="1" spans="1:8">
      <c r="A21" s="7" t="s">
        <v>31</v>
      </c>
      <c r="B21" s="7" t="str">
        <f>"2720710"</f>
        <v>2720710</v>
      </c>
      <c r="C21" s="7">
        <v>14</v>
      </c>
      <c r="D21" s="7">
        <v>80.3</v>
      </c>
      <c r="E21" s="7">
        <v>75.48</v>
      </c>
      <c r="F21" s="7">
        <v>78.2</v>
      </c>
      <c r="G21" s="9">
        <f t="shared" si="0"/>
        <v>77.9933333333333</v>
      </c>
      <c r="H21" s="7"/>
    </row>
    <row r="22" s="1" customFormat="1" ht="24" customHeight="1" spans="1:8">
      <c r="A22" s="7" t="s">
        <v>31</v>
      </c>
      <c r="B22" s="7" t="str">
        <f>"2720521"</f>
        <v>2720521</v>
      </c>
      <c r="C22" s="7">
        <v>17</v>
      </c>
      <c r="D22" s="7">
        <v>75.4</v>
      </c>
      <c r="E22" s="7">
        <v>76.96</v>
      </c>
      <c r="F22" s="7">
        <v>76.46</v>
      </c>
      <c r="G22" s="9">
        <f t="shared" si="0"/>
        <v>76.2733333333333</v>
      </c>
      <c r="H22" s="7"/>
    </row>
    <row r="23" s="1" customFormat="1" ht="24" customHeight="1" spans="1:8">
      <c r="A23" s="7" t="s">
        <v>31</v>
      </c>
      <c r="B23" s="7" t="str">
        <f>"2720101"</f>
        <v>2720101</v>
      </c>
      <c r="C23" s="7">
        <v>9</v>
      </c>
      <c r="D23" s="7">
        <v>82.4</v>
      </c>
      <c r="E23" s="7">
        <v>81.72</v>
      </c>
      <c r="F23" s="7">
        <v>82.14</v>
      </c>
      <c r="G23" s="9">
        <f t="shared" si="0"/>
        <v>82.0866666666667</v>
      </c>
      <c r="H23" s="7"/>
    </row>
    <row r="24" s="1" customFormat="1" ht="24" customHeight="1" spans="1:8">
      <c r="A24" s="7" t="s">
        <v>31</v>
      </c>
      <c r="B24" s="7" t="str">
        <f>"2720907"</f>
        <v>2720907</v>
      </c>
      <c r="C24" s="7">
        <v>3</v>
      </c>
      <c r="D24" s="7">
        <v>80.2</v>
      </c>
      <c r="E24" s="7">
        <v>81</v>
      </c>
      <c r="F24" s="7">
        <v>78.52</v>
      </c>
      <c r="G24" s="9">
        <f t="shared" si="0"/>
        <v>79.9066666666667</v>
      </c>
      <c r="H24" s="7"/>
    </row>
    <row r="25" s="1" customFormat="1" ht="24" customHeight="1" spans="1:8">
      <c r="A25" s="7" t="s">
        <v>32</v>
      </c>
      <c r="B25" s="7" t="str">
        <f>"2721813"</f>
        <v>2721813</v>
      </c>
      <c r="C25" s="7">
        <v>27</v>
      </c>
      <c r="D25" s="7">
        <v>81.7</v>
      </c>
      <c r="E25" s="7">
        <v>83.04</v>
      </c>
      <c r="F25" s="7">
        <v>82.4</v>
      </c>
      <c r="G25" s="9">
        <f t="shared" si="0"/>
        <v>82.38</v>
      </c>
      <c r="H25" s="7"/>
    </row>
    <row r="26" s="1" customFormat="1" ht="24" customHeight="1" spans="1:8">
      <c r="A26" s="7" t="s">
        <v>32</v>
      </c>
      <c r="B26" s="7" t="str">
        <f>"2721817"</f>
        <v>2721817</v>
      </c>
      <c r="C26" s="7">
        <v>19</v>
      </c>
      <c r="D26" s="7">
        <v>82.6</v>
      </c>
      <c r="E26" s="7">
        <v>83.62</v>
      </c>
      <c r="F26" s="7">
        <v>80.54</v>
      </c>
      <c r="G26" s="9">
        <f t="shared" si="0"/>
        <v>82.2533333333333</v>
      </c>
      <c r="H26" s="7"/>
    </row>
    <row r="27" s="1" customFormat="1" ht="24" customHeight="1" spans="1:8">
      <c r="A27" s="7" t="s">
        <v>32</v>
      </c>
      <c r="B27" s="7" t="str">
        <f>"2721819"</f>
        <v>2721819</v>
      </c>
      <c r="C27" s="7">
        <v>28</v>
      </c>
      <c r="D27" s="7">
        <v>80.1</v>
      </c>
      <c r="E27" s="7">
        <v>77.8</v>
      </c>
      <c r="F27" s="7">
        <v>78.52</v>
      </c>
      <c r="G27" s="9">
        <f t="shared" si="0"/>
        <v>78.8066666666667</v>
      </c>
      <c r="H27" s="7"/>
    </row>
    <row r="28" s="1" customFormat="1" ht="24" customHeight="1" spans="1:8">
      <c r="A28" s="7" t="s">
        <v>32</v>
      </c>
      <c r="B28" s="7" t="str">
        <f>"2722317"</f>
        <v>2722317</v>
      </c>
      <c r="C28" s="7">
        <v>5</v>
      </c>
      <c r="D28" s="7">
        <v>83.6</v>
      </c>
      <c r="E28" s="7">
        <v>81.88</v>
      </c>
      <c r="F28" s="7">
        <v>81.64</v>
      </c>
      <c r="G28" s="9">
        <f t="shared" si="0"/>
        <v>82.3733333333333</v>
      </c>
      <c r="H28" s="7"/>
    </row>
    <row r="29" s="1" customFormat="1" ht="24" customHeight="1" spans="1:8">
      <c r="A29" s="7" t="s">
        <v>32</v>
      </c>
      <c r="B29" s="7" t="str">
        <f>"2721127"</f>
        <v>2721127</v>
      </c>
      <c r="C29" s="7">
        <v>29</v>
      </c>
      <c r="D29" s="7">
        <v>78.3</v>
      </c>
      <c r="E29" s="7">
        <v>76.44</v>
      </c>
      <c r="F29" s="7">
        <v>77.28</v>
      </c>
      <c r="G29" s="9">
        <f t="shared" si="0"/>
        <v>77.34</v>
      </c>
      <c r="H29" s="7"/>
    </row>
    <row r="30" s="1" customFormat="1" ht="24" customHeight="1" spans="1:8">
      <c r="A30" s="7" t="s">
        <v>32</v>
      </c>
      <c r="B30" s="7" t="str">
        <f>"2722609"</f>
        <v>2722609</v>
      </c>
      <c r="C30" s="7">
        <v>10</v>
      </c>
      <c r="D30" s="7">
        <v>75.8</v>
      </c>
      <c r="E30" s="7">
        <v>76.96</v>
      </c>
      <c r="F30" s="7">
        <v>80</v>
      </c>
      <c r="G30" s="9">
        <f t="shared" si="0"/>
        <v>77.5866666666667</v>
      </c>
      <c r="H30" s="7"/>
    </row>
    <row r="31" s="1" customFormat="1" ht="24" customHeight="1" spans="1:8">
      <c r="A31" s="7" t="s">
        <v>32</v>
      </c>
      <c r="B31" s="7" t="str">
        <f>"2721108"</f>
        <v>2721108</v>
      </c>
      <c r="C31" s="7" t="s">
        <v>7</v>
      </c>
      <c r="D31" s="7"/>
      <c r="E31" s="7"/>
      <c r="F31" s="7"/>
      <c r="G31" s="9">
        <f t="shared" si="0"/>
        <v>0</v>
      </c>
      <c r="H31" s="7" t="s">
        <v>7</v>
      </c>
    </row>
    <row r="32" s="1" customFormat="1" ht="24" customHeight="1" spans="1:8">
      <c r="A32" s="7" t="s">
        <v>32</v>
      </c>
      <c r="B32" s="7" t="str">
        <f>"2721402"</f>
        <v>2721402</v>
      </c>
      <c r="C32" s="7">
        <v>37</v>
      </c>
      <c r="D32" s="7">
        <v>84.3</v>
      </c>
      <c r="E32" s="7">
        <v>78.12</v>
      </c>
      <c r="F32" s="7">
        <v>83.26</v>
      </c>
      <c r="G32" s="9">
        <f t="shared" si="0"/>
        <v>81.8933333333333</v>
      </c>
      <c r="H32" s="7"/>
    </row>
    <row r="33" s="1" customFormat="1" ht="24" customHeight="1" spans="1:8">
      <c r="A33" s="7" t="s">
        <v>32</v>
      </c>
      <c r="B33" s="7" t="str">
        <f>"2721414"</f>
        <v>2721414</v>
      </c>
      <c r="C33" s="7">
        <v>6</v>
      </c>
      <c r="D33" s="7">
        <v>79.7</v>
      </c>
      <c r="E33" s="7">
        <v>79.12</v>
      </c>
      <c r="F33" s="7">
        <v>77.68</v>
      </c>
      <c r="G33" s="9">
        <f t="shared" si="0"/>
        <v>78.8333333333333</v>
      </c>
      <c r="H33" s="7"/>
    </row>
    <row r="34" s="1" customFormat="1" ht="24" customHeight="1" spans="1:8">
      <c r="A34" s="7" t="s">
        <v>32</v>
      </c>
      <c r="B34" s="7" t="str">
        <f>"2722018"</f>
        <v>2722018</v>
      </c>
      <c r="C34" s="7">
        <v>35</v>
      </c>
      <c r="D34" s="7">
        <v>79.3</v>
      </c>
      <c r="E34" s="7">
        <v>80.88</v>
      </c>
      <c r="F34" s="7">
        <v>80.54</v>
      </c>
      <c r="G34" s="9">
        <f t="shared" si="0"/>
        <v>80.24</v>
      </c>
      <c r="H34" s="7"/>
    </row>
    <row r="35" s="1" customFormat="1" ht="24" customHeight="1" spans="1:8">
      <c r="A35" s="7" t="s">
        <v>32</v>
      </c>
      <c r="B35" s="7" t="str">
        <f>"2722019"</f>
        <v>2722019</v>
      </c>
      <c r="C35" s="7">
        <v>4</v>
      </c>
      <c r="D35" s="7">
        <v>76.5</v>
      </c>
      <c r="E35" s="7">
        <v>77.3</v>
      </c>
      <c r="F35" s="7">
        <v>76.68</v>
      </c>
      <c r="G35" s="9">
        <f t="shared" si="0"/>
        <v>76.8266666666667</v>
      </c>
      <c r="H35" s="7"/>
    </row>
    <row r="36" s="1" customFormat="1" ht="24" customHeight="1" spans="1:8">
      <c r="A36" s="7" t="s">
        <v>32</v>
      </c>
      <c r="B36" s="7" t="str">
        <f>"2722220"</f>
        <v>2722220</v>
      </c>
      <c r="C36" s="7">
        <v>30</v>
      </c>
      <c r="D36" s="7">
        <v>81.3</v>
      </c>
      <c r="E36" s="7">
        <v>84.12</v>
      </c>
      <c r="F36" s="7">
        <v>79.54</v>
      </c>
      <c r="G36" s="9">
        <f t="shared" si="0"/>
        <v>81.6533333333334</v>
      </c>
      <c r="H36" s="7"/>
    </row>
    <row r="37" s="1" customFormat="1" ht="24" customHeight="1" spans="1:8">
      <c r="A37" s="7" t="s">
        <v>32</v>
      </c>
      <c r="B37" s="7" t="str">
        <f>"2721219"</f>
        <v>2721219</v>
      </c>
      <c r="C37" s="7">
        <v>8</v>
      </c>
      <c r="D37" s="7">
        <v>79.1</v>
      </c>
      <c r="E37" s="7">
        <v>78.34</v>
      </c>
      <c r="F37" s="7">
        <v>79.02</v>
      </c>
      <c r="G37" s="9">
        <f t="shared" si="0"/>
        <v>78.82</v>
      </c>
      <c r="H37" s="7"/>
    </row>
    <row r="38" s="1" customFormat="1" ht="24" customHeight="1" spans="1:8">
      <c r="A38" s="7" t="s">
        <v>32</v>
      </c>
      <c r="B38" s="7" t="str">
        <f>"2721719"</f>
        <v>2721719</v>
      </c>
      <c r="C38" s="7">
        <v>14</v>
      </c>
      <c r="D38" s="7">
        <v>80.1</v>
      </c>
      <c r="E38" s="7">
        <v>82.22</v>
      </c>
      <c r="F38" s="7">
        <v>81.28</v>
      </c>
      <c r="G38" s="9">
        <f t="shared" si="0"/>
        <v>81.2</v>
      </c>
      <c r="H38" s="7"/>
    </row>
    <row r="39" s="1" customFormat="1" ht="24" customHeight="1" spans="1:8">
      <c r="A39" s="7" t="s">
        <v>32</v>
      </c>
      <c r="B39" s="7" t="str">
        <f>"2721829"</f>
        <v>2721829</v>
      </c>
      <c r="C39" s="7">
        <v>34</v>
      </c>
      <c r="D39" s="7">
        <v>82.6</v>
      </c>
      <c r="E39" s="7">
        <v>75.98</v>
      </c>
      <c r="F39" s="7">
        <v>79.88</v>
      </c>
      <c r="G39" s="9">
        <f t="shared" si="0"/>
        <v>79.4866666666667</v>
      </c>
      <c r="H39" s="7"/>
    </row>
    <row r="40" s="1" customFormat="1" ht="24" customHeight="1" spans="1:8">
      <c r="A40" s="7" t="s">
        <v>32</v>
      </c>
      <c r="B40" s="7" t="str">
        <f>"2721902"</f>
        <v>2721902</v>
      </c>
      <c r="C40" s="7">
        <v>7</v>
      </c>
      <c r="D40" s="7">
        <v>79.6</v>
      </c>
      <c r="E40" s="7">
        <v>76.2</v>
      </c>
      <c r="F40" s="7">
        <v>77.02</v>
      </c>
      <c r="G40" s="9">
        <f t="shared" si="0"/>
        <v>77.6066666666667</v>
      </c>
      <c r="H40" s="7"/>
    </row>
    <row r="41" s="1" customFormat="1" ht="24" customHeight="1" spans="1:8">
      <c r="A41" s="7" t="s">
        <v>32</v>
      </c>
      <c r="B41" s="7" t="str">
        <f>"2721910"</f>
        <v>2721910</v>
      </c>
      <c r="C41" s="7">
        <v>22</v>
      </c>
      <c r="D41" s="7">
        <v>75.3</v>
      </c>
      <c r="E41" s="7">
        <v>78</v>
      </c>
      <c r="F41" s="7">
        <v>77.44</v>
      </c>
      <c r="G41" s="9">
        <f t="shared" si="0"/>
        <v>76.9133333333333</v>
      </c>
      <c r="H41" s="7"/>
    </row>
    <row r="42" s="1" customFormat="1" ht="24" customHeight="1" spans="1:8">
      <c r="A42" s="7" t="s">
        <v>32</v>
      </c>
      <c r="B42" s="7" t="str">
        <f>"2722012"</f>
        <v>2722012</v>
      </c>
      <c r="C42" s="7">
        <v>16</v>
      </c>
      <c r="D42" s="7">
        <v>83.2</v>
      </c>
      <c r="E42" s="7">
        <v>80.5</v>
      </c>
      <c r="F42" s="7">
        <v>78.72</v>
      </c>
      <c r="G42" s="9">
        <f t="shared" si="0"/>
        <v>80.8066666666667</v>
      </c>
      <c r="H42" s="7"/>
    </row>
    <row r="43" s="1" customFormat="1" ht="24" customHeight="1" spans="1:8">
      <c r="A43" s="7" t="s">
        <v>32</v>
      </c>
      <c r="B43" s="7" t="str">
        <f>"2721416"</f>
        <v>2721416</v>
      </c>
      <c r="C43" s="7">
        <v>18</v>
      </c>
      <c r="D43" s="7">
        <v>76.2</v>
      </c>
      <c r="E43" s="7">
        <v>76.82</v>
      </c>
      <c r="F43" s="7">
        <v>80</v>
      </c>
      <c r="G43" s="9">
        <f t="shared" si="0"/>
        <v>77.6733333333333</v>
      </c>
      <c r="H43" s="7"/>
    </row>
    <row r="44" s="1" customFormat="1" ht="24" customHeight="1" spans="1:8">
      <c r="A44" s="7" t="s">
        <v>32</v>
      </c>
      <c r="B44" s="7" t="str">
        <f>"2721428"</f>
        <v>2721428</v>
      </c>
      <c r="C44" s="7">
        <v>20</v>
      </c>
      <c r="D44" s="7">
        <v>83.8</v>
      </c>
      <c r="E44" s="7">
        <v>81.38</v>
      </c>
      <c r="F44" s="7">
        <v>79.94</v>
      </c>
      <c r="G44" s="9">
        <f t="shared" si="0"/>
        <v>81.7066666666667</v>
      </c>
      <c r="H44" s="7"/>
    </row>
    <row r="45" s="1" customFormat="1" ht="24" customHeight="1" spans="1:8">
      <c r="A45" s="7" t="s">
        <v>32</v>
      </c>
      <c r="B45" s="7" t="str">
        <f>"2722314"</f>
        <v>2722314</v>
      </c>
      <c r="C45" s="7">
        <v>3</v>
      </c>
      <c r="D45" s="7">
        <v>77.3</v>
      </c>
      <c r="E45" s="7">
        <v>77.58</v>
      </c>
      <c r="F45" s="7">
        <v>80.56</v>
      </c>
      <c r="G45" s="9">
        <f t="shared" si="0"/>
        <v>78.48</v>
      </c>
      <c r="H45" s="7"/>
    </row>
    <row r="46" s="1" customFormat="1" ht="24" customHeight="1" spans="1:8">
      <c r="A46" s="7" t="s">
        <v>32</v>
      </c>
      <c r="B46" s="7" t="str">
        <f>"2722319"</f>
        <v>2722319</v>
      </c>
      <c r="C46" s="7">
        <v>39</v>
      </c>
      <c r="D46" s="7">
        <v>81.5</v>
      </c>
      <c r="E46" s="7">
        <v>84.3</v>
      </c>
      <c r="F46" s="7">
        <v>82</v>
      </c>
      <c r="G46" s="9">
        <f t="shared" si="0"/>
        <v>82.6</v>
      </c>
      <c r="H46" s="7"/>
    </row>
    <row r="47" s="1" customFormat="1" ht="24" customHeight="1" spans="1:8">
      <c r="A47" s="7" t="s">
        <v>32</v>
      </c>
      <c r="B47" s="7" t="str">
        <f>"2722410"</f>
        <v>2722410</v>
      </c>
      <c r="C47" s="7">
        <v>13</v>
      </c>
      <c r="D47" s="7">
        <v>80.4</v>
      </c>
      <c r="E47" s="7">
        <v>78.92</v>
      </c>
      <c r="F47" s="7">
        <v>81.32</v>
      </c>
      <c r="G47" s="9">
        <f t="shared" si="0"/>
        <v>80.2133333333333</v>
      </c>
      <c r="H47" s="7"/>
    </row>
    <row r="48" s="1" customFormat="1" ht="24" customHeight="1" spans="1:8">
      <c r="A48" s="7" t="s">
        <v>32</v>
      </c>
      <c r="B48" s="7" t="str">
        <f>"2721021"</f>
        <v>2721021</v>
      </c>
      <c r="C48" s="7">
        <v>41</v>
      </c>
      <c r="D48" s="7">
        <v>77.8</v>
      </c>
      <c r="E48" s="7">
        <v>80.74</v>
      </c>
      <c r="F48" s="7">
        <v>78.7</v>
      </c>
      <c r="G48" s="9">
        <f t="shared" si="0"/>
        <v>79.08</v>
      </c>
      <c r="H48" s="7"/>
    </row>
    <row r="49" s="1" customFormat="1" ht="24" customHeight="1" spans="1:8">
      <c r="A49" s="7" t="s">
        <v>32</v>
      </c>
      <c r="B49" s="7" t="str">
        <f>"2722618"</f>
        <v>2722618</v>
      </c>
      <c r="C49" s="7">
        <v>21</v>
      </c>
      <c r="D49" s="7">
        <v>79.1</v>
      </c>
      <c r="E49" s="7">
        <v>78.38</v>
      </c>
      <c r="F49" s="7">
        <v>79.2</v>
      </c>
      <c r="G49" s="9">
        <f t="shared" si="0"/>
        <v>78.8933333333333</v>
      </c>
      <c r="H49" s="7"/>
    </row>
    <row r="50" s="1" customFormat="1" ht="24" customHeight="1" spans="1:8">
      <c r="A50" s="7" t="s">
        <v>32</v>
      </c>
      <c r="B50" s="7" t="str">
        <f>"2722622"</f>
        <v>2722622</v>
      </c>
      <c r="C50" s="7">
        <v>15</v>
      </c>
      <c r="D50" s="7">
        <v>76.4</v>
      </c>
      <c r="E50" s="7">
        <v>77.62</v>
      </c>
      <c r="F50" s="7">
        <v>79.12</v>
      </c>
      <c r="G50" s="9">
        <f t="shared" si="0"/>
        <v>77.7133333333333</v>
      </c>
      <c r="H50" s="7"/>
    </row>
    <row r="51" s="1" customFormat="1" ht="24" customHeight="1" spans="1:8">
      <c r="A51" s="7" t="s">
        <v>32</v>
      </c>
      <c r="B51" s="7" t="str">
        <f>"2721401"</f>
        <v>2721401</v>
      </c>
      <c r="C51" s="7">
        <v>9</v>
      </c>
      <c r="D51" s="7">
        <v>81.2</v>
      </c>
      <c r="E51" s="7">
        <v>79.68</v>
      </c>
      <c r="F51" s="7">
        <v>79.38</v>
      </c>
      <c r="G51" s="9">
        <f t="shared" si="0"/>
        <v>80.0866666666667</v>
      </c>
      <c r="H51" s="7"/>
    </row>
    <row r="52" s="1" customFormat="1" ht="24" customHeight="1" spans="1:8">
      <c r="A52" s="7" t="s">
        <v>32</v>
      </c>
      <c r="B52" s="7" t="str">
        <f>"2721929"</f>
        <v>2721929</v>
      </c>
      <c r="C52" s="7">
        <v>23</v>
      </c>
      <c r="D52" s="7">
        <v>83.6</v>
      </c>
      <c r="E52" s="7">
        <v>82.88</v>
      </c>
      <c r="F52" s="7">
        <v>80.66</v>
      </c>
      <c r="G52" s="9">
        <f t="shared" si="0"/>
        <v>82.38</v>
      </c>
      <c r="H52" s="7"/>
    </row>
    <row r="53" s="1" customFormat="1" ht="24" customHeight="1" spans="1:8">
      <c r="A53" s="7" t="s">
        <v>32</v>
      </c>
      <c r="B53" s="7" t="str">
        <f>"2722017"</f>
        <v>2722017</v>
      </c>
      <c r="C53" s="7" t="s">
        <v>7</v>
      </c>
      <c r="D53" s="7"/>
      <c r="E53" s="7"/>
      <c r="F53" s="7"/>
      <c r="G53" s="9">
        <f t="shared" si="0"/>
        <v>0</v>
      </c>
      <c r="H53" s="7" t="s">
        <v>7</v>
      </c>
    </row>
    <row r="54" s="1" customFormat="1" ht="24" customHeight="1" spans="1:8">
      <c r="A54" s="7" t="s">
        <v>32</v>
      </c>
      <c r="B54" s="7" t="str">
        <f>"2722205"</f>
        <v>2722205</v>
      </c>
      <c r="C54" s="7">
        <v>32</v>
      </c>
      <c r="D54" s="7">
        <v>80.3</v>
      </c>
      <c r="E54" s="7">
        <v>82.64</v>
      </c>
      <c r="F54" s="7">
        <v>81.36</v>
      </c>
      <c r="G54" s="9">
        <f t="shared" si="0"/>
        <v>81.4333333333333</v>
      </c>
      <c r="H54" s="7"/>
    </row>
    <row r="55" s="1" customFormat="1" ht="24" customHeight="1" spans="1:8">
      <c r="A55" s="7" t="s">
        <v>32</v>
      </c>
      <c r="B55" s="7" t="str">
        <f>"2722213"</f>
        <v>2722213</v>
      </c>
      <c r="C55" s="7">
        <v>1</v>
      </c>
      <c r="D55" s="7">
        <v>75.1</v>
      </c>
      <c r="E55" s="7">
        <v>76.72</v>
      </c>
      <c r="F55" s="7">
        <v>77.42</v>
      </c>
      <c r="G55" s="9">
        <f t="shared" si="0"/>
        <v>76.4133333333333</v>
      </c>
      <c r="H55" s="7"/>
    </row>
    <row r="56" s="1" customFormat="1" ht="24" customHeight="1" spans="1:8">
      <c r="A56" s="7" t="s">
        <v>32</v>
      </c>
      <c r="B56" s="7" t="str">
        <f>"2722607"</f>
        <v>2722607</v>
      </c>
      <c r="C56" s="7" t="s">
        <v>7</v>
      </c>
      <c r="D56" s="7"/>
      <c r="E56" s="7"/>
      <c r="F56" s="7"/>
      <c r="G56" s="9">
        <f t="shared" si="0"/>
        <v>0</v>
      </c>
      <c r="H56" s="7" t="s">
        <v>7</v>
      </c>
    </row>
    <row r="57" s="2" customFormat="1" ht="24" customHeight="1" spans="1:8">
      <c r="A57" s="10" t="s">
        <v>32</v>
      </c>
      <c r="B57" s="10" t="str">
        <f>"2721122"</f>
        <v>2721122</v>
      </c>
      <c r="C57" s="10">
        <v>36</v>
      </c>
      <c r="D57" s="10">
        <v>77.9</v>
      </c>
      <c r="E57" s="10">
        <v>76.14</v>
      </c>
      <c r="F57" s="10">
        <v>77.26</v>
      </c>
      <c r="G57" s="9">
        <f t="shared" si="0"/>
        <v>77.1</v>
      </c>
      <c r="H57" s="10"/>
    </row>
    <row r="58" s="2" customFormat="1" ht="24" customHeight="1" spans="1:8">
      <c r="A58" s="10" t="s">
        <v>32</v>
      </c>
      <c r="B58" s="10" t="str">
        <f>"2721211"</f>
        <v>2721211</v>
      </c>
      <c r="C58" s="10">
        <v>12</v>
      </c>
      <c r="D58" s="10">
        <v>78.3</v>
      </c>
      <c r="E58" s="10">
        <v>81.76</v>
      </c>
      <c r="F58" s="10">
        <v>80.02</v>
      </c>
      <c r="G58" s="9">
        <f t="shared" si="0"/>
        <v>80.0266666666667</v>
      </c>
      <c r="H58" s="10"/>
    </row>
    <row r="59" s="2" customFormat="1" ht="24" customHeight="1" spans="1:8">
      <c r="A59" s="10" t="s">
        <v>32</v>
      </c>
      <c r="B59" s="10" t="str">
        <f>"2721221"</f>
        <v>2721221</v>
      </c>
      <c r="C59" s="10">
        <v>2</v>
      </c>
      <c r="D59" s="10">
        <v>80.2</v>
      </c>
      <c r="E59" s="10">
        <v>79.7</v>
      </c>
      <c r="F59" s="10">
        <v>80.66</v>
      </c>
      <c r="G59" s="9">
        <f t="shared" si="0"/>
        <v>80.1866666666667</v>
      </c>
      <c r="H59" s="10"/>
    </row>
    <row r="60" s="2" customFormat="1" ht="24" customHeight="1" spans="1:8">
      <c r="A60" s="10" t="s">
        <v>32</v>
      </c>
      <c r="B60" s="10" t="str">
        <f>"2721410"</f>
        <v>2721410</v>
      </c>
      <c r="C60" s="10">
        <v>38</v>
      </c>
      <c r="D60" s="10">
        <v>77.4</v>
      </c>
      <c r="E60" s="10">
        <v>82.98</v>
      </c>
      <c r="F60" s="10">
        <v>81.56</v>
      </c>
      <c r="G60" s="9">
        <f t="shared" si="0"/>
        <v>80.6466666666667</v>
      </c>
      <c r="H60" s="10"/>
    </row>
    <row r="61" s="2" customFormat="1" ht="24" customHeight="1" spans="1:8">
      <c r="A61" s="10" t="s">
        <v>32</v>
      </c>
      <c r="B61" s="10" t="str">
        <f>"2721426"</f>
        <v>2721426</v>
      </c>
      <c r="C61" s="10">
        <v>17</v>
      </c>
      <c r="D61" s="10">
        <v>76.1</v>
      </c>
      <c r="E61" s="10">
        <v>76.36</v>
      </c>
      <c r="F61" s="10">
        <v>82.98</v>
      </c>
      <c r="G61" s="9">
        <f t="shared" si="0"/>
        <v>78.48</v>
      </c>
      <c r="H61" s="10"/>
    </row>
    <row r="62" s="2" customFormat="1" ht="24" customHeight="1" spans="1:8">
      <c r="A62" s="10" t="s">
        <v>32</v>
      </c>
      <c r="B62" s="10" t="str">
        <f>"2722013"</f>
        <v>2722013</v>
      </c>
      <c r="C62" s="10">
        <v>31</v>
      </c>
      <c r="D62" s="10">
        <v>82.3</v>
      </c>
      <c r="E62" s="10">
        <v>76.38</v>
      </c>
      <c r="F62" s="10">
        <v>78.64</v>
      </c>
      <c r="G62" s="9">
        <f t="shared" si="0"/>
        <v>79.1066666666667</v>
      </c>
      <c r="H62" s="10"/>
    </row>
    <row r="63" s="2" customFormat="1" ht="24" customHeight="1" spans="1:8">
      <c r="A63" s="10" t="s">
        <v>32</v>
      </c>
      <c r="B63" s="10" t="str">
        <f>"2722015"</f>
        <v>2722015</v>
      </c>
      <c r="C63" s="10">
        <v>33</v>
      </c>
      <c r="D63" s="10">
        <v>78.6</v>
      </c>
      <c r="E63" s="10">
        <v>78.78</v>
      </c>
      <c r="F63" s="10">
        <v>79.76</v>
      </c>
      <c r="G63" s="9">
        <f t="shared" si="0"/>
        <v>79.0466666666667</v>
      </c>
      <c r="H63" s="10"/>
    </row>
    <row r="64" s="2" customFormat="1" ht="24" customHeight="1" spans="1:8">
      <c r="A64" s="10" t="s">
        <v>32</v>
      </c>
      <c r="B64" s="10" t="str">
        <f>"2722227"</f>
        <v>2722227</v>
      </c>
      <c r="C64" s="10">
        <v>26</v>
      </c>
      <c r="D64" s="10">
        <v>80.3</v>
      </c>
      <c r="E64" s="10">
        <v>76.6</v>
      </c>
      <c r="F64" s="10">
        <v>77.4</v>
      </c>
      <c r="G64" s="9">
        <f t="shared" si="0"/>
        <v>78.1</v>
      </c>
      <c r="H64" s="10"/>
    </row>
    <row r="65" s="2" customFormat="1" ht="24" customHeight="1" spans="1:8">
      <c r="A65" s="10" t="s">
        <v>32</v>
      </c>
      <c r="B65" s="10" t="str">
        <f>"2722325"</f>
        <v>2722325</v>
      </c>
      <c r="C65" s="10">
        <v>24</v>
      </c>
      <c r="D65" s="10">
        <v>76.2</v>
      </c>
      <c r="E65" s="10">
        <v>78.76</v>
      </c>
      <c r="F65" s="10">
        <v>79.34</v>
      </c>
      <c r="G65" s="9">
        <f t="shared" si="0"/>
        <v>78.1</v>
      </c>
      <c r="H65" s="10"/>
    </row>
    <row r="66" s="1" customFormat="1" ht="24" customHeight="1" spans="1:8">
      <c r="A66" s="7" t="s">
        <v>33</v>
      </c>
      <c r="B66" s="7" t="str">
        <f>"2722707"</f>
        <v>2722707</v>
      </c>
      <c r="C66" s="7">
        <v>11</v>
      </c>
      <c r="D66" s="7">
        <v>78.6</v>
      </c>
      <c r="E66" s="7">
        <v>76.7</v>
      </c>
      <c r="F66" s="7">
        <v>76.96</v>
      </c>
      <c r="G66" s="9">
        <f t="shared" si="0"/>
        <v>77.42</v>
      </c>
      <c r="H66" s="7"/>
    </row>
    <row r="67" s="1" customFormat="1" ht="24" customHeight="1" spans="1:8">
      <c r="A67" s="7" t="s">
        <v>33</v>
      </c>
      <c r="B67" s="7" t="str">
        <f>"2722706"</f>
        <v>2722706</v>
      </c>
      <c r="C67" s="7">
        <v>26</v>
      </c>
      <c r="D67" s="7">
        <v>77.1</v>
      </c>
      <c r="E67" s="7">
        <v>79.34</v>
      </c>
      <c r="F67" s="7">
        <v>79.4</v>
      </c>
      <c r="G67" s="9">
        <f t="shared" si="0"/>
        <v>78.6133333333333</v>
      </c>
      <c r="H67" s="7"/>
    </row>
    <row r="68" s="1" customFormat="1" ht="24" customHeight="1" spans="1:8">
      <c r="A68" s="7" t="s">
        <v>33</v>
      </c>
      <c r="B68" s="7" t="str">
        <f>"2722901"</f>
        <v>2722901</v>
      </c>
      <c r="C68" s="7">
        <v>16</v>
      </c>
      <c r="D68" s="7">
        <v>78.1</v>
      </c>
      <c r="E68" s="7">
        <v>80.92</v>
      </c>
      <c r="F68" s="7">
        <v>78.98</v>
      </c>
      <c r="G68" s="9">
        <f t="shared" ref="G68:G131" si="1">(D68+E68+F68)/3</f>
        <v>79.3333333333333</v>
      </c>
      <c r="H68" s="7"/>
    </row>
    <row r="69" s="1" customFormat="1" ht="24" customHeight="1" spans="1:8">
      <c r="A69" s="7" t="s">
        <v>33</v>
      </c>
      <c r="B69" s="7" t="str">
        <f>"2722825"</f>
        <v>2722825</v>
      </c>
      <c r="C69" s="7" t="s">
        <v>7</v>
      </c>
      <c r="D69" s="7"/>
      <c r="E69" s="7"/>
      <c r="F69" s="7"/>
      <c r="G69" s="9">
        <f t="shared" si="1"/>
        <v>0</v>
      </c>
      <c r="H69" s="7" t="s">
        <v>7</v>
      </c>
    </row>
    <row r="70" s="1" customFormat="1" ht="24" customHeight="1" spans="1:8">
      <c r="A70" s="7" t="s">
        <v>33</v>
      </c>
      <c r="B70" s="7" t="str">
        <f>"2722819"</f>
        <v>2722819</v>
      </c>
      <c r="C70" s="7">
        <v>2</v>
      </c>
      <c r="D70" s="7">
        <v>77.8</v>
      </c>
      <c r="E70" s="7">
        <v>75.54</v>
      </c>
      <c r="F70" s="7">
        <v>76.58</v>
      </c>
      <c r="G70" s="9">
        <f t="shared" si="1"/>
        <v>76.64</v>
      </c>
      <c r="H70" s="7"/>
    </row>
    <row r="71" s="1" customFormat="1" ht="24" customHeight="1" spans="1:8">
      <c r="A71" s="7" t="s">
        <v>33</v>
      </c>
      <c r="B71" s="7" t="str">
        <f>"2723313"</f>
        <v>2723313</v>
      </c>
      <c r="C71" s="7" t="s">
        <v>7</v>
      </c>
      <c r="D71" s="7"/>
      <c r="E71" s="7"/>
      <c r="F71" s="7"/>
      <c r="G71" s="9">
        <f t="shared" si="1"/>
        <v>0</v>
      </c>
      <c r="H71" s="7" t="s">
        <v>7</v>
      </c>
    </row>
    <row r="72" s="1" customFormat="1" ht="24" customHeight="1" spans="1:8">
      <c r="A72" s="7" t="s">
        <v>33</v>
      </c>
      <c r="B72" s="7" t="str">
        <f>"2722904"</f>
        <v>2722904</v>
      </c>
      <c r="C72" s="7">
        <v>15</v>
      </c>
      <c r="D72" s="7">
        <v>77.5</v>
      </c>
      <c r="E72" s="7">
        <v>80.06</v>
      </c>
      <c r="F72" s="7">
        <v>79.36</v>
      </c>
      <c r="G72" s="9">
        <f t="shared" si="1"/>
        <v>78.9733333333333</v>
      </c>
      <c r="H72" s="7"/>
    </row>
    <row r="73" s="1" customFormat="1" ht="24" customHeight="1" spans="1:8">
      <c r="A73" s="7" t="s">
        <v>33</v>
      </c>
      <c r="B73" s="7" t="str">
        <f>"2722928"</f>
        <v>2722928</v>
      </c>
      <c r="C73" s="7">
        <v>30</v>
      </c>
      <c r="D73" s="7">
        <v>77.3</v>
      </c>
      <c r="E73" s="7">
        <v>80.12</v>
      </c>
      <c r="F73" s="7">
        <v>78.72</v>
      </c>
      <c r="G73" s="9">
        <f t="shared" si="1"/>
        <v>78.7133333333333</v>
      </c>
      <c r="H73" s="7"/>
    </row>
    <row r="74" s="1" customFormat="1" ht="24" customHeight="1" spans="1:8">
      <c r="A74" s="7" t="s">
        <v>33</v>
      </c>
      <c r="B74" s="7" t="str">
        <f>"2723326"</f>
        <v>2723326</v>
      </c>
      <c r="C74" s="7">
        <v>20</v>
      </c>
      <c r="D74" s="7">
        <v>75.9</v>
      </c>
      <c r="E74" s="7">
        <v>80.02</v>
      </c>
      <c r="F74" s="7">
        <v>78.34</v>
      </c>
      <c r="G74" s="9">
        <f t="shared" si="1"/>
        <v>78.0866666666667</v>
      </c>
      <c r="H74" s="7"/>
    </row>
    <row r="75" s="1" customFormat="1" ht="24" customHeight="1" spans="1:8">
      <c r="A75" s="7" t="s">
        <v>33</v>
      </c>
      <c r="B75" s="7" t="str">
        <f>"2723616"</f>
        <v>2723616</v>
      </c>
      <c r="C75" s="7">
        <v>29</v>
      </c>
      <c r="D75" s="7">
        <v>78.2</v>
      </c>
      <c r="E75" s="7">
        <v>76.28</v>
      </c>
      <c r="F75" s="7">
        <v>77.5</v>
      </c>
      <c r="G75" s="9">
        <f t="shared" si="1"/>
        <v>77.3266666666667</v>
      </c>
      <c r="H75" s="7"/>
    </row>
    <row r="76" s="1" customFormat="1" ht="24" customHeight="1" spans="1:8">
      <c r="A76" s="7" t="s">
        <v>33</v>
      </c>
      <c r="B76" s="7" t="str">
        <f>"2723627"</f>
        <v>2723627</v>
      </c>
      <c r="C76" s="7">
        <v>21</v>
      </c>
      <c r="D76" s="7">
        <v>76.8</v>
      </c>
      <c r="E76" s="7">
        <v>81.56</v>
      </c>
      <c r="F76" s="7">
        <v>78.22</v>
      </c>
      <c r="G76" s="9">
        <f t="shared" si="1"/>
        <v>78.86</v>
      </c>
      <c r="H76" s="7"/>
    </row>
    <row r="77" s="1" customFormat="1" ht="24" customHeight="1" spans="1:8">
      <c r="A77" s="7" t="s">
        <v>33</v>
      </c>
      <c r="B77" s="7" t="str">
        <f>"2722804"</f>
        <v>2722804</v>
      </c>
      <c r="C77" s="7">
        <v>7</v>
      </c>
      <c r="D77" s="7">
        <v>80.5</v>
      </c>
      <c r="E77" s="7">
        <v>81.2</v>
      </c>
      <c r="F77" s="7">
        <v>78.82</v>
      </c>
      <c r="G77" s="9">
        <f t="shared" si="1"/>
        <v>80.1733333333333</v>
      </c>
      <c r="H77" s="7"/>
    </row>
    <row r="78" s="1" customFormat="1" ht="24" customHeight="1" spans="1:8">
      <c r="A78" s="7" t="s">
        <v>33</v>
      </c>
      <c r="B78" s="7" t="str">
        <f>"2723010"</f>
        <v>2723010</v>
      </c>
      <c r="C78" s="7">
        <v>3</v>
      </c>
      <c r="D78" s="7">
        <v>78.2</v>
      </c>
      <c r="E78" s="7">
        <v>75.64</v>
      </c>
      <c r="F78" s="7">
        <v>77.08</v>
      </c>
      <c r="G78" s="9">
        <f t="shared" si="1"/>
        <v>76.9733333333333</v>
      </c>
      <c r="H78" s="7"/>
    </row>
    <row r="79" s="1" customFormat="1" ht="24" customHeight="1" spans="1:8">
      <c r="A79" s="7" t="s">
        <v>33</v>
      </c>
      <c r="B79" s="7" t="str">
        <f>"2723802"</f>
        <v>2723802</v>
      </c>
      <c r="C79" s="7">
        <v>9</v>
      </c>
      <c r="D79" s="7">
        <v>75.4</v>
      </c>
      <c r="E79" s="7">
        <v>75.98</v>
      </c>
      <c r="F79" s="7">
        <v>75.14</v>
      </c>
      <c r="G79" s="9">
        <f t="shared" si="1"/>
        <v>75.5066666666667</v>
      </c>
      <c r="H79" s="7"/>
    </row>
    <row r="80" s="1" customFormat="1" ht="24" customHeight="1" spans="1:8">
      <c r="A80" s="7" t="s">
        <v>33</v>
      </c>
      <c r="B80" s="7" t="str">
        <f>"2722813"</f>
        <v>2722813</v>
      </c>
      <c r="C80" s="7">
        <v>13</v>
      </c>
      <c r="D80" s="7">
        <v>81.4</v>
      </c>
      <c r="E80" s="7">
        <v>79.14</v>
      </c>
      <c r="F80" s="7">
        <v>77.26</v>
      </c>
      <c r="G80" s="9">
        <f t="shared" si="1"/>
        <v>79.2666666666667</v>
      </c>
      <c r="H80" s="7"/>
    </row>
    <row r="81" s="1" customFormat="1" ht="24" customHeight="1" spans="1:8">
      <c r="A81" s="7" t="s">
        <v>33</v>
      </c>
      <c r="B81" s="7" t="str">
        <f>"2722911"</f>
        <v>2722911</v>
      </c>
      <c r="C81" s="7">
        <v>28</v>
      </c>
      <c r="D81" s="7">
        <v>81.8</v>
      </c>
      <c r="E81" s="7">
        <v>82.86</v>
      </c>
      <c r="F81" s="11">
        <v>80.6</v>
      </c>
      <c r="G81" s="9">
        <f t="shared" si="1"/>
        <v>81.7533333333333</v>
      </c>
      <c r="H81" s="7"/>
    </row>
    <row r="82" s="1" customFormat="1" ht="24" customHeight="1" spans="1:8">
      <c r="A82" s="7" t="s">
        <v>33</v>
      </c>
      <c r="B82" s="7" t="str">
        <f>"2723122"</f>
        <v>2723122</v>
      </c>
      <c r="C82" s="7">
        <v>12</v>
      </c>
      <c r="D82" s="7">
        <v>77.1</v>
      </c>
      <c r="E82" s="7">
        <v>79.18</v>
      </c>
      <c r="F82" s="7">
        <v>77.96</v>
      </c>
      <c r="G82" s="9">
        <f t="shared" si="1"/>
        <v>78.08</v>
      </c>
      <c r="H82" s="7"/>
    </row>
    <row r="83" s="1" customFormat="1" ht="24" customHeight="1" spans="1:8">
      <c r="A83" s="7" t="s">
        <v>33</v>
      </c>
      <c r="B83" s="7" t="str">
        <f>"2723127"</f>
        <v>2723127</v>
      </c>
      <c r="C83" s="7">
        <v>18</v>
      </c>
      <c r="D83" s="7">
        <v>77.1</v>
      </c>
      <c r="E83" s="7">
        <v>82.94</v>
      </c>
      <c r="F83" s="7">
        <v>79.68</v>
      </c>
      <c r="G83" s="9">
        <f t="shared" si="1"/>
        <v>79.9066666666667</v>
      </c>
      <c r="H83" s="7"/>
    </row>
    <row r="84" s="1" customFormat="1" ht="24" customHeight="1" spans="1:8">
      <c r="A84" s="7" t="s">
        <v>33</v>
      </c>
      <c r="B84" s="7" t="str">
        <f>"2723330"</f>
        <v>2723330</v>
      </c>
      <c r="C84" s="7">
        <v>8</v>
      </c>
      <c r="D84" s="7">
        <v>77.4</v>
      </c>
      <c r="E84" s="7">
        <v>81.42</v>
      </c>
      <c r="F84" s="7">
        <v>80.02</v>
      </c>
      <c r="G84" s="9">
        <f t="shared" si="1"/>
        <v>79.6133333333333</v>
      </c>
      <c r="H84" s="7"/>
    </row>
    <row r="85" s="1" customFormat="1" ht="24" customHeight="1" spans="1:8">
      <c r="A85" s="7" t="s">
        <v>33</v>
      </c>
      <c r="B85" s="7" t="str">
        <f>"2723718"</f>
        <v>2723718</v>
      </c>
      <c r="C85" s="7">
        <v>23</v>
      </c>
      <c r="D85" s="7">
        <v>76.4</v>
      </c>
      <c r="E85" s="7">
        <v>77.64</v>
      </c>
      <c r="F85" s="7">
        <v>78.06</v>
      </c>
      <c r="G85" s="9">
        <f t="shared" si="1"/>
        <v>77.3666666666667</v>
      </c>
      <c r="H85" s="7"/>
    </row>
    <row r="86" s="1" customFormat="1" ht="24" customHeight="1" spans="1:8">
      <c r="A86" s="7" t="s">
        <v>33</v>
      </c>
      <c r="B86" s="7" t="str">
        <f>"2723422"</f>
        <v>2723422</v>
      </c>
      <c r="C86" s="7">
        <v>25</v>
      </c>
      <c r="D86" s="7">
        <v>77.3</v>
      </c>
      <c r="E86" s="7">
        <v>76.44</v>
      </c>
      <c r="F86" s="7">
        <v>76.76</v>
      </c>
      <c r="G86" s="9">
        <f t="shared" si="1"/>
        <v>76.8333333333333</v>
      </c>
      <c r="H86" s="7"/>
    </row>
    <row r="87" s="1" customFormat="1" ht="24" customHeight="1" spans="1:8">
      <c r="A87" s="7" t="s">
        <v>33</v>
      </c>
      <c r="B87" s="7" t="str">
        <f>"2723613"</f>
        <v>2723613</v>
      </c>
      <c r="C87" s="7">
        <v>24</v>
      </c>
      <c r="D87" s="7">
        <v>76.2</v>
      </c>
      <c r="E87" s="7">
        <v>79.24</v>
      </c>
      <c r="F87" s="7">
        <v>78.58</v>
      </c>
      <c r="G87" s="9">
        <f t="shared" si="1"/>
        <v>78.0066666666667</v>
      </c>
      <c r="H87" s="7"/>
    </row>
    <row r="88" s="1" customFormat="1" ht="24" customHeight="1" spans="1:8">
      <c r="A88" s="7" t="s">
        <v>33</v>
      </c>
      <c r="B88" s="7" t="str">
        <f>"2722807"</f>
        <v>2722807</v>
      </c>
      <c r="C88" s="7">
        <v>5</v>
      </c>
      <c r="D88" s="7">
        <v>79.9</v>
      </c>
      <c r="E88" s="7">
        <v>76.78</v>
      </c>
      <c r="F88" s="7">
        <v>78.44</v>
      </c>
      <c r="G88" s="9">
        <f t="shared" si="1"/>
        <v>78.3733333333333</v>
      </c>
      <c r="H88" s="7"/>
    </row>
    <row r="89" s="1" customFormat="1" ht="24" customHeight="1" spans="1:8">
      <c r="A89" s="7" t="s">
        <v>33</v>
      </c>
      <c r="B89" s="7" t="str">
        <f>"2723601"</f>
        <v>2723601</v>
      </c>
      <c r="C89" s="7">
        <v>4</v>
      </c>
      <c r="D89" s="7">
        <v>77.7</v>
      </c>
      <c r="E89" s="7">
        <v>82.04</v>
      </c>
      <c r="F89" s="7">
        <v>81.08</v>
      </c>
      <c r="G89" s="9">
        <f t="shared" si="1"/>
        <v>80.2733333333333</v>
      </c>
      <c r="H89" s="7"/>
    </row>
    <row r="90" s="1" customFormat="1" ht="24" customHeight="1" spans="1:8">
      <c r="A90" s="7" t="s">
        <v>33</v>
      </c>
      <c r="B90" s="7" t="str">
        <f>"2723622"</f>
        <v>2723622</v>
      </c>
      <c r="C90" s="7">
        <v>14</v>
      </c>
      <c r="D90" s="7">
        <v>76.7</v>
      </c>
      <c r="E90" s="7">
        <v>80.46</v>
      </c>
      <c r="F90" s="7">
        <v>77.5</v>
      </c>
      <c r="G90" s="9">
        <f t="shared" si="1"/>
        <v>78.22</v>
      </c>
      <c r="H90" s="7"/>
    </row>
    <row r="91" s="2" customFormat="1" ht="24" customHeight="1" spans="1:8">
      <c r="A91" s="10" t="s">
        <v>33</v>
      </c>
      <c r="B91" s="10" t="str">
        <f>"2722827"</f>
        <v>2722827</v>
      </c>
      <c r="C91" s="10">
        <v>17</v>
      </c>
      <c r="D91" s="10">
        <v>80.8</v>
      </c>
      <c r="E91" s="10">
        <v>81.38</v>
      </c>
      <c r="F91" s="10">
        <v>78.3</v>
      </c>
      <c r="G91" s="9">
        <f t="shared" si="1"/>
        <v>80.16</v>
      </c>
      <c r="H91" s="10"/>
    </row>
    <row r="92" s="2" customFormat="1" ht="24" customHeight="1" spans="1:8">
      <c r="A92" s="10" t="s">
        <v>33</v>
      </c>
      <c r="B92" s="10" t="str">
        <f>"2722905"</f>
        <v>2722905</v>
      </c>
      <c r="C92" s="10">
        <v>10</v>
      </c>
      <c r="D92" s="10">
        <v>80.2</v>
      </c>
      <c r="E92" s="10">
        <v>83.58</v>
      </c>
      <c r="F92" s="10">
        <v>81.76</v>
      </c>
      <c r="G92" s="9">
        <f t="shared" si="1"/>
        <v>81.8466666666667</v>
      </c>
      <c r="H92" s="10"/>
    </row>
    <row r="93" s="2" customFormat="1" ht="24" customHeight="1" spans="1:8">
      <c r="A93" s="10" t="s">
        <v>33</v>
      </c>
      <c r="B93" s="10" t="str">
        <f>"2722922"</f>
        <v>2722922</v>
      </c>
      <c r="C93" s="10">
        <v>6</v>
      </c>
      <c r="D93" s="10">
        <v>84.3</v>
      </c>
      <c r="E93" s="10">
        <v>78.86</v>
      </c>
      <c r="F93" s="10">
        <v>77.58</v>
      </c>
      <c r="G93" s="9">
        <f t="shared" si="1"/>
        <v>80.2466666666667</v>
      </c>
      <c r="H93" s="10"/>
    </row>
    <row r="94" s="2" customFormat="1" ht="24" customHeight="1" spans="1:8">
      <c r="A94" s="10" t="s">
        <v>33</v>
      </c>
      <c r="B94" s="10" t="str">
        <f>"2723115"</f>
        <v>2723115</v>
      </c>
      <c r="C94" s="10">
        <v>27</v>
      </c>
      <c r="D94" s="10">
        <v>80.5</v>
      </c>
      <c r="E94" s="10">
        <v>83.46</v>
      </c>
      <c r="F94" s="10">
        <v>78.52</v>
      </c>
      <c r="G94" s="9">
        <f t="shared" si="1"/>
        <v>80.8266666666667</v>
      </c>
      <c r="H94" s="10"/>
    </row>
    <row r="95" s="2" customFormat="1" ht="24" customHeight="1" spans="1:8">
      <c r="A95" s="10" t="s">
        <v>33</v>
      </c>
      <c r="B95" s="10" t="str">
        <f>"2723408"</f>
        <v>2723408</v>
      </c>
      <c r="C95" s="10">
        <v>19</v>
      </c>
      <c r="D95" s="10">
        <v>77.8</v>
      </c>
      <c r="E95" s="10">
        <v>82.28</v>
      </c>
      <c r="F95" s="10">
        <v>83.36</v>
      </c>
      <c r="G95" s="9">
        <f t="shared" si="1"/>
        <v>81.1466666666667</v>
      </c>
      <c r="H95" s="10"/>
    </row>
    <row r="96" s="2" customFormat="1" ht="24" customHeight="1" spans="1:8">
      <c r="A96" s="10" t="s">
        <v>33</v>
      </c>
      <c r="B96" s="10" t="str">
        <f>"2723420"</f>
        <v>2723420</v>
      </c>
      <c r="C96" s="10">
        <v>31</v>
      </c>
      <c r="D96" s="10">
        <v>75.9</v>
      </c>
      <c r="E96" s="10">
        <v>77.82</v>
      </c>
      <c r="F96" s="10">
        <v>76.46</v>
      </c>
      <c r="G96" s="9">
        <f t="shared" si="1"/>
        <v>76.7266666666667</v>
      </c>
      <c r="H96" s="10"/>
    </row>
    <row r="97" s="1" customFormat="1" ht="24" customHeight="1" spans="1:8">
      <c r="A97" s="7" t="s">
        <v>34</v>
      </c>
      <c r="B97" s="7" t="str">
        <f>"2724113"</f>
        <v>2724113</v>
      </c>
      <c r="C97" s="7">
        <v>28</v>
      </c>
      <c r="D97" s="7">
        <v>80.9</v>
      </c>
      <c r="E97" s="7">
        <v>77.08</v>
      </c>
      <c r="F97" s="7">
        <v>76.7</v>
      </c>
      <c r="G97" s="9">
        <f t="shared" si="1"/>
        <v>78.2266666666667</v>
      </c>
      <c r="H97" s="7"/>
    </row>
    <row r="98" s="1" customFormat="1" ht="24" customHeight="1" spans="1:8">
      <c r="A98" s="7" t="s">
        <v>34</v>
      </c>
      <c r="B98" s="7" t="str">
        <f>"2724426"</f>
        <v>2724426</v>
      </c>
      <c r="C98" s="7">
        <v>1</v>
      </c>
      <c r="D98" s="7">
        <v>80.8</v>
      </c>
      <c r="E98" s="7">
        <v>77.16</v>
      </c>
      <c r="F98" s="7">
        <v>78.6</v>
      </c>
      <c r="G98" s="9">
        <f t="shared" si="1"/>
        <v>78.8533333333333</v>
      </c>
      <c r="H98" s="7"/>
    </row>
    <row r="99" s="1" customFormat="1" ht="24" customHeight="1" spans="1:8">
      <c r="A99" s="7" t="s">
        <v>34</v>
      </c>
      <c r="B99" s="7" t="str">
        <f>"2724121"</f>
        <v>2724121</v>
      </c>
      <c r="C99" s="7">
        <v>36</v>
      </c>
      <c r="D99" s="7">
        <v>80.3</v>
      </c>
      <c r="E99" s="7">
        <v>77.48</v>
      </c>
      <c r="F99" s="7">
        <v>79.92</v>
      </c>
      <c r="G99" s="9">
        <f t="shared" si="1"/>
        <v>79.2333333333333</v>
      </c>
      <c r="H99" s="7"/>
    </row>
    <row r="100" s="1" customFormat="1" ht="24" customHeight="1" spans="1:8">
      <c r="A100" s="7" t="s">
        <v>34</v>
      </c>
      <c r="B100" s="7" t="str">
        <f>"2724123"</f>
        <v>2724123</v>
      </c>
      <c r="C100" s="7">
        <v>9</v>
      </c>
      <c r="D100" s="7">
        <v>81.3</v>
      </c>
      <c r="E100" s="7">
        <v>80.98</v>
      </c>
      <c r="F100" s="7">
        <v>78.94</v>
      </c>
      <c r="G100" s="9">
        <f t="shared" si="1"/>
        <v>80.4066666666667</v>
      </c>
      <c r="H100" s="7"/>
    </row>
    <row r="101" s="1" customFormat="1" ht="24" customHeight="1" spans="1:8">
      <c r="A101" s="7" t="s">
        <v>34</v>
      </c>
      <c r="B101" s="7" t="str">
        <f>"2724126"</f>
        <v>2724126</v>
      </c>
      <c r="C101" s="7">
        <v>35</v>
      </c>
      <c r="D101" s="7">
        <v>76.2</v>
      </c>
      <c r="E101" s="7">
        <v>77.62</v>
      </c>
      <c r="F101" s="7">
        <v>81.32</v>
      </c>
      <c r="G101" s="9">
        <f t="shared" si="1"/>
        <v>78.38</v>
      </c>
      <c r="H101" s="7"/>
    </row>
    <row r="102" s="1" customFormat="1" ht="24" customHeight="1" spans="1:8">
      <c r="A102" s="7" t="s">
        <v>34</v>
      </c>
      <c r="B102" s="7" t="str">
        <f>"2725121"</f>
        <v>2725121</v>
      </c>
      <c r="C102" s="7" t="s">
        <v>7</v>
      </c>
      <c r="D102" s="7"/>
      <c r="E102" s="7"/>
      <c r="F102" s="7"/>
      <c r="G102" s="9">
        <f t="shared" si="1"/>
        <v>0</v>
      </c>
      <c r="H102" s="7" t="s">
        <v>7</v>
      </c>
    </row>
    <row r="103" s="1" customFormat="1" ht="24" customHeight="1" spans="1:8">
      <c r="A103" s="7" t="s">
        <v>34</v>
      </c>
      <c r="B103" s="7" t="str">
        <f>"2724208"</f>
        <v>2724208</v>
      </c>
      <c r="C103" s="7">
        <v>23</v>
      </c>
      <c r="D103" s="7">
        <v>76.5</v>
      </c>
      <c r="E103" s="7">
        <v>75.86</v>
      </c>
      <c r="F103" s="7">
        <v>79.2</v>
      </c>
      <c r="G103" s="9">
        <f t="shared" si="1"/>
        <v>77.1866666666667</v>
      </c>
      <c r="H103" s="7"/>
    </row>
    <row r="104" s="1" customFormat="1" ht="24" customHeight="1" spans="1:8">
      <c r="A104" s="7" t="s">
        <v>34</v>
      </c>
      <c r="B104" s="7" t="str">
        <f>"2724314"</f>
        <v>2724314</v>
      </c>
      <c r="C104" s="7">
        <v>5</v>
      </c>
      <c r="D104" s="7">
        <v>81.9</v>
      </c>
      <c r="E104" s="7">
        <v>79.1</v>
      </c>
      <c r="F104" s="7">
        <v>79.46</v>
      </c>
      <c r="G104" s="9">
        <f t="shared" si="1"/>
        <v>80.1533333333333</v>
      </c>
      <c r="H104" s="7"/>
    </row>
    <row r="105" s="1" customFormat="1" ht="24" customHeight="1" spans="1:8">
      <c r="A105" s="7" t="s">
        <v>34</v>
      </c>
      <c r="B105" s="7" t="str">
        <f>"2724906"</f>
        <v>2724906</v>
      </c>
      <c r="C105" s="7" t="s">
        <v>7</v>
      </c>
      <c r="D105" s="7"/>
      <c r="E105" s="7"/>
      <c r="F105" s="7"/>
      <c r="G105" s="9">
        <f t="shared" si="1"/>
        <v>0</v>
      </c>
      <c r="H105" s="7" t="s">
        <v>7</v>
      </c>
    </row>
    <row r="106" s="1" customFormat="1" ht="24" customHeight="1" spans="1:8">
      <c r="A106" s="7" t="s">
        <v>34</v>
      </c>
      <c r="B106" s="7" t="str">
        <f>"2723916"</f>
        <v>2723916</v>
      </c>
      <c r="C106" s="7" t="s">
        <v>7</v>
      </c>
      <c r="D106" s="7"/>
      <c r="E106" s="7"/>
      <c r="F106" s="7"/>
      <c r="G106" s="9">
        <f t="shared" si="1"/>
        <v>0</v>
      </c>
      <c r="H106" s="7" t="s">
        <v>7</v>
      </c>
    </row>
    <row r="107" s="1" customFormat="1" ht="24" customHeight="1" spans="1:8">
      <c r="A107" s="7" t="s">
        <v>34</v>
      </c>
      <c r="B107" s="7" t="str">
        <f>"2724224"</f>
        <v>2724224</v>
      </c>
      <c r="C107" s="7">
        <v>29</v>
      </c>
      <c r="D107" s="7">
        <v>84.9</v>
      </c>
      <c r="E107" s="7">
        <v>80.16</v>
      </c>
      <c r="F107" s="7">
        <v>82.52</v>
      </c>
      <c r="G107" s="9">
        <f t="shared" si="1"/>
        <v>82.5266666666667</v>
      </c>
      <c r="H107" s="7"/>
    </row>
    <row r="108" s="1" customFormat="1" ht="24" customHeight="1" spans="1:8">
      <c r="A108" s="7" t="s">
        <v>34</v>
      </c>
      <c r="B108" s="7" t="str">
        <f>"2723903"</f>
        <v>2723903</v>
      </c>
      <c r="C108" s="7">
        <v>34</v>
      </c>
      <c r="D108" s="7">
        <v>75.7</v>
      </c>
      <c r="E108" s="7">
        <v>78.56</v>
      </c>
      <c r="F108" s="7">
        <v>78.38</v>
      </c>
      <c r="G108" s="9">
        <f t="shared" si="1"/>
        <v>77.5466666666667</v>
      </c>
      <c r="H108" s="7"/>
    </row>
    <row r="109" s="1" customFormat="1" ht="24" customHeight="1" spans="1:8">
      <c r="A109" s="7" t="s">
        <v>34</v>
      </c>
      <c r="B109" s="7" t="str">
        <f>"2724211"</f>
        <v>2724211</v>
      </c>
      <c r="C109" s="7">
        <v>24</v>
      </c>
      <c r="D109" s="7">
        <v>79.1</v>
      </c>
      <c r="E109" s="7">
        <v>78.14</v>
      </c>
      <c r="F109" s="7">
        <v>81.44</v>
      </c>
      <c r="G109" s="9">
        <f t="shared" si="1"/>
        <v>79.56</v>
      </c>
      <c r="H109" s="7"/>
    </row>
    <row r="110" s="1" customFormat="1" ht="24" customHeight="1" spans="1:8">
      <c r="A110" s="7" t="s">
        <v>34</v>
      </c>
      <c r="B110" s="7" t="str">
        <f>"2724230"</f>
        <v>2724230</v>
      </c>
      <c r="C110" s="7">
        <v>27</v>
      </c>
      <c r="D110" s="7">
        <v>83.8</v>
      </c>
      <c r="E110" s="7">
        <v>83.22</v>
      </c>
      <c r="F110" s="7">
        <v>82.32</v>
      </c>
      <c r="G110" s="9">
        <f t="shared" si="1"/>
        <v>83.1133333333333</v>
      </c>
      <c r="H110" s="7"/>
    </row>
    <row r="111" s="1" customFormat="1" ht="24" customHeight="1" spans="1:8">
      <c r="A111" s="7" t="s">
        <v>34</v>
      </c>
      <c r="B111" s="7" t="str">
        <f>"2724418"</f>
        <v>2724418</v>
      </c>
      <c r="C111" s="7">
        <v>19</v>
      </c>
      <c r="D111" s="7">
        <v>80.7</v>
      </c>
      <c r="E111" s="7">
        <v>84.48</v>
      </c>
      <c r="F111" s="7">
        <v>80.88</v>
      </c>
      <c r="G111" s="9">
        <f t="shared" si="1"/>
        <v>82.02</v>
      </c>
      <c r="H111" s="7"/>
    </row>
    <row r="112" s="1" customFormat="1" ht="24" customHeight="1" spans="1:8">
      <c r="A112" s="7" t="s">
        <v>34</v>
      </c>
      <c r="B112" s="7" t="str">
        <f>"2724422"</f>
        <v>2724422</v>
      </c>
      <c r="C112" s="7">
        <v>25</v>
      </c>
      <c r="D112" s="7">
        <v>76.2</v>
      </c>
      <c r="E112" s="7">
        <v>77.98</v>
      </c>
      <c r="F112" s="7">
        <v>79.74</v>
      </c>
      <c r="G112" s="9">
        <f t="shared" si="1"/>
        <v>77.9733333333333</v>
      </c>
      <c r="H112" s="7"/>
    </row>
    <row r="113" s="1" customFormat="1" ht="24" customHeight="1" spans="1:8">
      <c r="A113" s="7" t="s">
        <v>34</v>
      </c>
      <c r="B113" s="7" t="str">
        <f>"2724823"</f>
        <v>2724823</v>
      </c>
      <c r="C113" s="7" t="s">
        <v>7</v>
      </c>
      <c r="D113" s="7"/>
      <c r="E113" s="7"/>
      <c r="F113" s="7"/>
      <c r="G113" s="9">
        <f t="shared" si="1"/>
        <v>0</v>
      </c>
      <c r="H113" s="7" t="s">
        <v>7</v>
      </c>
    </row>
    <row r="114" s="1" customFormat="1" ht="24" customHeight="1" spans="1:8">
      <c r="A114" s="7" t="s">
        <v>34</v>
      </c>
      <c r="B114" s="7" t="str">
        <f>"2724120"</f>
        <v>2724120</v>
      </c>
      <c r="C114" s="7" t="s">
        <v>7</v>
      </c>
      <c r="D114" s="7"/>
      <c r="E114" s="7"/>
      <c r="F114" s="7"/>
      <c r="G114" s="9">
        <f t="shared" si="1"/>
        <v>0</v>
      </c>
      <c r="H114" s="7" t="s">
        <v>7</v>
      </c>
    </row>
    <row r="115" s="1" customFormat="1" ht="24" customHeight="1" spans="1:8">
      <c r="A115" s="7" t="s">
        <v>34</v>
      </c>
      <c r="B115" s="7" t="str">
        <f>"2724209"</f>
        <v>2724209</v>
      </c>
      <c r="C115" s="7">
        <v>38</v>
      </c>
      <c r="D115" s="7">
        <v>78.1</v>
      </c>
      <c r="E115" s="7">
        <v>77.68</v>
      </c>
      <c r="F115" s="7">
        <v>81.54</v>
      </c>
      <c r="G115" s="9">
        <f t="shared" si="1"/>
        <v>79.1066666666667</v>
      </c>
      <c r="H115" s="7"/>
    </row>
    <row r="116" s="1" customFormat="1" ht="24" customHeight="1" spans="1:8">
      <c r="A116" s="7" t="s">
        <v>34</v>
      </c>
      <c r="B116" s="7" t="str">
        <f>"2723830"</f>
        <v>2723830</v>
      </c>
      <c r="C116" s="7">
        <v>10</v>
      </c>
      <c r="D116" s="7">
        <v>80.9</v>
      </c>
      <c r="E116" s="7">
        <v>77.6</v>
      </c>
      <c r="F116" s="7">
        <v>80.22</v>
      </c>
      <c r="G116" s="9">
        <f t="shared" si="1"/>
        <v>79.5733333333333</v>
      </c>
      <c r="H116" s="7"/>
    </row>
    <row r="117" s="1" customFormat="1" ht="24" customHeight="1" spans="1:8">
      <c r="A117" s="7" t="s">
        <v>34</v>
      </c>
      <c r="B117" s="7" t="str">
        <f>"2724124"</f>
        <v>2724124</v>
      </c>
      <c r="C117" s="7">
        <v>11</v>
      </c>
      <c r="D117" s="7">
        <v>80.8</v>
      </c>
      <c r="E117" s="7">
        <v>80.36</v>
      </c>
      <c r="F117" s="7">
        <v>79.76</v>
      </c>
      <c r="G117" s="9">
        <f t="shared" si="1"/>
        <v>80.3066666666667</v>
      </c>
      <c r="H117" s="7"/>
    </row>
    <row r="118" s="1" customFormat="1" ht="24" customHeight="1" spans="1:8">
      <c r="A118" s="7" t="s">
        <v>34</v>
      </c>
      <c r="B118" s="7" t="str">
        <f>"2723927"</f>
        <v>2723927</v>
      </c>
      <c r="C118" s="7" t="s">
        <v>7</v>
      </c>
      <c r="D118" s="7"/>
      <c r="E118" s="7"/>
      <c r="F118" s="7"/>
      <c r="G118" s="9">
        <f t="shared" si="1"/>
        <v>0</v>
      </c>
      <c r="H118" s="7" t="s">
        <v>7</v>
      </c>
    </row>
    <row r="119" s="1" customFormat="1" ht="24" customHeight="1" spans="1:8">
      <c r="A119" s="7" t="s">
        <v>34</v>
      </c>
      <c r="B119" s="7" t="str">
        <f>"2724824"</f>
        <v>2724824</v>
      </c>
      <c r="C119" s="7">
        <v>22</v>
      </c>
      <c r="D119" s="7">
        <v>76.7</v>
      </c>
      <c r="E119" s="7">
        <v>75.46</v>
      </c>
      <c r="F119" s="7">
        <v>77.08</v>
      </c>
      <c r="G119" s="9">
        <f t="shared" si="1"/>
        <v>76.4133333333333</v>
      </c>
      <c r="H119" s="7"/>
    </row>
    <row r="120" s="1" customFormat="1" ht="24" customHeight="1" spans="1:8">
      <c r="A120" s="7" t="s">
        <v>34</v>
      </c>
      <c r="B120" s="7" t="str">
        <f>"2724003"</f>
        <v>2724003</v>
      </c>
      <c r="C120" s="7">
        <v>4</v>
      </c>
      <c r="D120" s="7">
        <v>83.8</v>
      </c>
      <c r="E120" s="7">
        <v>77.42</v>
      </c>
      <c r="F120" s="7">
        <v>82.64</v>
      </c>
      <c r="G120" s="9">
        <f t="shared" si="1"/>
        <v>81.2866666666667</v>
      </c>
      <c r="H120" s="7"/>
    </row>
    <row r="121" s="1" customFormat="1" ht="24" customHeight="1" spans="1:8">
      <c r="A121" s="7" t="s">
        <v>34</v>
      </c>
      <c r="B121" s="7" t="str">
        <f>"2724014"</f>
        <v>2724014</v>
      </c>
      <c r="C121" s="7">
        <v>37</v>
      </c>
      <c r="D121" s="7">
        <v>75.4</v>
      </c>
      <c r="E121" s="7">
        <v>75.74</v>
      </c>
      <c r="F121" s="7">
        <v>77.62</v>
      </c>
      <c r="G121" s="9">
        <f t="shared" si="1"/>
        <v>76.2533333333333</v>
      </c>
      <c r="H121" s="7"/>
    </row>
    <row r="122" s="1" customFormat="1" ht="24" customHeight="1" spans="1:8">
      <c r="A122" s="7" t="s">
        <v>34</v>
      </c>
      <c r="B122" s="7" t="str">
        <f>"2724022"</f>
        <v>2724022</v>
      </c>
      <c r="C122" s="7">
        <v>32</v>
      </c>
      <c r="D122" s="7">
        <v>77.3</v>
      </c>
      <c r="E122" s="7">
        <v>81.48</v>
      </c>
      <c r="F122" s="7">
        <v>78.06</v>
      </c>
      <c r="G122" s="9">
        <f t="shared" si="1"/>
        <v>78.9466666666667</v>
      </c>
      <c r="H122" s="7"/>
    </row>
    <row r="123" s="1" customFormat="1" ht="24" customHeight="1" spans="1:8">
      <c r="A123" s="7" t="s">
        <v>34</v>
      </c>
      <c r="B123" s="7" t="str">
        <f>"2724827"</f>
        <v>2724827</v>
      </c>
      <c r="C123" s="7" t="s">
        <v>7</v>
      </c>
      <c r="D123" s="7"/>
      <c r="E123" s="7"/>
      <c r="F123" s="7"/>
      <c r="G123" s="9">
        <f t="shared" si="1"/>
        <v>0</v>
      </c>
      <c r="H123" s="7" t="s">
        <v>7</v>
      </c>
    </row>
    <row r="124" s="1" customFormat="1" ht="24" customHeight="1" spans="1:8">
      <c r="A124" s="7" t="s">
        <v>34</v>
      </c>
      <c r="B124" s="7" t="str">
        <f>"2725016"</f>
        <v>2725016</v>
      </c>
      <c r="C124" s="7">
        <v>20</v>
      </c>
      <c r="D124" s="7">
        <v>80.2</v>
      </c>
      <c r="E124" s="7">
        <v>80.24</v>
      </c>
      <c r="F124" s="7">
        <v>80.2</v>
      </c>
      <c r="G124" s="9">
        <f t="shared" si="1"/>
        <v>80.2133333333333</v>
      </c>
      <c r="H124" s="7"/>
    </row>
    <row r="125" s="1" customFormat="1" ht="24" customHeight="1" spans="1:8">
      <c r="A125" s="7" t="s">
        <v>34</v>
      </c>
      <c r="B125" s="7" t="str">
        <f>"2723925"</f>
        <v>2723925</v>
      </c>
      <c r="C125" s="7">
        <v>7</v>
      </c>
      <c r="D125" s="7">
        <v>80.7</v>
      </c>
      <c r="E125" s="7">
        <v>84.3</v>
      </c>
      <c r="F125" s="7">
        <v>80.8</v>
      </c>
      <c r="G125" s="9">
        <f t="shared" si="1"/>
        <v>81.9333333333333</v>
      </c>
      <c r="H125" s="7"/>
    </row>
    <row r="126" s="1" customFormat="1" ht="24" customHeight="1" spans="1:8">
      <c r="A126" s="7" t="s">
        <v>34</v>
      </c>
      <c r="B126" s="7" t="str">
        <f>"2724215"</f>
        <v>2724215</v>
      </c>
      <c r="C126" s="7">
        <v>12</v>
      </c>
      <c r="D126" s="7">
        <v>75.1</v>
      </c>
      <c r="E126" s="7">
        <v>75.32</v>
      </c>
      <c r="F126" s="7">
        <v>77.54</v>
      </c>
      <c r="G126" s="9">
        <f t="shared" si="1"/>
        <v>75.9866666666667</v>
      </c>
      <c r="H126" s="7"/>
    </row>
    <row r="127" s="1" customFormat="1" ht="24" customHeight="1" spans="1:8">
      <c r="A127" s="7" t="s">
        <v>34</v>
      </c>
      <c r="B127" s="7" t="str">
        <f>"2724407"</f>
        <v>2724407</v>
      </c>
      <c r="C127" s="7">
        <v>33</v>
      </c>
      <c r="D127" s="7">
        <v>76.9</v>
      </c>
      <c r="E127" s="7">
        <v>78.54</v>
      </c>
      <c r="F127" s="7">
        <v>82.96</v>
      </c>
      <c r="G127" s="9">
        <f t="shared" si="1"/>
        <v>79.4666666666667</v>
      </c>
      <c r="H127" s="7"/>
    </row>
    <row r="128" s="1" customFormat="1" ht="24" customHeight="1" spans="1:8">
      <c r="A128" s="7" t="s">
        <v>34</v>
      </c>
      <c r="B128" s="7" t="str">
        <f>"2724421"</f>
        <v>2724421</v>
      </c>
      <c r="C128" s="7">
        <v>21</v>
      </c>
      <c r="D128" s="7">
        <v>77.9</v>
      </c>
      <c r="E128" s="7">
        <v>84.24</v>
      </c>
      <c r="F128" s="7">
        <v>81.46</v>
      </c>
      <c r="G128" s="9">
        <f t="shared" si="1"/>
        <v>81.2</v>
      </c>
      <c r="H128" s="7"/>
    </row>
    <row r="129" s="1" customFormat="1" ht="24" customHeight="1" spans="1:8">
      <c r="A129" s="7" t="s">
        <v>34</v>
      </c>
      <c r="B129" s="7" t="str">
        <f>"2724930"</f>
        <v>2724930</v>
      </c>
      <c r="C129" s="7">
        <v>3</v>
      </c>
      <c r="D129" s="7">
        <v>75.5</v>
      </c>
      <c r="E129" s="7">
        <v>76.7</v>
      </c>
      <c r="F129" s="7">
        <v>78.44</v>
      </c>
      <c r="G129" s="9">
        <f t="shared" si="1"/>
        <v>76.88</v>
      </c>
      <c r="H129" s="7"/>
    </row>
    <row r="130" s="1" customFormat="1" ht="24" customHeight="1" spans="1:8">
      <c r="A130" s="7" t="s">
        <v>34</v>
      </c>
      <c r="B130" s="7" t="str">
        <f>"2725029"</f>
        <v>2725029</v>
      </c>
      <c r="C130" s="7">
        <v>2</v>
      </c>
      <c r="D130" s="7">
        <v>77.9</v>
      </c>
      <c r="E130" s="7">
        <v>76.06</v>
      </c>
      <c r="F130" s="7">
        <v>80.12</v>
      </c>
      <c r="G130" s="9">
        <f t="shared" si="1"/>
        <v>78.0266666666667</v>
      </c>
      <c r="H130" s="7"/>
    </row>
    <row r="131" s="2" customFormat="1" ht="24" customHeight="1" spans="1:8">
      <c r="A131" s="10" t="s">
        <v>34</v>
      </c>
      <c r="B131" s="10" t="str">
        <f>"2724424"</f>
        <v>2724424</v>
      </c>
      <c r="C131" s="10">
        <v>30</v>
      </c>
      <c r="D131" s="10">
        <v>78.8</v>
      </c>
      <c r="E131" s="10">
        <v>82.44</v>
      </c>
      <c r="F131" s="10">
        <v>79.02</v>
      </c>
      <c r="G131" s="9">
        <f t="shared" si="1"/>
        <v>80.0866666666667</v>
      </c>
      <c r="H131" s="10"/>
    </row>
    <row r="132" s="2" customFormat="1" ht="24" customHeight="1" spans="1:8">
      <c r="A132" s="10" t="s">
        <v>34</v>
      </c>
      <c r="B132" s="10" t="str">
        <f>"2724518"</f>
        <v>2724518</v>
      </c>
      <c r="C132" s="10">
        <v>31</v>
      </c>
      <c r="D132" s="10">
        <v>77.7</v>
      </c>
      <c r="E132" s="10">
        <v>83.14</v>
      </c>
      <c r="F132" s="10">
        <v>81.28</v>
      </c>
      <c r="G132" s="9">
        <f>(D132+E132+F132)/3</f>
        <v>80.7066666666667</v>
      </c>
      <c r="H132" s="10"/>
    </row>
    <row r="133" s="2" customFormat="1" ht="24" customHeight="1" spans="1:8">
      <c r="A133" s="10" t="s">
        <v>34</v>
      </c>
      <c r="B133" s="10" t="str">
        <f>"2724818"</f>
        <v>2724818</v>
      </c>
      <c r="C133" s="10">
        <v>13</v>
      </c>
      <c r="D133" s="10">
        <v>77.6</v>
      </c>
      <c r="E133" s="10">
        <v>79.28</v>
      </c>
      <c r="F133" s="10">
        <v>78.9</v>
      </c>
      <c r="G133" s="9">
        <f>(D133+E133+F133)/3</f>
        <v>78.5933333333333</v>
      </c>
      <c r="H133" s="10"/>
    </row>
    <row r="134" s="2" customFormat="1" ht="24" customHeight="1" spans="1:8">
      <c r="A134" s="10" t="s">
        <v>34</v>
      </c>
      <c r="B134" s="10" t="str">
        <f>"2724927"</f>
        <v>2724927</v>
      </c>
      <c r="C134" s="10">
        <v>26</v>
      </c>
      <c r="D134" s="10">
        <v>75.1</v>
      </c>
      <c r="E134" s="10">
        <v>77.28</v>
      </c>
      <c r="F134" s="10">
        <v>77.58</v>
      </c>
      <c r="G134" s="9">
        <f>(D134+E134+F134)/3</f>
        <v>76.6533333333333</v>
      </c>
      <c r="H134" s="10"/>
    </row>
  </sheetData>
  <autoFilter ref="A3:H134">
    <extLst/>
  </autoFilter>
  <mergeCells count="1">
    <mergeCell ref="A1:H1"/>
  </mergeCells>
  <printOptions horizontalCentered="1"/>
  <pageMargins left="0.393055555555556" right="0.357638888888889" top="0.590277777777778" bottom="0.472222222222222" header="0.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</vt:lpstr>
      <vt:lpstr>幼儿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2020-09-26T08:08:00Z</dcterms:created>
  <dcterms:modified xsi:type="dcterms:W3CDTF">2020-09-26T08:45:22Z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