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<sst xmlns="http://schemas.openxmlformats.org/spreadsheetml/2006/main" count="869" uniqueCount="117">
  <si>
    <t>序号</t>
  </si>
  <si>
    <t>报考岗位</t>
  </si>
  <si>
    <t>出生年月</t>
  </si>
  <si>
    <t>户籍</t>
  </si>
  <si>
    <t>学历</t>
  </si>
  <si>
    <t>学位</t>
  </si>
  <si>
    <t>专业</t>
  </si>
  <si>
    <t>职称</t>
  </si>
  <si>
    <t>海南海口</t>
  </si>
  <si>
    <t>本科</t>
  </si>
  <si>
    <t>学士</t>
  </si>
  <si>
    <t>临床医学</t>
  </si>
  <si>
    <t>海南</t>
  </si>
  <si>
    <t>主治医师</t>
  </si>
  <si>
    <t>外科学</t>
  </si>
  <si>
    <t>硕士研究生</t>
  </si>
  <si>
    <t>硕士</t>
  </si>
  <si>
    <t>麻醉学</t>
  </si>
  <si>
    <t>口腔医学</t>
  </si>
  <si>
    <t>医师</t>
  </si>
  <si>
    <t>护理学</t>
  </si>
  <si>
    <t>内科学</t>
  </si>
  <si>
    <t>江西吉安</t>
  </si>
  <si>
    <t>湖南长沙</t>
  </si>
  <si>
    <t>广西柳州</t>
  </si>
  <si>
    <t>海南五指山</t>
  </si>
  <si>
    <t>海南琼海</t>
  </si>
  <si>
    <t>海南儋州</t>
  </si>
  <si>
    <t>海南文昌</t>
  </si>
  <si>
    <t>海南定安</t>
  </si>
  <si>
    <t>海南乐东</t>
  </si>
  <si>
    <t>重庆永川</t>
  </si>
  <si>
    <t>肿瘤学</t>
  </si>
  <si>
    <t>海南万宁</t>
  </si>
  <si>
    <t>湖南</t>
  </si>
  <si>
    <t>海南东方</t>
  </si>
  <si>
    <t>海南陵水</t>
  </si>
  <si>
    <t>广东</t>
  </si>
  <si>
    <t>海南临高</t>
  </si>
  <si>
    <t>海南白沙</t>
  </si>
  <si>
    <t>妇产科学</t>
  </si>
  <si>
    <t>康复医学与理疗学</t>
  </si>
  <si>
    <t>中西医临床医学</t>
  </si>
  <si>
    <t>病理学与病理生理学</t>
  </si>
  <si>
    <t>医学影像学</t>
  </si>
  <si>
    <t>青海西宁</t>
  </si>
  <si>
    <t>药学</t>
  </si>
  <si>
    <t>主管药师</t>
  </si>
  <si>
    <t>药物制剂</t>
  </si>
  <si>
    <t>主管护师</t>
  </si>
  <si>
    <t>护师</t>
  </si>
  <si>
    <t>内蒙古乌兰察布</t>
  </si>
  <si>
    <t>黑龙江伊春</t>
  </si>
  <si>
    <t>广东广州</t>
  </si>
  <si>
    <t>江西南昌</t>
  </si>
  <si>
    <t>湖北咸宁</t>
  </si>
  <si>
    <t>湖南株洲</t>
  </si>
  <si>
    <t>湖南邵阳</t>
  </si>
  <si>
    <t>湖南郴州</t>
  </si>
  <si>
    <t>海南屯昌</t>
  </si>
  <si>
    <t>海南省</t>
  </si>
  <si>
    <t>法学</t>
  </si>
  <si>
    <t>内科医师</t>
  </si>
  <si>
    <t>姓名</t>
  </si>
  <si>
    <t>护理1</t>
  </si>
  <si>
    <t>医学检验科</t>
  </si>
  <si>
    <t>1981-08-07</t>
  </si>
  <si>
    <t>医学检验</t>
  </si>
  <si>
    <t>卫生副主任技师</t>
  </si>
  <si>
    <t>重症医学科</t>
  </si>
  <si>
    <t>1979-08-21</t>
  </si>
  <si>
    <t>副主任医师</t>
  </si>
  <si>
    <t>口腔修复科</t>
  </si>
  <si>
    <t>1980-06-27</t>
  </si>
  <si>
    <t>口腔科</t>
  </si>
  <si>
    <t>1989-06-30</t>
  </si>
  <si>
    <t>博士研究生</t>
  </si>
  <si>
    <t>博士</t>
  </si>
  <si>
    <t>口腔整形美容学</t>
  </si>
  <si>
    <t>神经内科</t>
  </si>
  <si>
    <t>1982-06-28</t>
  </si>
  <si>
    <t>泌尿外科</t>
  </si>
  <si>
    <t>1978-08-17</t>
  </si>
  <si>
    <t>麻醉科</t>
  </si>
  <si>
    <t>1981-03-28</t>
  </si>
  <si>
    <t>王伟明</t>
  </si>
  <si>
    <t>1981-04-04</t>
  </si>
  <si>
    <t>备注</t>
  </si>
  <si>
    <t>内科医师</t>
  </si>
  <si>
    <t>外科医师</t>
  </si>
  <si>
    <t>急诊科医师</t>
  </si>
  <si>
    <t>预防保健、社区卫医师</t>
  </si>
  <si>
    <t>感染性疾病科医师</t>
  </si>
  <si>
    <t>康复医学科医师</t>
  </si>
  <si>
    <t>口腔医学科医师</t>
  </si>
  <si>
    <t>皮肤科医师</t>
  </si>
  <si>
    <t>中医科医师</t>
  </si>
  <si>
    <t>病理科医师</t>
  </si>
  <si>
    <t>超声医学科医师</t>
  </si>
  <si>
    <t>妇产科医师</t>
  </si>
  <si>
    <t>药师</t>
  </si>
  <si>
    <t>护理1</t>
  </si>
  <si>
    <t xml:space="preserve">                             </t>
  </si>
  <si>
    <t>周可宜</t>
  </si>
  <si>
    <t>1992-9-30</t>
  </si>
  <si>
    <t>林建爱</t>
  </si>
  <si>
    <t>1991-11-20</t>
  </si>
  <si>
    <t>吴珠雅</t>
  </si>
  <si>
    <t>1990-03-09</t>
  </si>
  <si>
    <t>护理2</t>
  </si>
  <si>
    <t>医疗投诉</t>
  </si>
  <si>
    <t>文丽婷</t>
  </si>
  <si>
    <t>海口市人民医院事业单位公开招聘拟录用人员名册</t>
  </si>
  <si>
    <t>附表：</t>
  </si>
  <si>
    <t>性别</t>
  </si>
  <si>
    <t>女</t>
  </si>
  <si>
    <t>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</si>
</sst>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0.00_ "/>
    <numFmt numFmtId="191" formatCode="[$-F800]dddd\,\ mmmm\ dd\,\ yyyy"/>
    <numFmt numFmtId="192" formatCode="yyyy&quot;年&quot;m&quot;月&quot;d&quot;日&quot;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191" fontId="0" fillId="33" borderId="9" xfId="0" applyNumberFormat="1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9" fontId="0" fillId="33" borderId="9" xfId="0" applyNumberFormat="1" applyFont="1" applyFill="1" applyBorder="1" applyAlignment="1">
      <alignment horizontal="center" vertical="center"/>
    </xf>
    <xf numFmtId="14" fontId="0" fillId="33" borderId="9" xfId="0" applyNumberFormat="1" applyFont="1" applyFill="1" applyBorder="1" applyAlignment="1" quotePrefix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33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8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37">
      <selection activeCell="G8" sqref="G8"/>
    </sheetView>
  </sheetViews>
  <sheetFormatPr defaultColWidth="9.140625" defaultRowHeight="22.5" customHeight="1"/>
  <cols>
    <col min="1" max="1" width="4.7109375" style="4" customWidth="1"/>
    <col min="2" max="2" width="12.140625" style="4" customWidth="1"/>
    <col min="3" max="3" width="9.00390625" style="4" customWidth="1"/>
    <col min="4" max="4" width="5.28125" style="4" customWidth="1"/>
    <col min="5" max="5" width="11.7109375" style="4" customWidth="1"/>
    <col min="6" max="6" width="10.421875" style="4" customWidth="1"/>
    <col min="7" max="7" width="11.7109375" style="4" customWidth="1"/>
    <col min="8" max="8" width="6.00390625" style="4" customWidth="1"/>
    <col min="9" max="9" width="12.421875" style="4" customWidth="1"/>
    <col min="10" max="10" width="10.8515625" style="4" customWidth="1"/>
    <col min="11" max="11" width="7.421875" style="3" customWidth="1"/>
    <col min="12" max="12" width="14.57421875" style="1" customWidth="1"/>
    <col min="13" max="13" width="9.00390625" style="1" customWidth="1"/>
    <col min="14" max="14" width="14.00390625" style="1" customWidth="1"/>
    <col min="15" max="15" width="14.28125" style="1" customWidth="1"/>
    <col min="16" max="16" width="12.00390625" style="1" customWidth="1"/>
    <col min="17" max="16384" width="9.00390625" style="1" customWidth="1"/>
  </cols>
  <sheetData>
    <row r="1" spans="1:2" ht="21.75" customHeight="1">
      <c r="A1" s="36" t="s">
        <v>113</v>
      </c>
      <c r="B1" s="36"/>
    </row>
    <row r="2" spans="1:11" ht="39.75" customHeight="1">
      <c r="A2" s="37" t="s">
        <v>112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41.25" customHeight="1">
      <c r="A3" s="9" t="s">
        <v>0</v>
      </c>
      <c r="B3" s="9" t="s">
        <v>1</v>
      </c>
      <c r="C3" s="9" t="s">
        <v>63</v>
      </c>
      <c r="D3" s="34" t="s">
        <v>114</v>
      </c>
      <c r="E3" s="9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26" t="s">
        <v>7</v>
      </c>
      <c r="K3" s="29" t="s">
        <v>87</v>
      </c>
    </row>
    <row r="4" spans="1:11" s="2" customFormat="1" ht="24.75" customHeight="1">
      <c r="A4" s="7">
        <v>1</v>
      </c>
      <c r="B4" s="7" t="s">
        <v>62</v>
      </c>
      <c r="C4" s="7" t="str">
        <f>"吴梦林"</f>
        <v>吴梦林</v>
      </c>
      <c r="D4" s="35" t="s">
        <v>115</v>
      </c>
      <c r="E4" s="7" t="str">
        <f>"1991-06-06"</f>
        <v>1991-06-06</v>
      </c>
      <c r="F4" s="11" t="s">
        <v>8</v>
      </c>
      <c r="G4" s="11" t="s">
        <v>15</v>
      </c>
      <c r="H4" s="11" t="s">
        <v>16</v>
      </c>
      <c r="I4" s="11" t="s">
        <v>21</v>
      </c>
      <c r="J4" s="12" t="s">
        <v>19</v>
      </c>
      <c r="K4" s="27"/>
    </row>
    <row r="5" spans="1:11" s="2" customFormat="1" ht="24.75" customHeight="1">
      <c r="A5" s="7">
        <v>2</v>
      </c>
      <c r="B5" s="7" t="s">
        <v>88</v>
      </c>
      <c r="C5" s="7" t="str">
        <f>"唐史林"</f>
        <v>唐史林</v>
      </c>
      <c r="D5" s="35" t="s">
        <v>116</v>
      </c>
      <c r="E5" s="7" t="str">
        <f>"1985-11-06"</f>
        <v>1985-11-06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13</v>
      </c>
      <c r="K5" s="27"/>
    </row>
    <row r="6" spans="1:11" s="2" customFormat="1" ht="24.75" customHeight="1">
      <c r="A6" s="7">
        <v>3</v>
      </c>
      <c r="B6" s="7" t="s">
        <v>88</v>
      </c>
      <c r="C6" s="7" t="str">
        <f>"羊垂舜"</f>
        <v>羊垂舜</v>
      </c>
      <c r="D6" s="35" t="s">
        <v>116</v>
      </c>
      <c r="E6" s="7" t="str">
        <f>"1987-11-24"</f>
        <v>1987-11-24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13</v>
      </c>
      <c r="K6" s="27"/>
    </row>
    <row r="7" spans="1:11" s="2" customFormat="1" ht="24.75" customHeight="1">
      <c r="A7" s="7">
        <v>4</v>
      </c>
      <c r="B7" s="7" t="s">
        <v>88</v>
      </c>
      <c r="C7" s="7" t="str">
        <f>"陈益臻"</f>
        <v>陈益臻</v>
      </c>
      <c r="D7" s="35" t="s">
        <v>116</v>
      </c>
      <c r="E7" s="7" t="str">
        <f>"1992-04-23"</f>
        <v>1992-04-23</v>
      </c>
      <c r="F7" s="11" t="s">
        <v>8</v>
      </c>
      <c r="G7" s="11" t="s">
        <v>15</v>
      </c>
      <c r="H7" s="11" t="s">
        <v>16</v>
      </c>
      <c r="I7" s="11" t="s">
        <v>21</v>
      </c>
      <c r="J7" s="12" t="s">
        <v>19</v>
      </c>
      <c r="K7" s="27"/>
    </row>
    <row r="8" spans="1:11" s="2" customFormat="1" ht="24.75" customHeight="1">
      <c r="A8" s="7">
        <v>5</v>
      </c>
      <c r="B8" s="7" t="s">
        <v>88</v>
      </c>
      <c r="C8" s="7" t="str">
        <f>"邢海萍"</f>
        <v>邢海萍</v>
      </c>
      <c r="D8" s="35" t="s">
        <v>115</v>
      </c>
      <c r="E8" s="7" t="str">
        <f>"1991-04-13"</f>
        <v>1991-04-13</v>
      </c>
      <c r="F8" s="11" t="s">
        <v>25</v>
      </c>
      <c r="G8" s="11" t="s">
        <v>15</v>
      </c>
      <c r="H8" s="11" t="s">
        <v>16</v>
      </c>
      <c r="I8" s="11" t="s">
        <v>21</v>
      </c>
      <c r="J8" s="12" t="s">
        <v>19</v>
      </c>
      <c r="K8" s="27"/>
    </row>
    <row r="9" spans="1:11" s="2" customFormat="1" ht="24.75" customHeight="1">
      <c r="A9" s="7">
        <v>6</v>
      </c>
      <c r="B9" s="7" t="s">
        <v>88</v>
      </c>
      <c r="C9" s="7" t="str">
        <f>"吴小芸"</f>
        <v>吴小芸</v>
      </c>
      <c r="D9" s="35" t="s">
        <v>115</v>
      </c>
      <c r="E9" s="7" t="str">
        <f>"1987-11-02"</f>
        <v>1987-11-02</v>
      </c>
      <c r="F9" s="11" t="s">
        <v>26</v>
      </c>
      <c r="G9" s="11" t="s">
        <v>9</v>
      </c>
      <c r="H9" s="11" t="s">
        <v>10</v>
      </c>
      <c r="I9" s="11" t="s">
        <v>11</v>
      </c>
      <c r="J9" s="12" t="s">
        <v>13</v>
      </c>
      <c r="K9" s="27"/>
    </row>
    <row r="10" spans="1:11" s="2" customFormat="1" ht="24.75" customHeight="1">
      <c r="A10" s="7">
        <v>7</v>
      </c>
      <c r="B10" s="7" t="s">
        <v>88</v>
      </c>
      <c r="C10" s="7" t="str">
        <f>"雷文娟"</f>
        <v>雷文娟</v>
      </c>
      <c r="D10" s="35" t="s">
        <v>115</v>
      </c>
      <c r="E10" s="7" t="str">
        <f>"1989-06-15"</f>
        <v>1989-06-15</v>
      </c>
      <c r="F10" s="11" t="s">
        <v>22</v>
      </c>
      <c r="G10" s="11" t="s">
        <v>15</v>
      </c>
      <c r="H10" s="11" t="s">
        <v>16</v>
      </c>
      <c r="I10" s="11" t="s">
        <v>21</v>
      </c>
      <c r="J10" s="12" t="s">
        <v>19</v>
      </c>
      <c r="K10" s="27"/>
    </row>
    <row r="11" spans="1:11" s="2" customFormat="1" ht="24.75" customHeight="1">
      <c r="A11" s="7">
        <v>8</v>
      </c>
      <c r="B11" s="7" t="s">
        <v>88</v>
      </c>
      <c r="C11" s="7" t="str">
        <f>"吉家钗"</f>
        <v>吉家钗</v>
      </c>
      <c r="D11" s="35" t="s">
        <v>115</v>
      </c>
      <c r="E11" s="7" t="str">
        <f>"1983-12-03"</f>
        <v>1983-12-03</v>
      </c>
      <c r="F11" s="11" t="s">
        <v>8</v>
      </c>
      <c r="G11" s="11" t="s">
        <v>9</v>
      </c>
      <c r="H11" s="11" t="s">
        <v>10</v>
      </c>
      <c r="I11" s="11" t="s">
        <v>11</v>
      </c>
      <c r="J11" s="12" t="s">
        <v>13</v>
      </c>
      <c r="K11" s="27"/>
    </row>
    <row r="12" spans="1:11" s="2" customFormat="1" ht="24.75" customHeight="1">
      <c r="A12" s="7">
        <v>9</v>
      </c>
      <c r="B12" s="7" t="s">
        <v>88</v>
      </c>
      <c r="C12" s="7" t="str">
        <f>"杨绪莉"</f>
        <v>杨绪莉</v>
      </c>
      <c r="D12" s="35" t="s">
        <v>115</v>
      </c>
      <c r="E12" s="7" t="str">
        <f>"1990-12-16"</f>
        <v>1990-12-16</v>
      </c>
      <c r="F12" s="11" t="s">
        <v>31</v>
      </c>
      <c r="G12" s="11" t="s">
        <v>15</v>
      </c>
      <c r="H12" s="11" t="s">
        <v>16</v>
      </c>
      <c r="I12" s="11" t="s">
        <v>32</v>
      </c>
      <c r="J12" s="12" t="s">
        <v>19</v>
      </c>
      <c r="K12" s="27"/>
    </row>
    <row r="13" spans="1:11" s="2" customFormat="1" ht="24.75" customHeight="1">
      <c r="A13" s="7">
        <v>10</v>
      </c>
      <c r="B13" s="7" t="s">
        <v>88</v>
      </c>
      <c r="C13" s="7" t="str">
        <f>"王娟"</f>
        <v>王娟</v>
      </c>
      <c r="D13" s="35" t="s">
        <v>115</v>
      </c>
      <c r="E13" s="7" t="str">
        <f>"1987-02-05"</f>
        <v>1987-02-05</v>
      </c>
      <c r="F13" s="11" t="s">
        <v>8</v>
      </c>
      <c r="G13" s="11" t="s">
        <v>9</v>
      </c>
      <c r="H13" s="11" t="s">
        <v>10</v>
      </c>
      <c r="I13" s="11" t="s">
        <v>11</v>
      </c>
      <c r="J13" s="12" t="s">
        <v>13</v>
      </c>
      <c r="K13" s="27"/>
    </row>
    <row r="14" spans="1:11" s="2" customFormat="1" ht="24.75" customHeight="1">
      <c r="A14" s="7">
        <v>11</v>
      </c>
      <c r="B14" s="7" t="s">
        <v>88</v>
      </c>
      <c r="C14" s="7" t="str">
        <f>"沈美晓"</f>
        <v>沈美晓</v>
      </c>
      <c r="D14" s="35" t="s">
        <v>115</v>
      </c>
      <c r="E14" s="7" t="str">
        <f>"1988-11-08"</f>
        <v>1988-11-08</v>
      </c>
      <c r="F14" s="11" t="s">
        <v>12</v>
      </c>
      <c r="G14" s="11" t="s">
        <v>15</v>
      </c>
      <c r="H14" s="11" t="s">
        <v>16</v>
      </c>
      <c r="I14" s="11" t="s">
        <v>11</v>
      </c>
      <c r="J14" s="12" t="s">
        <v>19</v>
      </c>
      <c r="K14" s="27"/>
    </row>
    <row r="15" spans="1:11" s="2" customFormat="1" ht="24.75" customHeight="1">
      <c r="A15" s="7">
        <v>12</v>
      </c>
      <c r="B15" s="7" t="s">
        <v>88</v>
      </c>
      <c r="C15" s="7" t="str">
        <f>"王康鸣"</f>
        <v>王康鸣</v>
      </c>
      <c r="D15" s="35" t="s">
        <v>116</v>
      </c>
      <c r="E15" s="7" t="str">
        <f>"1982-07-26"</f>
        <v>1982-07-26</v>
      </c>
      <c r="F15" s="11" t="s">
        <v>8</v>
      </c>
      <c r="G15" s="11" t="s">
        <v>9</v>
      </c>
      <c r="H15" s="11" t="s">
        <v>10</v>
      </c>
      <c r="I15" s="11" t="s">
        <v>11</v>
      </c>
      <c r="J15" s="12" t="s">
        <v>13</v>
      </c>
      <c r="K15" s="27"/>
    </row>
    <row r="16" spans="1:11" s="2" customFormat="1" ht="24.75" customHeight="1">
      <c r="A16" s="7">
        <v>13</v>
      </c>
      <c r="B16" s="7" t="s">
        <v>88</v>
      </c>
      <c r="C16" s="7" t="str">
        <f>"史方海"</f>
        <v>史方海</v>
      </c>
      <c r="D16" s="35" t="s">
        <v>116</v>
      </c>
      <c r="E16" s="7" t="str">
        <f>"1987-05-02"</f>
        <v>1987-05-02</v>
      </c>
      <c r="F16" s="11" t="s">
        <v>12</v>
      </c>
      <c r="G16" s="11" t="s">
        <v>9</v>
      </c>
      <c r="H16" s="11" t="s">
        <v>10</v>
      </c>
      <c r="I16" s="11" t="s">
        <v>11</v>
      </c>
      <c r="J16" s="12" t="s">
        <v>13</v>
      </c>
      <c r="K16" s="27"/>
    </row>
    <row r="17" spans="1:11" s="2" customFormat="1" ht="24.75" customHeight="1">
      <c r="A17" s="7">
        <v>14</v>
      </c>
      <c r="B17" s="7" t="s">
        <v>88</v>
      </c>
      <c r="C17" s="7" t="str">
        <f>"刘梅"</f>
        <v>刘梅</v>
      </c>
      <c r="D17" s="35" t="s">
        <v>115</v>
      </c>
      <c r="E17" s="7" t="str">
        <f>"1986-04-02"</f>
        <v>1986-04-02</v>
      </c>
      <c r="F17" s="7" t="s">
        <v>24</v>
      </c>
      <c r="G17" s="7" t="s">
        <v>9</v>
      </c>
      <c r="H17" s="6" t="s">
        <v>10</v>
      </c>
      <c r="I17" s="7" t="s">
        <v>11</v>
      </c>
      <c r="J17" s="13" t="s">
        <v>13</v>
      </c>
      <c r="K17" s="27"/>
    </row>
    <row r="18" spans="1:11" s="2" customFormat="1" ht="24.75" customHeight="1">
      <c r="A18" s="7">
        <v>15</v>
      </c>
      <c r="B18" s="7" t="s">
        <v>89</v>
      </c>
      <c r="C18" s="7" t="str">
        <f>"徐航"</f>
        <v>徐航</v>
      </c>
      <c r="D18" s="35" t="s">
        <v>116</v>
      </c>
      <c r="E18" s="7" t="str">
        <f>"1986-09-19"</f>
        <v>1986-09-19</v>
      </c>
      <c r="F18" s="11" t="s">
        <v>8</v>
      </c>
      <c r="G18" s="11" t="s">
        <v>15</v>
      </c>
      <c r="H18" s="11" t="s">
        <v>16</v>
      </c>
      <c r="I18" s="11" t="s">
        <v>14</v>
      </c>
      <c r="J18" s="12" t="s">
        <v>13</v>
      </c>
      <c r="K18" s="27"/>
    </row>
    <row r="19" spans="1:11" s="2" customFormat="1" ht="24.75" customHeight="1">
      <c r="A19" s="7">
        <v>16</v>
      </c>
      <c r="B19" s="7" t="s">
        <v>89</v>
      </c>
      <c r="C19" s="7" t="str">
        <f>"王汉"</f>
        <v>王汉</v>
      </c>
      <c r="D19" s="35" t="s">
        <v>116</v>
      </c>
      <c r="E19" s="7" t="str">
        <f>"1982-03-16"</f>
        <v>1982-03-16</v>
      </c>
      <c r="F19" s="7" t="s">
        <v>36</v>
      </c>
      <c r="G19" s="11" t="s">
        <v>9</v>
      </c>
      <c r="H19" s="11" t="s">
        <v>10</v>
      </c>
      <c r="I19" s="7" t="s">
        <v>11</v>
      </c>
      <c r="J19" s="12" t="s">
        <v>13</v>
      </c>
      <c r="K19" s="27"/>
    </row>
    <row r="20" spans="1:11" s="2" customFormat="1" ht="24.75" customHeight="1">
      <c r="A20" s="7">
        <v>17</v>
      </c>
      <c r="B20" s="7" t="s">
        <v>89</v>
      </c>
      <c r="C20" s="7" t="str">
        <f>"向杨"</f>
        <v>向杨</v>
      </c>
      <c r="D20" s="35" t="s">
        <v>116</v>
      </c>
      <c r="E20" s="7" t="str">
        <f>"1989-05-08"</f>
        <v>1989-05-08</v>
      </c>
      <c r="F20" s="11" t="s">
        <v>34</v>
      </c>
      <c r="G20" s="11" t="s">
        <v>15</v>
      </c>
      <c r="H20" s="11" t="s">
        <v>16</v>
      </c>
      <c r="I20" s="11" t="s">
        <v>14</v>
      </c>
      <c r="J20" s="12" t="s">
        <v>19</v>
      </c>
      <c r="K20" s="27"/>
    </row>
    <row r="21" spans="1:11" s="2" customFormat="1" ht="24.75" customHeight="1">
      <c r="A21" s="7">
        <v>18</v>
      </c>
      <c r="B21" s="7" t="s">
        <v>89</v>
      </c>
      <c r="C21" s="7" t="str">
        <f>"廖家齐"</f>
        <v>廖家齐</v>
      </c>
      <c r="D21" s="35" t="s">
        <v>116</v>
      </c>
      <c r="E21" s="7" t="str">
        <f>"1981-01-28"</f>
        <v>1981-01-28</v>
      </c>
      <c r="F21" s="11" t="s">
        <v>8</v>
      </c>
      <c r="G21" s="11" t="s">
        <v>15</v>
      </c>
      <c r="H21" s="11" t="s">
        <v>16</v>
      </c>
      <c r="I21" s="11" t="s">
        <v>17</v>
      </c>
      <c r="J21" s="12" t="s">
        <v>13</v>
      </c>
      <c r="K21" s="27"/>
    </row>
    <row r="22" spans="1:11" s="2" customFormat="1" ht="24.75" customHeight="1">
      <c r="A22" s="7">
        <v>19</v>
      </c>
      <c r="B22" s="7" t="s">
        <v>89</v>
      </c>
      <c r="C22" s="7" t="str">
        <f>"王定茂"</f>
        <v>王定茂</v>
      </c>
      <c r="D22" s="35" t="s">
        <v>116</v>
      </c>
      <c r="E22" s="7" t="str">
        <f>"1986-11-10"</f>
        <v>1986-11-10</v>
      </c>
      <c r="F22" s="7" t="s">
        <v>8</v>
      </c>
      <c r="G22" s="11" t="s">
        <v>9</v>
      </c>
      <c r="H22" s="11" t="s">
        <v>10</v>
      </c>
      <c r="I22" s="11" t="s">
        <v>11</v>
      </c>
      <c r="J22" s="12" t="s">
        <v>13</v>
      </c>
      <c r="K22" s="27"/>
    </row>
    <row r="23" spans="1:11" s="2" customFormat="1" ht="24.75" customHeight="1">
      <c r="A23" s="7">
        <v>20</v>
      </c>
      <c r="B23" s="7" t="s">
        <v>89</v>
      </c>
      <c r="C23" s="7" t="str">
        <f>"苏节邓"</f>
        <v>苏节邓</v>
      </c>
      <c r="D23" s="35" t="s">
        <v>116</v>
      </c>
      <c r="E23" s="7" t="str">
        <f>"1981-09-12"</f>
        <v>1981-09-12</v>
      </c>
      <c r="F23" s="11" t="s">
        <v>38</v>
      </c>
      <c r="G23" s="11" t="s">
        <v>9</v>
      </c>
      <c r="H23" s="11" t="s">
        <v>10</v>
      </c>
      <c r="I23" s="11" t="s">
        <v>11</v>
      </c>
      <c r="J23" s="12" t="s">
        <v>13</v>
      </c>
      <c r="K23" s="27"/>
    </row>
    <row r="24" spans="1:11" s="2" customFormat="1" ht="24.75" customHeight="1">
      <c r="A24" s="7">
        <v>21</v>
      </c>
      <c r="B24" s="7" t="s">
        <v>89</v>
      </c>
      <c r="C24" s="7" t="str">
        <f>"卓泽铭"</f>
        <v>卓泽铭</v>
      </c>
      <c r="D24" s="35" t="s">
        <v>116</v>
      </c>
      <c r="E24" s="7" t="str">
        <f>"1986-07-17"</f>
        <v>1986-07-17</v>
      </c>
      <c r="F24" s="11" t="s">
        <v>37</v>
      </c>
      <c r="G24" s="11" t="s">
        <v>9</v>
      </c>
      <c r="H24" s="11" t="s">
        <v>10</v>
      </c>
      <c r="I24" s="11" t="s">
        <v>11</v>
      </c>
      <c r="J24" s="12" t="s">
        <v>13</v>
      </c>
      <c r="K24" s="27"/>
    </row>
    <row r="25" spans="1:11" s="2" customFormat="1" ht="24.75" customHeight="1">
      <c r="A25" s="7">
        <v>22</v>
      </c>
      <c r="B25" s="7" t="s">
        <v>90</v>
      </c>
      <c r="C25" s="7" t="str">
        <f>"叶文"</f>
        <v>叶文</v>
      </c>
      <c r="D25" s="35" t="s">
        <v>115</v>
      </c>
      <c r="E25" s="7" t="str">
        <f>"1986-02-02"</f>
        <v>1986-02-02</v>
      </c>
      <c r="F25" s="11" t="s">
        <v>8</v>
      </c>
      <c r="G25" s="11" t="s">
        <v>9</v>
      </c>
      <c r="H25" s="11" t="s">
        <v>10</v>
      </c>
      <c r="I25" s="7" t="s">
        <v>11</v>
      </c>
      <c r="J25" s="12" t="s">
        <v>13</v>
      </c>
      <c r="K25" s="27"/>
    </row>
    <row r="26" spans="1:11" s="2" customFormat="1" ht="24.75" customHeight="1">
      <c r="A26" s="7">
        <v>23</v>
      </c>
      <c r="B26" s="7" t="s">
        <v>90</v>
      </c>
      <c r="C26" s="7" t="str">
        <f>"陈永生"</f>
        <v>陈永生</v>
      </c>
      <c r="D26" s="35" t="s">
        <v>116</v>
      </c>
      <c r="E26" s="7" t="str">
        <f>"1986-10-26"</f>
        <v>1986-10-26</v>
      </c>
      <c r="F26" s="11" t="s">
        <v>33</v>
      </c>
      <c r="G26" s="11" t="s">
        <v>9</v>
      </c>
      <c r="H26" s="11" t="s">
        <v>10</v>
      </c>
      <c r="I26" s="7" t="s">
        <v>11</v>
      </c>
      <c r="J26" s="12" t="s">
        <v>13</v>
      </c>
      <c r="K26" s="27"/>
    </row>
    <row r="27" spans="1:11" s="2" customFormat="1" ht="24.75" customHeight="1">
      <c r="A27" s="7">
        <v>24</v>
      </c>
      <c r="B27" s="7" t="s">
        <v>91</v>
      </c>
      <c r="C27" s="7" t="str">
        <f>"罗东"</f>
        <v>罗东</v>
      </c>
      <c r="D27" s="35" t="s">
        <v>116</v>
      </c>
      <c r="E27" s="7" t="str">
        <f>"1979-12-01"</f>
        <v>1979-12-01</v>
      </c>
      <c r="F27" s="11" t="s">
        <v>38</v>
      </c>
      <c r="G27" s="11" t="s">
        <v>9</v>
      </c>
      <c r="H27" s="11" t="s">
        <v>10</v>
      </c>
      <c r="I27" s="11" t="s">
        <v>11</v>
      </c>
      <c r="J27" s="12" t="s">
        <v>13</v>
      </c>
      <c r="K27" s="27"/>
    </row>
    <row r="28" spans="1:11" s="2" customFormat="1" ht="24.75" customHeight="1">
      <c r="A28" s="7">
        <v>25</v>
      </c>
      <c r="B28" s="7" t="s">
        <v>91</v>
      </c>
      <c r="C28" s="7" t="str">
        <f>"陈春云"</f>
        <v>陈春云</v>
      </c>
      <c r="D28" s="35" t="s">
        <v>115</v>
      </c>
      <c r="E28" s="7" t="str">
        <f>"1985-09-02"</f>
        <v>1985-09-02</v>
      </c>
      <c r="F28" s="11" t="s">
        <v>8</v>
      </c>
      <c r="G28" s="11" t="s">
        <v>9</v>
      </c>
      <c r="H28" s="11" t="s">
        <v>10</v>
      </c>
      <c r="I28" s="11" t="s">
        <v>11</v>
      </c>
      <c r="J28" s="12" t="s">
        <v>13</v>
      </c>
      <c r="K28" s="27"/>
    </row>
    <row r="29" spans="1:11" s="2" customFormat="1" ht="24.75" customHeight="1">
      <c r="A29" s="7">
        <v>26</v>
      </c>
      <c r="B29" s="7" t="s">
        <v>92</v>
      </c>
      <c r="C29" s="7" t="str">
        <f>"张建秋"</f>
        <v>张建秋</v>
      </c>
      <c r="D29" s="35" t="s">
        <v>116</v>
      </c>
      <c r="E29" s="7" t="str">
        <f>"1982-10-05"</f>
        <v>1982-10-05</v>
      </c>
      <c r="F29" s="11" t="s">
        <v>8</v>
      </c>
      <c r="G29" s="11" t="s">
        <v>9</v>
      </c>
      <c r="H29" s="11" t="s">
        <v>10</v>
      </c>
      <c r="I29" s="11" t="s">
        <v>11</v>
      </c>
      <c r="J29" s="12" t="s">
        <v>13</v>
      </c>
      <c r="K29" s="27"/>
    </row>
    <row r="30" spans="1:11" s="2" customFormat="1" ht="24.75" customHeight="1">
      <c r="A30" s="7">
        <v>27</v>
      </c>
      <c r="B30" s="7" t="s">
        <v>92</v>
      </c>
      <c r="C30" s="7" t="str">
        <f>"张曼青"</f>
        <v>张曼青</v>
      </c>
      <c r="D30" s="35" t="s">
        <v>115</v>
      </c>
      <c r="E30" s="7" t="str">
        <f>"1984-02-11"</f>
        <v>1984-02-11</v>
      </c>
      <c r="F30" s="11" t="s">
        <v>26</v>
      </c>
      <c r="G30" s="11" t="s">
        <v>9</v>
      </c>
      <c r="H30" s="11" t="s">
        <v>10</v>
      </c>
      <c r="I30" s="11" t="s">
        <v>11</v>
      </c>
      <c r="J30" s="12" t="s">
        <v>13</v>
      </c>
      <c r="K30" s="27"/>
    </row>
    <row r="31" spans="1:11" s="2" customFormat="1" ht="24.75" customHeight="1">
      <c r="A31" s="7">
        <v>28</v>
      </c>
      <c r="B31" s="7" t="s">
        <v>93</v>
      </c>
      <c r="C31" s="7" t="str">
        <f>"王杨"</f>
        <v>王杨</v>
      </c>
      <c r="D31" s="35" t="s">
        <v>116</v>
      </c>
      <c r="E31" s="7" t="str">
        <f>"1990-12-01"</f>
        <v>1990-12-01</v>
      </c>
      <c r="F31" s="11" t="s">
        <v>8</v>
      </c>
      <c r="G31" s="11" t="s">
        <v>15</v>
      </c>
      <c r="H31" s="11" t="s">
        <v>16</v>
      </c>
      <c r="I31" s="7" t="s">
        <v>41</v>
      </c>
      <c r="J31" s="13" t="s">
        <v>19</v>
      </c>
      <c r="K31" s="27"/>
    </row>
    <row r="32" spans="1:11" s="2" customFormat="1" ht="24.75" customHeight="1">
      <c r="A32" s="7">
        <v>29</v>
      </c>
      <c r="B32" s="7" t="s">
        <v>93</v>
      </c>
      <c r="C32" s="7" t="str">
        <f>"吴海霞"</f>
        <v>吴海霞</v>
      </c>
      <c r="D32" s="35" t="s">
        <v>115</v>
      </c>
      <c r="E32" s="7" t="str">
        <f>"1983-04-06"</f>
        <v>1983-04-06</v>
      </c>
      <c r="F32" s="11" t="s">
        <v>8</v>
      </c>
      <c r="G32" s="11" t="s">
        <v>9</v>
      </c>
      <c r="H32" s="11" t="s">
        <v>10</v>
      </c>
      <c r="I32" s="11" t="s">
        <v>11</v>
      </c>
      <c r="J32" s="12" t="s">
        <v>13</v>
      </c>
      <c r="K32" s="27"/>
    </row>
    <row r="33" spans="1:11" s="2" customFormat="1" ht="24.75" customHeight="1">
      <c r="A33" s="7">
        <v>30</v>
      </c>
      <c r="B33" s="7" t="s">
        <v>94</v>
      </c>
      <c r="C33" s="7" t="str">
        <f>"陈奕苗"</f>
        <v>陈奕苗</v>
      </c>
      <c r="D33" s="35" t="s">
        <v>115</v>
      </c>
      <c r="E33" s="7" t="str">
        <f>"1986-12-05"</f>
        <v>1986-12-05</v>
      </c>
      <c r="F33" s="11" t="s">
        <v>8</v>
      </c>
      <c r="G33" s="11" t="s">
        <v>9</v>
      </c>
      <c r="H33" s="11" t="s">
        <v>10</v>
      </c>
      <c r="I33" s="11" t="s">
        <v>18</v>
      </c>
      <c r="J33" s="12" t="s">
        <v>13</v>
      </c>
      <c r="K33" s="27"/>
    </row>
    <row r="34" spans="1:11" s="2" customFormat="1" ht="24.75" customHeight="1">
      <c r="A34" s="7">
        <v>31</v>
      </c>
      <c r="B34" s="7" t="s">
        <v>94</v>
      </c>
      <c r="C34" s="7" t="str">
        <f>"李少登"</f>
        <v>李少登</v>
      </c>
      <c r="D34" s="35" t="s">
        <v>115</v>
      </c>
      <c r="E34" s="7" t="str">
        <f>"1986-07-08"</f>
        <v>1986-07-08</v>
      </c>
      <c r="F34" s="11" t="s">
        <v>8</v>
      </c>
      <c r="G34" s="11" t="s">
        <v>9</v>
      </c>
      <c r="H34" s="11" t="s">
        <v>10</v>
      </c>
      <c r="I34" s="11" t="s">
        <v>18</v>
      </c>
      <c r="J34" s="12" t="s">
        <v>13</v>
      </c>
      <c r="K34" s="27"/>
    </row>
    <row r="35" spans="1:11" s="2" customFormat="1" ht="24.75" customHeight="1">
      <c r="A35" s="7">
        <v>32</v>
      </c>
      <c r="B35" s="7" t="s">
        <v>95</v>
      </c>
      <c r="C35" s="7" t="str">
        <f>"万梦婕"</f>
        <v>万梦婕</v>
      </c>
      <c r="D35" s="35" t="s">
        <v>115</v>
      </c>
      <c r="E35" s="7" t="str">
        <f>"1984-06-27"</f>
        <v>1984-06-27</v>
      </c>
      <c r="F35" s="11" t="s">
        <v>23</v>
      </c>
      <c r="G35" s="11" t="s">
        <v>9</v>
      </c>
      <c r="H35" s="11" t="s">
        <v>10</v>
      </c>
      <c r="I35" s="11" t="s">
        <v>11</v>
      </c>
      <c r="J35" s="12" t="s">
        <v>13</v>
      </c>
      <c r="K35" s="27"/>
    </row>
    <row r="36" spans="1:11" s="2" customFormat="1" ht="24.75" customHeight="1">
      <c r="A36" s="7">
        <v>33</v>
      </c>
      <c r="B36" s="7" t="s">
        <v>96</v>
      </c>
      <c r="C36" s="7" t="str">
        <f>"王俊娜"</f>
        <v>王俊娜</v>
      </c>
      <c r="D36" s="35" t="s">
        <v>115</v>
      </c>
      <c r="E36" s="7" t="str">
        <f>"1983-03-15"</f>
        <v>1983-03-15</v>
      </c>
      <c r="F36" s="11" t="s">
        <v>8</v>
      </c>
      <c r="G36" s="11" t="s">
        <v>15</v>
      </c>
      <c r="H36" s="11" t="s">
        <v>16</v>
      </c>
      <c r="I36" s="11" t="s">
        <v>42</v>
      </c>
      <c r="J36" s="12" t="s">
        <v>13</v>
      </c>
      <c r="K36" s="27"/>
    </row>
    <row r="37" spans="1:11" s="2" customFormat="1" ht="24.75" customHeight="1">
      <c r="A37" s="7">
        <v>34</v>
      </c>
      <c r="B37" s="7" t="s">
        <v>96</v>
      </c>
      <c r="C37" s="7" t="str">
        <f>"刘南芸"</f>
        <v>刘南芸</v>
      </c>
      <c r="D37" s="35" t="s">
        <v>115</v>
      </c>
      <c r="E37" s="7" t="str">
        <f>"1980-02-04"</f>
        <v>1980-02-04</v>
      </c>
      <c r="F37" s="11" t="s">
        <v>8</v>
      </c>
      <c r="G37" s="11" t="s">
        <v>9</v>
      </c>
      <c r="H37" s="11" t="s">
        <v>10</v>
      </c>
      <c r="I37" s="11" t="s">
        <v>42</v>
      </c>
      <c r="J37" s="12" t="s">
        <v>13</v>
      </c>
      <c r="K37" s="27"/>
    </row>
    <row r="38" spans="1:11" s="2" customFormat="1" ht="24.75" customHeight="1">
      <c r="A38" s="7">
        <v>35</v>
      </c>
      <c r="B38" s="7" t="s">
        <v>97</v>
      </c>
      <c r="C38" s="7" t="str">
        <f>"林香桃"</f>
        <v>林香桃</v>
      </c>
      <c r="D38" s="35" t="s">
        <v>115</v>
      </c>
      <c r="E38" s="7" t="str">
        <f>"1985-10-21"</f>
        <v>1985-10-21</v>
      </c>
      <c r="F38" s="11" t="s">
        <v>8</v>
      </c>
      <c r="G38" s="11" t="s">
        <v>15</v>
      </c>
      <c r="H38" s="11" t="s">
        <v>16</v>
      </c>
      <c r="I38" s="11" t="s">
        <v>43</v>
      </c>
      <c r="J38" s="12" t="s">
        <v>13</v>
      </c>
      <c r="K38" s="27"/>
    </row>
    <row r="39" spans="1:11" s="2" customFormat="1" ht="24.75" customHeight="1">
      <c r="A39" s="7">
        <v>36</v>
      </c>
      <c r="B39" s="7" t="s">
        <v>98</v>
      </c>
      <c r="C39" s="7" t="str">
        <f>"岳超"</f>
        <v>岳超</v>
      </c>
      <c r="D39" s="35" t="s">
        <v>116</v>
      </c>
      <c r="E39" s="7" t="str">
        <f>"1987-07-02"</f>
        <v>1987-07-02</v>
      </c>
      <c r="F39" s="7" t="s">
        <v>45</v>
      </c>
      <c r="G39" s="11" t="s">
        <v>9</v>
      </c>
      <c r="H39" s="11" t="s">
        <v>10</v>
      </c>
      <c r="I39" s="7" t="s">
        <v>44</v>
      </c>
      <c r="J39" s="12" t="s">
        <v>13</v>
      </c>
      <c r="K39" s="27"/>
    </row>
    <row r="40" spans="1:11" s="2" customFormat="1" ht="24.75" customHeight="1">
      <c r="A40" s="7">
        <v>37</v>
      </c>
      <c r="B40" s="7" t="s">
        <v>99</v>
      </c>
      <c r="C40" s="7" t="str">
        <f>"余娉"</f>
        <v>余娉</v>
      </c>
      <c r="D40" s="35" t="s">
        <v>115</v>
      </c>
      <c r="E40" s="7" t="str">
        <f>"1992-08-24"</f>
        <v>1992-08-24</v>
      </c>
      <c r="F40" s="11" t="s">
        <v>8</v>
      </c>
      <c r="G40" s="11" t="s">
        <v>15</v>
      </c>
      <c r="H40" s="11" t="s">
        <v>16</v>
      </c>
      <c r="I40" s="11" t="s">
        <v>40</v>
      </c>
      <c r="J40" s="12" t="s">
        <v>19</v>
      </c>
      <c r="K40" s="27"/>
    </row>
    <row r="41" spans="1:11" s="2" customFormat="1" ht="24.75" customHeight="1">
      <c r="A41" s="7">
        <v>38</v>
      </c>
      <c r="B41" s="7" t="s">
        <v>100</v>
      </c>
      <c r="C41" s="7" t="str">
        <f>"周海燕"</f>
        <v>周海燕</v>
      </c>
      <c r="D41" s="35" t="s">
        <v>115</v>
      </c>
      <c r="E41" s="7" t="str">
        <f>"1989-03-11"</f>
        <v>1989-03-11</v>
      </c>
      <c r="F41" s="11" t="s">
        <v>8</v>
      </c>
      <c r="G41" s="11" t="s">
        <v>9</v>
      </c>
      <c r="H41" s="11" t="s">
        <v>10</v>
      </c>
      <c r="I41" s="11" t="s">
        <v>46</v>
      </c>
      <c r="J41" s="12" t="s">
        <v>47</v>
      </c>
      <c r="K41" s="27"/>
    </row>
    <row r="42" spans="1:11" s="2" customFormat="1" ht="24.75" customHeight="1">
      <c r="A42" s="7">
        <v>39</v>
      </c>
      <c r="B42" s="7" t="s">
        <v>100</v>
      </c>
      <c r="C42" s="7" t="str">
        <f>"陈芳"</f>
        <v>陈芳</v>
      </c>
      <c r="D42" s="35" t="s">
        <v>115</v>
      </c>
      <c r="E42" s="7" t="str">
        <f>"1988-02-03"</f>
        <v>1988-02-03</v>
      </c>
      <c r="F42" s="11" t="s">
        <v>12</v>
      </c>
      <c r="G42" s="11" t="s">
        <v>9</v>
      </c>
      <c r="H42" s="11" t="s">
        <v>10</v>
      </c>
      <c r="I42" s="11" t="s">
        <v>46</v>
      </c>
      <c r="J42" s="12" t="s">
        <v>47</v>
      </c>
      <c r="K42" s="27"/>
    </row>
    <row r="43" spans="1:11" s="2" customFormat="1" ht="24.75" customHeight="1">
      <c r="A43" s="7">
        <v>40</v>
      </c>
      <c r="B43" s="7" t="s">
        <v>100</v>
      </c>
      <c r="C43" s="7" t="str">
        <f>"胡诗浩"</f>
        <v>胡诗浩</v>
      </c>
      <c r="D43" s="35" t="s">
        <v>116</v>
      </c>
      <c r="E43" s="7" t="str">
        <f>"1985-11-26"</f>
        <v>1985-11-26</v>
      </c>
      <c r="F43" s="11" t="s">
        <v>8</v>
      </c>
      <c r="G43" s="11" t="s">
        <v>9</v>
      </c>
      <c r="H43" s="11" t="s">
        <v>10</v>
      </c>
      <c r="I43" s="11" t="s">
        <v>46</v>
      </c>
      <c r="J43" s="12" t="s">
        <v>47</v>
      </c>
      <c r="K43" s="27"/>
    </row>
    <row r="44" spans="1:11" s="2" customFormat="1" ht="24.75" customHeight="1">
      <c r="A44" s="7">
        <v>41</v>
      </c>
      <c r="B44" s="7" t="s">
        <v>100</v>
      </c>
      <c r="C44" s="7" t="str">
        <f>"曾玉虹"</f>
        <v>曾玉虹</v>
      </c>
      <c r="D44" s="35" t="s">
        <v>115</v>
      </c>
      <c r="E44" s="7" t="str">
        <f>"1987-01-08"</f>
        <v>1987-01-08</v>
      </c>
      <c r="F44" s="11" t="s">
        <v>8</v>
      </c>
      <c r="G44" s="11" t="s">
        <v>9</v>
      </c>
      <c r="H44" s="11" t="s">
        <v>16</v>
      </c>
      <c r="I44" s="11" t="s">
        <v>48</v>
      </c>
      <c r="J44" s="12" t="s">
        <v>47</v>
      </c>
      <c r="K44" s="27"/>
    </row>
    <row r="45" spans="1:11" s="2" customFormat="1" ht="24.75" customHeight="1">
      <c r="A45" s="7">
        <v>42</v>
      </c>
      <c r="B45" s="7" t="s">
        <v>100</v>
      </c>
      <c r="C45" s="7" t="str">
        <f>"陈琳"</f>
        <v>陈琳</v>
      </c>
      <c r="D45" s="35" t="s">
        <v>115</v>
      </c>
      <c r="E45" s="7" t="str">
        <f>"1987-04-02"</f>
        <v>1987-04-02</v>
      </c>
      <c r="F45" s="11" t="s">
        <v>12</v>
      </c>
      <c r="G45" s="11" t="s">
        <v>9</v>
      </c>
      <c r="H45" s="11" t="s">
        <v>16</v>
      </c>
      <c r="I45" s="11" t="s">
        <v>46</v>
      </c>
      <c r="J45" s="12" t="s">
        <v>47</v>
      </c>
      <c r="K45" s="27"/>
    </row>
    <row r="46" spans="1:11" s="2" customFormat="1" ht="24.75" customHeight="1">
      <c r="A46" s="7">
        <v>43</v>
      </c>
      <c r="B46" s="7" t="s">
        <v>100</v>
      </c>
      <c r="C46" s="7" t="str">
        <f>"陈驰宇"</f>
        <v>陈驰宇</v>
      </c>
      <c r="D46" s="35" t="s">
        <v>116</v>
      </c>
      <c r="E46" s="7" t="str">
        <f>"1988-06-28"</f>
        <v>1988-06-28</v>
      </c>
      <c r="F46" s="11" t="s">
        <v>8</v>
      </c>
      <c r="G46" s="11" t="s">
        <v>9</v>
      </c>
      <c r="H46" s="11" t="s">
        <v>10</v>
      </c>
      <c r="I46" s="11" t="s">
        <v>46</v>
      </c>
      <c r="J46" s="12" t="s">
        <v>47</v>
      </c>
      <c r="K46" s="27"/>
    </row>
    <row r="47" spans="1:11" s="2" customFormat="1" ht="24.75" customHeight="1">
      <c r="A47" s="7">
        <v>44</v>
      </c>
      <c r="B47" s="7" t="s">
        <v>100</v>
      </c>
      <c r="C47" s="7" t="str">
        <f>"王康波"</f>
        <v>王康波</v>
      </c>
      <c r="D47" s="35" t="s">
        <v>116</v>
      </c>
      <c r="E47" s="7" t="str">
        <f>"1988-08-02"</f>
        <v>1988-08-02</v>
      </c>
      <c r="F47" s="11" t="s">
        <v>8</v>
      </c>
      <c r="G47" s="11" t="s">
        <v>9</v>
      </c>
      <c r="H47" s="11" t="s">
        <v>10</v>
      </c>
      <c r="I47" s="11" t="s">
        <v>46</v>
      </c>
      <c r="J47" s="12" t="s">
        <v>47</v>
      </c>
      <c r="K47" s="27"/>
    </row>
    <row r="48" spans="1:11" s="2" customFormat="1" ht="24.75" customHeight="1">
      <c r="A48" s="7">
        <v>45</v>
      </c>
      <c r="B48" s="7" t="s">
        <v>100</v>
      </c>
      <c r="C48" s="7" t="str">
        <f>"何碧波"</f>
        <v>何碧波</v>
      </c>
      <c r="D48" s="35" t="s">
        <v>115</v>
      </c>
      <c r="E48" s="7" t="str">
        <f>"1985-06-26"</f>
        <v>1985-06-26</v>
      </c>
      <c r="F48" s="11" t="s">
        <v>8</v>
      </c>
      <c r="G48" s="11" t="s">
        <v>9</v>
      </c>
      <c r="H48" s="11" t="s">
        <v>10</v>
      </c>
      <c r="I48" s="11" t="s">
        <v>46</v>
      </c>
      <c r="J48" s="12" t="s">
        <v>47</v>
      </c>
      <c r="K48" s="27"/>
    </row>
    <row r="49" spans="1:11" s="2" customFormat="1" ht="24.75" customHeight="1">
      <c r="A49" s="7">
        <v>46</v>
      </c>
      <c r="B49" s="7" t="s">
        <v>101</v>
      </c>
      <c r="C49" s="7" t="str">
        <f>"黎春柳"</f>
        <v>黎春柳</v>
      </c>
      <c r="D49" s="35" t="s">
        <v>115</v>
      </c>
      <c r="E49" s="7" t="str">
        <f>"1994-10-13"</f>
        <v>1994-10-13</v>
      </c>
      <c r="F49" s="7" t="s">
        <v>27</v>
      </c>
      <c r="G49" s="11" t="s">
        <v>9</v>
      </c>
      <c r="H49" s="6" t="s">
        <v>10</v>
      </c>
      <c r="I49" s="7" t="s">
        <v>20</v>
      </c>
      <c r="J49" s="13" t="s">
        <v>50</v>
      </c>
      <c r="K49" s="27"/>
    </row>
    <row r="50" spans="1:11" s="2" customFormat="1" ht="24.75" customHeight="1">
      <c r="A50" s="7">
        <v>47</v>
      </c>
      <c r="B50" s="7" t="s">
        <v>101</v>
      </c>
      <c r="C50" s="7" t="str">
        <f>"符晓玉"</f>
        <v>符晓玉</v>
      </c>
      <c r="D50" s="35" t="s">
        <v>115</v>
      </c>
      <c r="E50" s="7" t="str">
        <f>"1987-11-12"</f>
        <v>1987-11-12</v>
      </c>
      <c r="F50" s="11" t="s">
        <v>39</v>
      </c>
      <c r="G50" s="11" t="s">
        <v>9</v>
      </c>
      <c r="H50" s="6" t="s">
        <v>10</v>
      </c>
      <c r="I50" s="11" t="s">
        <v>20</v>
      </c>
      <c r="J50" s="12" t="s">
        <v>49</v>
      </c>
      <c r="K50" s="27"/>
    </row>
    <row r="51" spans="1:11" s="2" customFormat="1" ht="24.75" customHeight="1">
      <c r="A51" s="7">
        <v>48</v>
      </c>
      <c r="B51" s="7" t="s">
        <v>101</v>
      </c>
      <c r="C51" s="7" t="str">
        <f>"黎香娇"</f>
        <v>黎香娇</v>
      </c>
      <c r="D51" s="35" t="s">
        <v>115</v>
      </c>
      <c r="E51" s="7" t="str">
        <f>"1986-02-02"</f>
        <v>1986-02-02</v>
      </c>
      <c r="F51" s="11" t="s">
        <v>30</v>
      </c>
      <c r="G51" s="11" t="s">
        <v>9</v>
      </c>
      <c r="H51" s="6"/>
      <c r="I51" s="11" t="s">
        <v>20</v>
      </c>
      <c r="J51" s="12" t="s">
        <v>50</v>
      </c>
      <c r="K51" s="27"/>
    </row>
    <row r="52" spans="1:11" s="2" customFormat="1" ht="24.75" customHeight="1">
      <c r="A52" s="7">
        <v>49</v>
      </c>
      <c r="B52" s="7" t="s">
        <v>101</v>
      </c>
      <c r="C52" s="7" t="str">
        <f>"蔡玉霞"</f>
        <v>蔡玉霞</v>
      </c>
      <c r="D52" s="35" t="s">
        <v>115</v>
      </c>
      <c r="E52" s="7" t="str">
        <f>"1991-12-17"</f>
        <v>1991-12-17</v>
      </c>
      <c r="F52" s="11" t="s">
        <v>27</v>
      </c>
      <c r="G52" s="11" t="s">
        <v>9</v>
      </c>
      <c r="H52" s="6"/>
      <c r="I52" s="11" t="s">
        <v>20</v>
      </c>
      <c r="J52" s="12" t="s">
        <v>50</v>
      </c>
      <c r="K52" s="27"/>
    </row>
    <row r="53" spans="1:11" s="2" customFormat="1" ht="24.75" customHeight="1">
      <c r="A53" s="7">
        <v>50</v>
      </c>
      <c r="B53" s="7" t="s">
        <v>101</v>
      </c>
      <c r="C53" s="7" t="str">
        <f>"伍茜"</f>
        <v>伍茜</v>
      </c>
      <c r="D53" s="35" t="s">
        <v>115</v>
      </c>
      <c r="E53" s="7" t="str">
        <f>"1991-11-05"</f>
        <v>1991-11-05</v>
      </c>
      <c r="F53" s="11" t="s">
        <v>8</v>
      </c>
      <c r="G53" s="11" t="s">
        <v>9</v>
      </c>
      <c r="H53" s="6"/>
      <c r="I53" s="11" t="s">
        <v>20</v>
      </c>
      <c r="J53" s="12" t="s">
        <v>50</v>
      </c>
      <c r="K53" s="27"/>
    </row>
    <row r="54" spans="1:11" s="2" customFormat="1" ht="24.75" customHeight="1">
      <c r="A54" s="7">
        <v>51</v>
      </c>
      <c r="B54" s="7" t="s">
        <v>101</v>
      </c>
      <c r="C54" s="7" t="str">
        <f>"林慧"</f>
        <v>林慧</v>
      </c>
      <c r="D54" s="35" t="s">
        <v>115</v>
      </c>
      <c r="E54" s="7" t="str">
        <f>"1989-11-26"</f>
        <v>1989-11-26</v>
      </c>
      <c r="F54" s="7" t="s">
        <v>33</v>
      </c>
      <c r="G54" s="11" t="s">
        <v>9</v>
      </c>
      <c r="H54" s="6"/>
      <c r="I54" s="7" t="s">
        <v>20</v>
      </c>
      <c r="J54" s="13" t="s">
        <v>50</v>
      </c>
      <c r="K54" s="27"/>
    </row>
    <row r="55" spans="1:11" s="2" customFormat="1" ht="24.75" customHeight="1">
      <c r="A55" s="7">
        <v>52</v>
      </c>
      <c r="B55" s="7" t="s">
        <v>101</v>
      </c>
      <c r="C55" s="7" t="str">
        <f>"陈惠惠"</f>
        <v>陈惠惠</v>
      </c>
      <c r="D55" s="35" t="s">
        <v>115</v>
      </c>
      <c r="E55" s="7" t="str">
        <f>"1991-10-20"</f>
        <v>1991-10-20</v>
      </c>
      <c r="F55" s="11" t="s">
        <v>33</v>
      </c>
      <c r="G55" s="11" t="s">
        <v>9</v>
      </c>
      <c r="H55" s="6" t="s">
        <v>10</v>
      </c>
      <c r="I55" s="11" t="s">
        <v>20</v>
      </c>
      <c r="J55" s="12" t="s">
        <v>50</v>
      </c>
      <c r="K55" s="27"/>
    </row>
    <row r="56" spans="1:11" s="2" customFormat="1" ht="24.75" customHeight="1">
      <c r="A56" s="7">
        <v>53</v>
      </c>
      <c r="B56" s="7" t="s">
        <v>101</v>
      </c>
      <c r="C56" s="7" t="str">
        <f>"王菲"</f>
        <v>王菲</v>
      </c>
      <c r="D56" s="35" t="s">
        <v>115</v>
      </c>
      <c r="E56" s="7" t="str">
        <f>"1995-06-21"</f>
        <v>1995-06-21</v>
      </c>
      <c r="F56" s="11" t="s">
        <v>29</v>
      </c>
      <c r="G56" s="11" t="s">
        <v>9</v>
      </c>
      <c r="H56" s="6"/>
      <c r="I56" s="11" t="s">
        <v>20</v>
      </c>
      <c r="J56" s="12" t="s">
        <v>50</v>
      </c>
      <c r="K56" s="27"/>
    </row>
    <row r="57" spans="1:11" s="2" customFormat="1" ht="24.75" customHeight="1">
      <c r="A57" s="7">
        <v>54</v>
      </c>
      <c r="B57" s="7" t="s">
        <v>101</v>
      </c>
      <c r="C57" s="7" t="str">
        <f>"杜霞霞"</f>
        <v>杜霞霞</v>
      </c>
      <c r="D57" s="35" t="s">
        <v>115</v>
      </c>
      <c r="E57" s="7" t="str">
        <f>"1990-03-08"</f>
        <v>1990-03-08</v>
      </c>
      <c r="F57" s="7" t="s">
        <v>8</v>
      </c>
      <c r="G57" s="11" t="s">
        <v>9</v>
      </c>
      <c r="H57" s="6"/>
      <c r="I57" s="7" t="s">
        <v>20</v>
      </c>
      <c r="J57" s="13" t="s">
        <v>50</v>
      </c>
      <c r="K57" s="27"/>
    </row>
    <row r="58" spans="1:11" s="2" customFormat="1" ht="24.75" customHeight="1">
      <c r="A58" s="7">
        <v>55</v>
      </c>
      <c r="B58" s="7" t="s">
        <v>101</v>
      </c>
      <c r="C58" s="7" t="str">
        <f>"何裕军"</f>
        <v>何裕军</v>
      </c>
      <c r="D58" s="35" t="s">
        <v>116</v>
      </c>
      <c r="E58" s="7" t="str">
        <f>"1991-08-18"</f>
        <v>1991-08-18</v>
      </c>
      <c r="F58" s="11" t="s">
        <v>8</v>
      </c>
      <c r="G58" s="11" t="s">
        <v>9</v>
      </c>
      <c r="H58" s="6" t="s">
        <v>10</v>
      </c>
      <c r="I58" s="11" t="s">
        <v>20</v>
      </c>
      <c r="J58" s="12" t="s">
        <v>50</v>
      </c>
      <c r="K58" s="27"/>
    </row>
    <row r="59" spans="1:11" s="2" customFormat="1" ht="24.75" customHeight="1">
      <c r="A59" s="7">
        <v>56</v>
      </c>
      <c r="B59" s="7" t="s">
        <v>101</v>
      </c>
      <c r="C59" s="7" t="str">
        <f>"龙群"</f>
        <v>龙群</v>
      </c>
      <c r="D59" s="35" t="s">
        <v>115</v>
      </c>
      <c r="E59" s="7" t="str">
        <f>"1989-12-01"</f>
        <v>1989-12-01</v>
      </c>
      <c r="F59" s="11" t="s">
        <v>55</v>
      </c>
      <c r="G59" s="11" t="s">
        <v>9</v>
      </c>
      <c r="H59" s="6"/>
      <c r="I59" s="11" t="s">
        <v>20</v>
      </c>
      <c r="J59" s="12" t="s">
        <v>50</v>
      </c>
      <c r="K59" s="27"/>
    </row>
    <row r="60" spans="1:11" s="2" customFormat="1" ht="24.75" customHeight="1">
      <c r="A60" s="7">
        <v>57</v>
      </c>
      <c r="B60" s="7" t="s">
        <v>101</v>
      </c>
      <c r="C60" s="7" t="str">
        <f>"肖嫦"</f>
        <v>肖嫦</v>
      </c>
      <c r="D60" s="35" t="s">
        <v>115</v>
      </c>
      <c r="E60" s="7" t="str">
        <f>"1987-09-11"</f>
        <v>1987-09-11</v>
      </c>
      <c r="F60" s="7" t="s">
        <v>56</v>
      </c>
      <c r="G60" s="11" t="s">
        <v>9</v>
      </c>
      <c r="H60" s="6"/>
      <c r="I60" s="7" t="s">
        <v>20</v>
      </c>
      <c r="J60" s="13" t="s">
        <v>50</v>
      </c>
      <c r="K60" s="27"/>
    </row>
    <row r="61" spans="1:11" s="2" customFormat="1" ht="24.75" customHeight="1">
      <c r="A61" s="7">
        <v>58</v>
      </c>
      <c r="B61" s="7" t="s">
        <v>101</v>
      </c>
      <c r="C61" s="7" t="str">
        <f>"孙瑞菊"</f>
        <v>孙瑞菊</v>
      </c>
      <c r="D61" s="35" t="s">
        <v>115</v>
      </c>
      <c r="E61" s="7" t="str">
        <f>"1992-10-25"</f>
        <v>1992-10-25</v>
      </c>
      <c r="F61" s="11" t="s">
        <v>27</v>
      </c>
      <c r="G61" s="11" t="s">
        <v>9</v>
      </c>
      <c r="H61" s="6" t="s">
        <v>10</v>
      </c>
      <c r="I61" s="11" t="s">
        <v>20</v>
      </c>
      <c r="J61" s="12" t="s">
        <v>50</v>
      </c>
      <c r="K61" s="27"/>
    </row>
    <row r="62" spans="1:11" s="2" customFormat="1" ht="24.75" customHeight="1">
      <c r="A62" s="7">
        <v>59</v>
      </c>
      <c r="B62" s="7" t="s">
        <v>101</v>
      </c>
      <c r="C62" s="7" t="str">
        <f>"叶丹媚"</f>
        <v>叶丹媚</v>
      </c>
      <c r="D62" s="35" t="s">
        <v>115</v>
      </c>
      <c r="E62" s="7" t="str">
        <f>"1992-03-26"</f>
        <v>1992-03-26</v>
      </c>
      <c r="F62" s="11" t="s">
        <v>28</v>
      </c>
      <c r="G62" s="11" t="s">
        <v>9</v>
      </c>
      <c r="H62" s="6" t="s">
        <v>10</v>
      </c>
      <c r="I62" s="11" t="s">
        <v>20</v>
      </c>
      <c r="J62" s="12" t="s">
        <v>50</v>
      </c>
      <c r="K62" s="27"/>
    </row>
    <row r="63" spans="1:11" s="2" customFormat="1" ht="24.75" customHeight="1">
      <c r="A63" s="7">
        <v>60</v>
      </c>
      <c r="B63" s="7" t="s">
        <v>101</v>
      </c>
      <c r="C63" s="7" t="str">
        <f>"李燕选"</f>
        <v>李燕选</v>
      </c>
      <c r="D63" s="35" t="s">
        <v>115</v>
      </c>
      <c r="E63" s="7" t="str">
        <f>"1993-05-16"</f>
        <v>1993-05-16</v>
      </c>
      <c r="F63" s="11" t="s">
        <v>28</v>
      </c>
      <c r="G63" s="11" t="s">
        <v>9</v>
      </c>
      <c r="H63" s="6" t="s">
        <v>10</v>
      </c>
      <c r="I63" s="11" t="s">
        <v>20</v>
      </c>
      <c r="J63" s="12" t="s">
        <v>50</v>
      </c>
      <c r="K63" s="27"/>
    </row>
    <row r="64" spans="1:11" s="2" customFormat="1" ht="24.75" customHeight="1">
      <c r="A64" s="7">
        <v>61</v>
      </c>
      <c r="B64" s="7" t="s">
        <v>101</v>
      </c>
      <c r="C64" s="7" t="str">
        <f>"欧巧梅"</f>
        <v>欧巧梅</v>
      </c>
      <c r="D64" s="35" t="s">
        <v>115</v>
      </c>
      <c r="E64" s="7" t="str">
        <f>"1990-09-19"</f>
        <v>1990-09-19</v>
      </c>
      <c r="F64" s="11" t="s">
        <v>34</v>
      </c>
      <c r="G64" s="11" t="s">
        <v>9</v>
      </c>
      <c r="H64" s="6" t="s">
        <v>10</v>
      </c>
      <c r="I64" s="11" t="s">
        <v>20</v>
      </c>
      <c r="J64" s="12" t="s">
        <v>50</v>
      </c>
      <c r="K64" s="27"/>
    </row>
    <row r="65" spans="1:11" s="2" customFormat="1" ht="24.75" customHeight="1">
      <c r="A65" s="7">
        <v>62</v>
      </c>
      <c r="B65" s="7" t="s">
        <v>101</v>
      </c>
      <c r="C65" s="7" t="str">
        <f>"王其荣"</f>
        <v>王其荣</v>
      </c>
      <c r="D65" s="35" t="s">
        <v>115</v>
      </c>
      <c r="E65" s="7" t="str">
        <f>"1993-11-12"</f>
        <v>1993-11-12</v>
      </c>
      <c r="F65" s="11" t="s">
        <v>35</v>
      </c>
      <c r="G65" s="11" t="s">
        <v>9</v>
      </c>
      <c r="H65" s="6" t="s">
        <v>10</v>
      </c>
      <c r="I65" s="11" t="s">
        <v>20</v>
      </c>
      <c r="J65" s="12" t="s">
        <v>50</v>
      </c>
      <c r="K65" s="27"/>
    </row>
    <row r="66" spans="1:11" s="2" customFormat="1" ht="24.75" customHeight="1">
      <c r="A66" s="7">
        <v>63</v>
      </c>
      <c r="B66" s="7" t="s">
        <v>101</v>
      </c>
      <c r="C66" s="7" t="str">
        <f>"史一蓝"</f>
        <v>史一蓝</v>
      </c>
      <c r="D66" s="35" t="s">
        <v>115</v>
      </c>
      <c r="E66" s="7" t="str">
        <f>"1992-03-20"</f>
        <v>1992-03-20</v>
      </c>
      <c r="F66" s="11" t="s">
        <v>28</v>
      </c>
      <c r="G66" s="11" t="s">
        <v>9</v>
      </c>
      <c r="H66" s="6" t="s">
        <v>10</v>
      </c>
      <c r="I66" s="11" t="s">
        <v>20</v>
      </c>
      <c r="J66" s="12" t="s">
        <v>50</v>
      </c>
      <c r="K66" s="27"/>
    </row>
    <row r="67" spans="1:11" s="2" customFormat="1" ht="24.75" customHeight="1">
      <c r="A67" s="7">
        <v>64</v>
      </c>
      <c r="B67" s="7" t="s">
        <v>101</v>
      </c>
      <c r="C67" s="7" t="str">
        <f>"李小燕"</f>
        <v>李小燕</v>
      </c>
      <c r="D67" s="35" t="s">
        <v>115</v>
      </c>
      <c r="E67" s="7" t="str">
        <f>"1987-09-20"</f>
        <v>1987-09-20</v>
      </c>
      <c r="F67" s="11" t="s">
        <v>58</v>
      </c>
      <c r="G67" s="11" t="s">
        <v>9</v>
      </c>
      <c r="H67" s="6"/>
      <c r="I67" s="11" t="s">
        <v>20</v>
      </c>
      <c r="J67" s="12" t="s">
        <v>50</v>
      </c>
      <c r="K67" s="27"/>
    </row>
    <row r="68" spans="1:11" s="2" customFormat="1" ht="24.75" customHeight="1">
      <c r="A68" s="7">
        <v>65</v>
      </c>
      <c r="B68" s="7" t="s">
        <v>101</v>
      </c>
      <c r="C68" s="7" t="str">
        <f>"林若香"</f>
        <v>林若香</v>
      </c>
      <c r="D68" s="35" t="s">
        <v>115</v>
      </c>
      <c r="E68" s="7" t="str">
        <f>"1992-11-09"</f>
        <v>1992-11-09</v>
      </c>
      <c r="F68" s="11" t="s">
        <v>28</v>
      </c>
      <c r="G68" s="11" t="s">
        <v>9</v>
      </c>
      <c r="H68" s="6" t="s">
        <v>10</v>
      </c>
      <c r="I68" s="11" t="s">
        <v>20</v>
      </c>
      <c r="J68" s="12" t="s">
        <v>50</v>
      </c>
      <c r="K68" s="27"/>
    </row>
    <row r="69" spans="1:11" s="2" customFormat="1" ht="24.75" customHeight="1">
      <c r="A69" s="7">
        <v>66</v>
      </c>
      <c r="B69" s="7" t="s">
        <v>101</v>
      </c>
      <c r="C69" s="7" t="str">
        <f>"吴小妹"</f>
        <v>吴小妹</v>
      </c>
      <c r="D69" s="35" t="s">
        <v>115</v>
      </c>
      <c r="E69" s="7" t="str">
        <f>"1991-07-10"</f>
        <v>1991-07-10</v>
      </c>
      <c r="F69" s="11" t="s">
        <v>59</v>
      </c>
      <c r="G69" s="11" t="s">
        <v>9</v>
      </c>
      <c r="H69" s="6"/>
      <c r="I69" s="11" t="s">
        <v>20</v>
      </c>
      <c r="J69" s="12" t="s">
        <v>50</v>
      </c>
      <c r="K69" s="27"/>
    </row>
    <row r="70" spans="1:11" s="2" customFormat="1" ht="24.75" customHeight="1">
      <c r="A70" s="7">
        <v>67</v>
      </c>
      <c r="B70" s="7" t="s">
        <v>101</v>
      </c>
      <c r="C70" s="7" t="str">
        <f>"刘青青"</f>
        <v>刘青青</v>
      </c>
      <c r="D70" s="35" t="s">
        <v>115</v>
      </c>
      <c r="E70" s="7" t="str">
        <f>"1993-04-20"</f>
        <v>1993-04-20</v>
      </c>
      <c r="F70" s="11" t="s">
        <v>33</v>
      </c>
      <c r="G70" s="11" t="s">
        <v>9</v>
      </c>
      <c r="H70" s="6" t="s">
        <v>10</v>
      </c>
      <c r="I70" s="11" t="s">
        <v>20</v>
      </c>
      <c r="J70" s="12" t="s">
        <v>50</v>
      </c>
      <c r="K70" s="27"/>
    </row>
    <row r="71" spans="1:11" s="2" customFormat="1" ht="24.75" customHeight="1">
      <c r="A71" s="7">
        <v>68</v>
      </c>
      <c r="B71" s="7" t="s">
        <v>101</v>
      </c>
      <c r="C71" s="7" t="str">
        <f>"王卿"</f>
        <v>王卿</v>
      </c>
      <c r="D71" s="35" t="s">
        <v>115</v>
      </c>
      <c r="E71" s="7" t="str">
        <f>"1984-06-22"</f>
        <v>1984-06-22</v>
      </c>
      <c r="F71" s="11" t="s">
        <v>8</v>
      </c>
      <c r="G71" s="11" t="s">
        <v>9</v>
      </c>
      <c r="H71" s="6"/>
      <c r="I71" s="11" t="s">
        <v>20</v>
      </c>
      <c r="J71" s="12" t="s">
        <v>50</v>
      </c>
      <c r="K71" s="27"/>
    </row>
    <row r="72" spans="1:11" s="2" customFormat="1" ht="24.75" customHeight="1">
      <c r="A72" s="7">
        <v>69</v>
      </c>
      <c r="B72" s="7" t="s">
        <v>101</v>
      </c>
      <c r="C72" s="7" t="str">
        <f>"梁崇微"</f>
        <v>梁崇微</v>
      </c>
      <c r="D72" s="35" t="s">
        <v>115</v>
      </c>
      <c r="E72" s="7" t="str">
        <f>"1987-08-20"</f>
        <v>1987-08-20</v>
      </c>
      <c r="F72" s="11" t="s">
        <v>28</v>
      </c>
      <c r="G72" s="11" t="s">
        <v>9</v>
      </c>
      <c r="H72" s="6"/>
      <c r="I72" s="11" t="s">
        <v>20</v>
      </c>
      <c r="J72" s="12" t="s">
        <v>50</v>
      </c>
      <c r="K72" s="27"/>
    </row>
    <row r="73" spans="1:11" s="2" customFormat="1" ht="24.75" customHeight="1">
      <c r="A73" s="7">
        <v>70</v>
      </c>
      <c r="B73" s="7" t="s">
        <v>101</v>
      </c>
      <c r="C73" s="7" t="str">
        <f>"高元艳"</f>
        <v>高元艳</v>
      </c>
      <c r="D73" s="35" t="s">
        <v>115</v>
      </c>
      <c r="E73" s="7" t="str">
        <f>"1992-05-19"</f>
        <v>1992-05-19</v>
      </c>
      <c r="F73" s="11" t="s">
        <v>35</v>
      </c>
      <c r="G73" s="11" t="s">
        <v>9</v>
      </c>
      <c r="H73" s="6" t="s">
        <v>10</v>
      </c>
      <c r="I73" s="11" t="s">
        <v>20</v>
      </c>
      <c r="J73" s="12" t="s">
        <v>50</v>
      </c>
      <c r="K73" s="27"/>
    </row>
    <row r="74" spans="1:11" s="2" customFormat="1" ht="24.75" customHeight="1">
      <c r="A74" s="7">
        <v>71</v>
      </c>
      <c r="B74" s="7" t="s">
        <v>101</v>
      </c>
      <c r="C74" s="7" t="str">
        <f>"陈姝"</f>
        <v>陈姝</v>
      </c>
      <c r="D74" s="35" t="s">
        <v>115</v>
      </c>
      <c r="E74" s="7" t="str">
        <f>"1993-05-07"</f>
        <v>1993-05-07</v>
      </c>
      <c r="F74" s="11" t="s">
        <v>8</v>
      </c>
      <c r="G74" s="11" t="s">
        <v>9</v>
      </c>
      <c r="H74" s="6"/>
      <c r="I74" s="11" t="s">
        <v>20</v>
      </c>
      <c r="J74" s="12" t="s">
        <v>50</v>
      </c>
      <c r="K74" s="27"/>
    </row>
    <row r="75" spans="1:11" s="2" customFormat="1" ht="24.75" customHeight="1">
      <c r="A75" s="7">
        <v>72</v>
      </c>
      <c r="B75" s="7" t="s">
        <v>101</v>
      </c>
      <c r="C75" s="7" t="str">
        <f>"龙美玲"</f>
        <v>龙美玲</v>
      </c>
      <c r="D75" s="35" t="s">
        <v>115</v>
      </c>
      <c r="E75" s="7" t="str">
        <f>"1993-11-17"</f>
        <v>1993-11-17</v>
      </c>
      <c r="F75" s="11" t="s">
        <v>29</v>
      </c>
      <c r="G75" s="11" t="s">
        <v>9</v>
      </c>
      <c r="H75" s="6"/>
      <c r="I75" s="11" t="s">
        <v>20</v>
      </c>
      <c r="J75" s="12" t="s">
        <v>50</v>
      </c>
      <c r="K75" s="27"/>
    </row>
    <row r="76" spans="1:11" s="2" customFormat="1" ht="24.75" customHeight="1">
      <c r="A76" s="7">
        <v>73</v>
      </c>
      <c r="B76" s="7" t="s">
        <v>101</v>
      </c>
      <c r="C76" s="7" t="str">
        <f>"羊海琼"</f>
        <v>羊海琼</v>
      </c>
      <c r="D76" s="35" t="s">
        <v>115</v>
      </c>
      <c r="E76" s="7" t="str">
        <f>"1992-07-12"</f>
        <v>1992-07-12</v>
      </c>
      <c r="F76" s="11" t="s">
        <v>27</v>
      </c>
      <c r="G76" s="11" t="s">
        <v>9</v>
      </c>
      <c r="H76" s="6"/>
      <c r="I76" s="11" t="s">
        <v>20</v>
      </c>
      <c r="J76" s="12" t="s">
        <v>50</v>
      </c>
      <c r="K76" s="27"/>
    </row>
    <row r="77" spans="1:12" s="2" customFormat="1" ht="24.75" customHeight="1">
      <c r="A77" s="7">
        <v>74</v>
      </c>
      <c r="B77" s="7" t="s">
        <v>101</v>
      </c>
      <c r="C77" s="7" t="str">
        <f>"黄香"</f>
        <v>黄香</v>
      </c>
      <c r="D77" s="35" t="s">
        <v>115</v>
      </c>
      <c r="E77" s="7" t="str">
        <f>"1987-10-17"</f>
        <v>1987-10-17</v>
      </c>
      <c r="F77" s="11" t="s">
        <v>33</v>
      </c>
      <c r="G77" s="11" t="s">
        <v>9</v>
      </c>
      <c r="H77" s="6"/>
      <c r="I77" s="11" t="s">
        <v>20</v>
      </c>
      <c r="J77" s="12" t="s">
        <v>49</v>
      </c>
      <c r="K77" s="27"/>
      <c r="L77" s="2" t="s">
        <v>102</v>
      </c>
    </row>
    <row r="78" spans="1:11" s="2" customFormat="1" ht="24.75" customHeight="1">
      <c r="A78" s="7">
        <v>75</v>
      </c>
      <c r="B78" s="7" t="s">
        <v>101</v>
      </c>
      <c r="C78" s="7" t="str">
        <f>"洪胜云"</f>
        <v>洪胜云</v>
      </c>
      <c r="D78" s="35" t="s">
        <v>115</v>
      </c>
      <c r="E78" s="7" t="str">
        <f>"1990-01-20"</f>
        <v>1990-01-20</v>
      </c>
      <c r="F78" s="7" t="s">
        <v>54</v>
      </c>
      <c r="G78" s="11" t="s">
        <v>9</v>
      </c>
      <c r="H78" s="6" t="s">
        <v>10</v>
      </c>
      <c r="I78" s="7" t="s">
        <v>20</v>
      </c>
      <c r="J78" s="13" t="s">
        <v>50</v>
      </c>
      <c r="K78" s="27"/>
    </row>
    <row r="79" spans="1:11" s="2" customFormat="1" ht="24.75" customHeight="1">
      <c r="A79" s="7">
        <v>76</v>
      </c>
      <c r="B79" s="7" t="s">
        <v>101</v>
      </c>
      <c r="C79" s="7" t="str">
        <f>"黄妹"</f>
        <v>黄妹</v>
      </c>
      <c r="D79" s="35" t="s">
        <v>115</v>
      </c>
      <c r="E79" s="7" t="str">
        <f>"1990-05-12"</f>
        <v>1990-05-12</v>
      </c>
      <c r="F79" s="11" t="s">
        <v>34</v>
      </c>
      <c r="G79" s="11" t="s">
        <v>9</v>
      </c>
      <c r="H79" s="6" t="s">
        <v>10</v>
      </c>
      <c r="I79" s="11" t="s">
        <v>20</v>
      </c>
      <c r="J79" s="12" t="s">
        <v>50</v>
      </c>
      <c r="K79" s="27"/>
    </row>
    <row r="80" spans="1:11" s="2" customFormat="1" ht="24.75" customHeight="1">
      <c r="A80" s="7">
        <v>77</v>
      </c>
      <c r="B80" s="7" t="s">
        <v>101</v>
      </c>
      <c r="C80" s="7" t="str">
        <f>"黄星"</f>
        <v>黄星</v>
      </c>
      <c r="D80" s="35" t="s">
        <v>116</v>
      </c>
      <c r="E80" s="7" t="str">
        <f>"1993-03-15"</f>
        <v>1993-03-15</v>
      </c>
      <c r="F80" s="11" t="s">
        <v>8</v>
      </c>
      <c r="G80" s="11" t="s">
        <v>9</v>
      </c>
      <c r="H80" s="6"/>
      <c r="I80" s="11" t="s">
        <v>20</v>
      </c>
      <c r="J80" s="12" t="s">
        <v>50</v>
      </c>
      <c r="K80" s="27"/>
    </row>
    <row r="81" spans="1:11" s="2" customFormat="1" ht="24.75" customHeight="1">
      <c r="A81" s="7">
        <v>78</v>
      </c>
      <c r="B81" s="7" t="s">
        <v>101</v>
      </c>
      <c r="C81" s="7" t="str">
        <f>"刘艳华"</f>
        <v>刘艳华</v>
      </c>
      <c r="D81" s="35" t="s">
        <v>115</v>
      </c>
      <c r="E81" s="7" t="str">
        <f>"1986-10-28"</f>
        <v>1986-10-28</v>
      </c>
      <c r="F81" s="7" t="s">
        <v>53</v>
      </c>
      <c r="G81" s="11" t="s">
        <v>9</v>
      </c>
      <c r="H81" s="6"/>
      <c r="I81" s="7" t="s">
        <v>20</v>
      </c>
      <c r="J81" s="13" t="s">
        <v>49</v>
      </c>
      <c r="K81" s="27"/>
    </row>
    <row r="82" spans="1:11" s="2" customFormat="1" ht="24.75" customHeight="1">
      <c r="A82" s="7">
        <v>79</v>
      </c>
      <c r="B82" s="7" t="s">
        <v>101</v>
      </c>
      <c r="C82" s="7" t="str">
        <f>"赵瑞芳"</f>
        <v>赵瑞芳</v>
      </c>
      <c r="D82" s="35" t="s">
        <v>115</v>
      </c>
      <c r="E82" s="7" t="str">
        <f>"1992-08-21"</f>
        <v>1992-08-21</v>
      </c>
      <c r="F82" s="7" t="s">
        <v>51</v>
      </c>
      <c r="G82" s="11" t="s">
        <v>9</v>
      </c>
      <c r="H82" s="6" t="s">
        <v>10</v>
      </c>
      <c r="I82" s="7" t="s">
        <v>20</v>
      </c>
      <c r="J82" s="13" t="s">
        <v>50</v>
      </c>
      <c r="K82" s="27"/>
    </row>
    <row r="83" spans="1:11" s="2" customFormat="1" ht="24.75" customHeight="1">
      <c r="A83" s="7">
        <v>80</v>
      </c>
      <c r="B83" s="7" t="s">
        <v>101</v>
      </c>
      <c r="C83" s="7" t="str">
        <f>"吴美霞"</f>
        <v>吴美霞</v>
      </c>
      <c r="D83" s="35" t="s">
        <v>115</v>
      </c>
      <c r="E83" s="7" t="str">
        <f>"1992-07-29"</f>
        <v>1992-07-29</v>
      </c>
      <c r="F83" s="11" t="s">
        <v>29</v>
      </c>
      <c r="G83" s="11" t="s">
        <v>9</v>
      </c>
      <c r="H83" s="6"/>
      <c r="I83" s="11" t="s">
        <v>20</v>
      </c>
      <c r="J83" s="12" t="s">
        <v>50</v>
      </c>
      <c r="K83" s="27"/>
    </row>
    <row r="84" spans="1:11" s="2" customFormat="1" ht="24.75" customHeight="1">
      <c r="A84" s="7">
        <v>81</v>
      </c>
      <c r="B84" s="7" t="s">
        <v>101</v>
      </c>
      <c r="C84" s="7" t="str">
        <f>"陈冰冰"</f>
        <v>陈冰冰</v>
      </c>
      <c r="D84" s="35" t="s">
        <v>115</v>
      </c>
      <c r="E84" s="7" t="str">
        <f>"1993-09-10"</f>
        <v>1993-09-10</v>
      </c>
      <c r="F84" s="11" t="s">
        <v>8</v>
      </c>
      <c r="G84" s="11" t="s">
        <v>9</v>
      </c>
      <c r="H84" s="6" t="s">
        <v>10</v>
      </c>
      <c r="I84" s="11" t="s">
        <v>20</v>
      </c>
      <c r="J84" s="12" t="s">
        <v>50</v>
      </c>
      <c r="K84" s="27"/>
    </row>
    <row r="85" spans="1:11" s="2" customFormat="1" ht="24.75" customHeight="1">
      <c r="A85" s="7">
        <v>82</v>
      </c>
      <c r="B85" s="7" t="s">
        <v>101</v>
      </c>
      <c r="C85" s="7" t="str">
        <f>"孙一平"</f>
        <v>孙一平</v>
      </c>
      <c r="D85" s="35" t="s">
        <v>115</v>
      </c>
      <c r="E85" s="7" t="str">
        <f>"1991-08-29"</f>
        <v>1991-08-29</v>
      </c>
      <c r="F85" s="11" t="s">
        <v>8</v>
      </c>
      <c r="G85" s="11" t="s">
        <v>9</v>
      </c>
      <c r="H85" s="6"/>
      <c r="I85" s="11" t="s">
        <v>20</v>
      </c>
      <c r="J85" s="12" t="s">
        <v>50</v>
      </c>
      <c r="K85" s="27"/>
    </row>
    <row r="86" spans="1:11" s="2" customFormat="1" ht="24.75" customHeight="1">
      <c r="A86" s="7">
        <v>83</v>
      </c>
      <c r="B86" s="7" t="s">
        <v>101</v>
      </c>
      <c r="C86" s="7" t="str">
        <f>"吴毓月"</f>
        <v>吴毓月</v>
      </c>
      <c r="D86" s="35" t="s">
        <v>115</v>
      </c>
      <c r="E86" s="7" t="str">
        <f>"1993-03-28"</f>
        <v>1993-03-28</v>
      </c>
      <c r="F86" s="11" t="s">
        <v>33</v>
      </c>
      <c r="G86" s="11" t="s">
        <v>9</v>
      </c>
      <c r="H86" s="6"/>
      <c r="I86" s="11" t="s">
        <v>20</v>
      </c>
      <c r="J86" s="12" t="s">
        <v>50</v>
      </c>
      <c r="K86" s="27"/>
    </row>
    <row r="87" spans="1:11" s="2" customFormat="1" ht="24.75" customHeight="1">
      <c r="A87" s="7">
        <v>84</v>
      </c>
      <c r="B87" s="7" t="s">
        <v>101</v>
      </c>
      <c r="C87" s="7" t="str">
        <f>"林雪梅"</f>
        <v>林雪梅</v>
      </c>
      <c r="D87" s="35" t="s">
        <v>115</v>
      </c>
      <c r="E87" s="7" t="str">
        <f>"1993-01-25"</f>
        <v>1993-01-25</v>
      </c>
      <c r="F87" s="11" t="s">
        <v>30</v>
      </c>
      <c r="G87" s="11" t="s">
        <v>9</v>
      </c>
      <c r="H87" s="6"/>
      <c r="I87" s="11" t="s">
        <v>20</v>
      </c>
      <c r="J87" s="12" t="s">
        <v>50</v>
      </c>
      <c r="K87" s="27"/>
    </row>
    <row r="88" spans="1:11" s="2" customFormat="1" ht="24.75" customHeight="1">
      <c r="A88" s="7">
        <v>85</v>
      </c>
      <c r="B88" s="7" t="s">
        <v>101</v>
      </c>
      <c r="C88" s="7" t="str">
        <f>"王倩"</f>
        <v>王倩</v>
      </c>
      <c r="D88" s="35" t="s">
        <v>115</v>
      </c>
      <c r="E88" s="7" t="str">
        <f>"1990-02-11"</f>
        <v>1990-02-11</v>
      </c>
      <c r="F88" s="11" t="s">
        <v>26</v>
      </c>
      <c r="G88" s="11" t="s">
        <v>9</v>
      </c>
      <c r="H88" s="6"/>
      <c r="I88" s="11" t="s">
        <v>20</v>
      </c>
      <c r="J88" s="12" t="s">
        <v>50</v>
      </c>
      <c r="K88" s="27"/>
    </row>
    <row r="89" spans="1:11" s="2" customFormat="1" ht="24.75" customHeight="1">
      <c r="A89" s="7">
        <v>86</v>
      </c>
      <c r="B89" s="7" t="s">
        <v>101</v>
      </c>
      <c r="C89" s="7" t="str">
        <f>"符小明"</f>
        <v>符小明</v>
      </c>
      <c r="D89" s="35" t="s">
        <v>115</v>
      </c>
      <c r="E89" s="7" t="str">
        <f>"1992-08-10"</f>
        <v>1992-08-10</v>
      </c>
      <c r="F89" s="11" t="s">
        <v>59</v>
      </c>
      <c r="G89" s="11" t="s">
        <v>9</v>
      </c>
      <c r="H89" s="6"/>
      <c r="I89" s="11" t="s">
        <v>20</v>
      </c>
      <c r="J89" s="12" t="s">
        <v>50</v>
      </c>
      <c r="K89" s="27"/>
    </row>
    <row r="90" spans="1:11" s="2" customFormat="1" ht="24.75" customHeight="1">
      <c r="A90" s="7">
        <v>87</v>
      </c>
      <c r="B90" s="7" t="s">
        <v>101</v>
      </c>
      <c r="C90" s="7" t="str">
        <f>"郑翠玲"</f>
        <v>郑翠玲</v>
      </c>
      <c r="D90" s="35" t="s">
        <v>115</v>
      </c>
      <c r="E90" s="7" t="str">
        <f>"1994-12-10"</f>
        <v>1994-12-10</v>
      </c>
      <c r="F90" s="11" t="s">
        <v>33</v>
      </c>
      <c r="G90" s="11" t="s">
        <v>9</v>
      </c>
      <c r="H90" s="6"/>
      <c r="I90" s="11" t="s">
        <v>20</v>
      </c>
      <c r="J90" s="12" t="s">
        <v>50</v>
      </c>
      <c r="K90" s="27"/>
    </row>
    <row r="91" spans="1:11" s="2" customFormat="1" ht="24.75" customHeight="1">
      <c r="A91" s="7">
        <v>88</v>
      </c>
      <c r="B91" s="7" t="s">
        <v>101</v>
      </c>
      <c r="C91" s="7" t="str">
        <f>"孔风咪"</f>
        <v>孔风咪</v>
      </c>
      <c r="D91" s="35" t="s">
        <v>115</v>
      </c>
      <c r="E91" s="7" t="str">
        <f>"1991-09-05"</f>
        <v>1991-09-05</v>
      </c>
      <c r="F91" s="11" t="s">
        <v>8</v>
      </c>
      <c r="G91" s="11" t="s">
        <v>9</v>
      </c>
      <c r="H91" s="6"/>
      <c r="I91" s="11" t="s">
        <v>20</v>
      </c>
      <c r="J91" s="12" t="s">
        <v>50</v>
      </c>
      <c r="K91" s="27"/>
    </row>
    <row r="92" spans="1:11" s="2" customFormat="1" ht="24.75" customHeight="1">
      <c r="A92" s="7">
        <v>89</v>
      </c>
      <c r="B92" s="7" t="s">
        <v>101</v>
      </c>
      <c r="C92" s="7" t="str">
        <f>"尹春芳"</f>
        <v>尹春芳</v>
      </c>
      <c r="D92" s="35" t="s">
        <v>115</v>
      </c>
      <c r="E92" s="7" t="str">
        <f>"1990-01-12"</f>
        <v>1990-01-12</v>
      </c>
      <c r="F92" s="11" t="s">
        <v>57</v>
      </c>
      <c r="G92" s="11" t="s">
        <v>9</v>
      </c>
      <c r="H92" s="6"/>
      <c r="I92" s="11" t="s">
        <v>20</v>
      </c>
      <c r="J92" s="12" t="s">
        <v>50</v>
      </c>
      <c r="K92" s="25"/>
    </row>
    <row r="93" spans="1:11" s="2" customFormat="1" ht="24.75" customHeight="1">
      <c r="A93" s="7">
        <v>90</v>
      </c>
      <c r="B93" s="7" t="s">
        <v>101</v>
      </c>
      <c r="C93" s="7" t="str">
        <f>"朱青雅"</f>
        <v>朱青雅</v>
      </c>
      <c r="D93" s="35" t="s">
        <v>115</v>
      </c>
      <c r="E93" s="7" t="str">
        <f>"1994-01-08"</f>
        <v>1994-01-08</v>
      </c>
      <c r="F93" s="11" t="s">
        <v>33</v>
      </c>
      <c r="G93" s="11" t="s">
        <v>9</v>
      </c>
      <c r="H93" s="6"/>
      <c r="I93" s="11" t="s">
        <v>20</v>
      </c>
      <c r="J93" s="12" t="s">
        <v>50</v>
      </c>
      <c r="K93" s="27"/>
    </row>
    <row r="94" spans="1:11" s="2" customFormat="1" ht="24.75" customHeight="1">
      <c r="A94" s="7">
        <v>91</v>
      </c>
      <c r="B94" s="7" t="s">
        <v>101</v>
      </c>
      <c r="C94" s="7" t="str">
        <f>"符瑾"</f>
        <v>符瑾</v>
      </c>
      <c r="D94" s="35" t="s">
        <v>115</v>
      </c>
      <c r="E94" s="7" t="str">
        <f>"1994-06-23"</f>
        <v>1994-06-23</v>
      </c>
      <c r="F94" s="11" t="s">
        <v>27</v>
      </c>
      <c r="G94" s="11" t="s">
        <v>9</v>
      </c>
      <c r="H94" s="6" t="s">
        <v>10</v>
      </c>
      <c r="I94" s="11" t="s">
        <v>20</v>
      </c>
      <c r="J94" s="12" t="s">
        <v>50</v>
      </c>
      <c r="K94" s="27"/>
    </row>
    <row r="95" spans="1:11" s="2" customFormat="1" ht="24.75" customHeight="1">
      <c r="A95" s="7">
        <v>92</v>
      </c>
      <c r="B95" s="7" t="s">
        <v>101</v>
      </c>
      <c r="C95" s="7" t="str">
        <f>"赖培霞"</f>
        <v>赖培霞</v>
      </c>
      <c r="D95" s="35" t="s">
        <v>115</v>
      </c>
      <c r="E95" s="7" t="str">
        <f>"1992-05-17"</f>
        <v>1992-05-17</v>
      </c>
      <c r="F95" s="11" t="s">
        <v>8</v>
      </c>
      <c r="G95" s="11" t="s">
        <v>9</v>
      </c>
      <c r="H95" s="6"/>
      <c r="I95" s="11" t="s">
        <v>20</v>
      </c>
      <c r="J95" s="12" t="s">
        <v>50</v>
      </c>
      <c r="K95" s="27"/>
    </row>
    <row r="96" spans="1:11" s="2" customFormat="1" ht="24.75" customHeight="1">
      <c r="A96" s="7">
        <v>93</v>
      </c>
      <c r="B96" s="7" t="s">
        <v>101</v>
      </c>
      <c r="C96" s="7" t="str">
        <f>"付黎"</f>
        <v>付黎</v>
      </c>
      <c r="D96" s="35" t="s">
        <v>115</v>
      </c>
      <c r="E96" s="7" t="str">
        <f>"1988-02-28"</f>
        <v>1988-02-28</v>
      </c>
      <c r="F96" s="11" t="s">
        <v>8</v>
      </c>
      <c r="G96" s="11" t="s">
        <v>9</v>
      </c>
      <c r="H96" s="6"/>
      <c r="I96" s="11" t="s">
        <v>20</v>
      </c>
      <c r="J96" s="12" t="s">
        <v>50</v>
      </c>
      <c r="K96" s="27"/>
    </row>
    <row r="97" spans="1:11" s="2" customFormat="1" ht="24.75" customHeight="1">
      <c r="A97" s="7">
        <v>94</v>
      </c>
      <c r="B97" s="7" t="s">
        <v>101</v>
      </c>
      <c r="C97" s="7" t="str">
        <f>"郑露娜"</f>
        <v>郑露娜</v>
      </c>
      <c r="D97" s="35" t="s">
        <v>115</v>
      </c>
      <c r="E97" s="7" t="str">
        <f>"1991-03-07"</f>
        <v>1991-03-07</v>
      </c>
      <c r="F97" s="11" t="s">
        <v>59</v>
      </c>
      <c r="G97" s="11" t="s">
        <v>9</v>
      </c>
      <c r="H97" s="6" t="s">
        <v>10</v>
      </c>
      <c r="I97" s="11" t="s">
        <v>20</v>
      </c>
      <c r="J97" s="12" t="s">
        <v>50</v>
      </c>
      <c r="K97" s="27"/>
    </row>
    <row r="98" spans="1:11" s="2" customFormat="1" ht="24.75" customHeight="1">
      <c r="A98" s="7">
        <v>95</v>
      </c>
      <c r="B98" s="7" t="s">
        <v>101</v>
      </c>
      <c r="C98" s="7" t="str">
        <f>"王丹"</f>
        <v>王丹</v>
      </c>
      <c r="D98" s="35" t="s">
        <v>115</v>
      </c>
      <c r="E98" s="7" t="str">
        <f>"1993-01-19"</f>
        <v>1993-01-19</v>
      </c>
      <c r="F98" s="11" t="s">
        <v>59</v>
      </c>
      <c r="G98" s="11" t="s">
        <v>9</v>
      </c>
      <c r="H98" s="6" t="s">
        <v>10</v>
      </c>
      <c r="I98" s="11" t="s">
        <v>20</v>
      </c>
      <c r="J98" s="12" t="s">
        <v>50</v>
      </c>
      <c r="K98" s="27"/>
    </row>
    <row r="99" spans="1:11" s="2" customFormat="1" ht="24.75" customHeight="1">
      <c r="A99" s="7">
        <v>96</v>
      </c>
      <c r="B99" s="7" t="s">
        <v>101</v>
      </c>
      <c r="C99" s="7" t="str">
        <f>"林小枫"</f>
        <v>林小枫</v>
      </c>
      <c r="D99" s="35" t="s">
        <v>115</v>
      </c>
      <c r="E99" s="7" t="str">
        <f>"1987-10-19"</f>
        <v>1987-10-19</v>
      </c>
      <c r="F99" s="7" t="s">
        <v>29</v>
      </c>
      <c r="G99" s="11" t="s">
        <v>9</v>
      </c>
      <c r="H99" s="6"/>
      <c r="I99" s="7" t="s">
        <v>20</v>
      </c>
      <c r="J99" s="13" t="s">
        <v>50</v>
      </c>
      <c r="K99" s="27"/>
    </row>
    <row r="100" spans="1:11" s="2" customFormat="1" ht="24.75" customHeight="1">
      <c r="A100" s="7">
        <v>97</v>
      </c>
      <c r="B100" s="7" t="s">
        <v>101</v>
      </c>
      <c r="C100" s="7" t="str">
        <f>"杨颖"</f>
        <v>杨颖</v>
      </c>
      <c r="D100" s="35" t="s">
        <v>115</v>
      </c>
      <c r="E100" s="7" t="str">
        <f>"1992-05-26"</f>
        <v>1992-05-26</v>
      </c>
      <c r="F100" s="11" t="s">
        <v>8</v>
      </c>
      <c r="G100" s="11" t="s">
        <v>9</v>
      </c>
      <c r="H100" s="6"/>
      <c r="I100" s="11" t="s">
        <v>20</v>
      </c>
      <c r="J100" s="12" t="s">
        <v>50</v>
      </c>
      <c r="K100" s="27"/>
    </row>
    <row r="101" spans="1:11" s="2" customFormat="1" ht="24.75" customHeight="1">
      <c r="A101" s="7">
        <v>98</v>
      </c>
      <c r="B101" s="7" t="s">
        <v>101</v>
      </c>
      <c r="C101" s="7" t="str">
        <f>"许丽妹"</f>
        <v>许丽妹</v>
      </c>
      <c r="D101" s="35" t="s">
        <v>115</v>
      </c>
      <c r="E101" s="7" t="str">
        <f>"1994-09-24"</f>
        <v>1994-09-24</v>
      </c>
      <c r="F101" s="11" t="s">
        <v>38</v>
      </c>
      <c r="G101" s="11" t="s">
        <v>9</v>
      </c>
      <c r="H101" s="6" t="s">
        <v>10</v>
      </c>
      <c r="I101" s="11" t="s">
        <v>20</v>
      </c>
      <c r="J101" s="12" t="s">
        <v>50</v>
      </c>
      <c r="K101" s="27"/>
    </row>
    <row r="102" spans="1:11" s="2" customFormat="1" ht="24.75" customHeight="1">
      <c r="A102" s="7">
        <v>99</v>
      </c>
      <c r="B102" s="7" t="s">
        <v>101</v>
      </c>
      <c r="C102" s="7" t="str">
        <f>"林青"</f>
        <v>林青</v>
      </c>
      <c r="D102" s="35" t="s">
        <v>115</v>
      </c>
      <c r="E102" s="7" t="str">
        <f>"1993-06-05"</f>
        <v>1993-06-05</v>
      </c>
      <c r="F102" s="11" t="s">
        <v>8</v>
      </c>
      <c r="G102" s="11" t="s">
        <v>9</v>
      </c>
      <c r="H102" s="6"/>
      <c r="I102" s="11" t="s">
        <v>20</v>
      </c>
      <c r="J102" s="12" t="s">
        <v>50</v>
      </c>
      <c r="K102" s="8"/>
    </row>
    <row r="103" spans="1:11" s="2" customFormat="1" ht="24.75" customHeight="1">
      <c r="A103" s="7">
        <v>100</v>
      </c>
      <c r="B103" s="7" t="s">
        <v>101</v>
      </c>
      <c r="C103" s="7" t="str">
        <f>"封夏香"</f>
        <v>封夏香</v>
      </c>
      <c r="D103" s="35" t="s">
        <v>115</v>
      </c>
      <c r="E103" s="7" t="str">
        <f>"1989-06-12"</f>
        <v>1989-06-12</v>
      </c>
      <c r="F103" s="7" t="s">
        <v>27</v>
      </c>
      <c r="G103" s="11" t="s">
        <v>9</v>
      </c>
      <c r="H103" s="6"/>
      <c r="I103" s="7" t="s">
        <v>20</v>
      </c>
      <c r="J103" s="13" t="s">
        <v>50</v>
      </c>
      <c r="K103" s="27"/>
    </row>
    <row r="104" spans="1:11" s="2" customFormat="1" ht="24.75" customHeight="1">
      <c r="A104" s="7">
        <v>101</v>
      </c>
      <c r="B104" s="7" t="s">
        <v>101</v>
      </c>
      <c r="C104" s="7" t="str">
        <f>"钟美妹"</f>
        <v>钟美妹</v>
      </c>
      <c r="D104" s="35" t="s">
        <v>115</v>
      </c>
      <c r="E104" s="7" t="str">
        <f>"1992-05-06"</f>
        <v>1992-05-06</v>
      </c>
      <c r="F104" s="11" t="s">
        <v>33</v>
      </c>
      <c r="G104" s="11" t="s">
        <v>9</v>
      </c>
      <c r="H104" s="6"/>
      <c r="I104" s="11" t="s">
        <v>20</v>
      </c>
      <c r="J104" s="12" t="s">
        <v>50</v>
      </c>
      <c r="K104" s="27"/>
    </row>
    <row r="105" spans="1:11" s="2" customFormat="1" ht="24.75" customHeight="1">
      <c r="A105" s="7">
        <v>102</v>
      </c>
      <c r="B105" s="7" t="s">
        <v>101</v>
      </c>
      <c r="C105" s="7" t="str">
        <f>"符小雅"</f>
        <v>符小雅</v>
      </c>
      <c r="D105" s="35" t="s">
        <v>115</v>
      </c>
      <c r="E105" s="7" t="str">
        <f>"1991-10-12"</f>
        <v>1991-10-12</v>
      </c>
      <c r="F105" s="11" t="s">
        <v>28</v>
      </c>
      <c r="G105" s="11" t="s">
        <v>9</v>
      </c>
      <c r="H105" s="6"/>
      <c r="I105" s="11" t="s">
        <v>20</v>
      </c>
      <c r="J105" s="12" t="s">
        <v>50</v>
      </c>
      <c r="K105" s="27"/>
    </row>
    <row r="106" spans="1:11" s="2" customFormat="1" ht="24.75" customHeight="1">
      <c r="A106" s="7">
        <v>103</v>
      </c>
      <c r="B106" s="7" t="s">
        <v>101</v>
      </c>
      <c r="C106" s="7" t="str">
        <f>"陈业婷"</f>
        <v>陈业婷</v>
      </c>
      <c r="D106" s="35" t="s">
        <v>115</v>
      </c>
      <c r="E106" s="7" t="str">
        <f>"1992-12-05"</f>
        <v>1992-12-05</v>
      </c>
      <c r="F106" s="11" t="s">
        <v>35</v>
      </c>
      <c r="G106" s="11" t="s">
        <v>9</v>
      </c>
      <c r="H106" s="6"/>
      <c r="I106" s="11" t="s">
        <v>20</v>
      </c>
      <c r="J106" s="12" t="s">
        <v>50</v>
      </c>
      <c r="K106" s="27"/>
    </row>
    <row r="107" spans="1:11" s="2" customFormat="1" ht="24.75" customHeight="1">
      <c r="A107" s="7">
        <v>104</v>
      </c>
      <c r="B107" s="7" t="s">
        <v>101</v>
      </c>
      <c r="C107" s="7" t="str">
        <f>"陈妮"</f>
        <v>陈妮</v>
      </c>
      <c r="D107" s="35" t="s">
        <v>115</v>
      </c>
      <c r="E107" s="7" t="str">
        <f>"1990-01-26"</f>
        <v>1990-01-26</v>
      </c>
      <c r="F107" s="11" t="s">
        <v>30</v>
      </c>
      <c r="G107" s="11" t="s">
        <v>9</v>
      </c>
      <c r="H107" s="6"/>
      <c r="I107" s="11" t="s">
        <v>20</v>
      </c>
      <c r="J107" s="12" t="s">
        <v>50</v>
      </c>
      <c r="K107" s="27"/>
    </row>
    <row r="108" spans="1:11" s="2" customFormat="1" ht="24.75" customHeight="1">
      <c r="A108" s="7">
        <v>105</v>
      </c>
      <c r="B108" s="7" t="s">
        <v>101</v>
      </c>
      <c r="C108" s="7" t="str">
        <f>"张冬婷"</f>
        <v>张冬婷</v>
      </c>
      <c r="D108" s="35" t="s">
        <v>115</v>
      </c>
      <c r="E108" s="7" t="str">
        <f>"1992-01-11"</f>
        <v>1992-01-11</v>
      </c>
      <c r="F108" s="11" t="s">
        <v>30</v>
      </c>
      <c r="G108" s="11" t="s">
        <v>9</v>
      </c>
      <c r="H108" s="6"/>
      <c r="I108" s="11" t="s">
        <v>20</v>
      </c>
      <c r="J108" s="12" t="s">
        <v>50</v>
      </c>
      <c r="K108" s="27"/>
    </row>
    <row r="109" spans="1:11" s="2" customFormat="1" ht="24.75" customHeight="1">
      <c r="A109" s="7">
        <v>106</v>
      </c>
      <c r="B109" s="7" t="s">
        <v>101</v>
      </c>
      <c r="C109" s="7" t="str">
        <f>"周娜"</f>
        <v>周娜</v>
      </c>
      <c r="D109" s="35" t="s">
        <v>115</v>
      </c>
      <c r="E109" s="7" t="str">
        <f>"1992-01-30"</f>
        <v>1992-01-30</v>
      </c>
      <c r="F109" s="11" t="s">
        <v>8</v>
      </c>
      <c r="G109" s="11" t="s">
        <v>9</v>
      </c>
      <c r="H109" s="6"/>
      <c r="I109" s="11" t="s">
        <v>20</v>
      </c>
      <c r="J109" s="12" t="s">
        <v>50</v>
      </c>
      <c r="K109" s="8"/>
    </row>
    <row r="110" spans="1:11" s="2" customFormat="1" ht="24.75" customHeight="1">
      <c r="A110" s="7">
        <v>107</v>
      </c>
      <c r="B110" s="7" t="s">
        <v>101</v>
      </c>
      <c r="C110" s="7" t="str">
        <f>"李天梅"</f>
        <v>李天梅</v>
      </c>
      <c r="D110" s="35" t="s">
        <v>115</v>
      </c>
      <c r="E110" s="7" t="str">
        <f>"1987-02-28"</f>
        <v>1987-02-28</v>
      </c>
      <c r="F110" s="11" t="s">
        <v>60</v>
      </c>
      <c r="G110" s="11" t="s">
        <v>9</v>
      </c>
      <c r="H110" s="6"/>
      <c r="I110" s="11" t="s">
        <v>20</v>
      </c>
      <c r="J110" s="12" t="s">
        <v>50</v>
      </c>
      <c r="K110" s="27"/>
    </row>
    <row r="111" spans="1:11" s="2" customFormat="1" ht="24.75" customHeight="1">
      <c r="A111" s="7">
        <v>108</v>
      </c>
      <c r="B111" s="7" t="s">
        <v>101</v>
      </c>
      <c r="C111" s="7" t="str">
        <f>"蒋玉亮"</f>
        <v>蒋玉亮</v>
      </c>
      <c r="D111" s="35" t="s">
        <v>115</v>
      </c>
      <c r="E111" s="7" t="str">
        <f>"1987-04-03"</f>
        <v>1987-04-03</v>
      </c>
      <c r="F111" s="14" t="s">
        <v>34</v>
      </c>
      <c r="G111" s="11" t="s">
        <v>9</v>
      </c>
      <c r="H111" s="6"/>
      <c r="I111" s="11" t="s">
        <v>20</v>
      </c>
      <c r="J111" s="12" t="s">
        <v>50</v>
      </c>
      <c r="K111" s="27"/>
    </row>
    <row r="112" spans="1:11" s="2" customFormat="1" ht="24.75" customHeight="1">
      <c r="A112" s="7">
        <v>109</v>
      </c>
      <c r="B112" s="7" t="s">
        <v>101</v>
      </c>
      <c r="C112" s="7" t="str">
        <f>"吴丹"</f>
        <v>吴丹</v>
      </c>
      <c r="D112" s="35" t="s">
        <v>115</v>
      </c>
      <c r="E112" s="7" t="str">
        <f>"1991-04-26"</f>
        <v>1991-04-26</v>
      </c>
      <c r="F112" s="11" t="s">
        <v>8</v>
      </c>
      <c r="G112" s="11" t="s">
        <v>9</v>
      </c>
      <c r="H112" s="6"/>
      <c r="I112" s="11" t="s">
        <v>20</v>
      </c>
      <c r="J112" s="12" t="s">
        <v>50</v>
      </c>
      <c r="K112" s="27"/>
    </row>
    <row r="113" spans="1:11" s="2" customFormat="1" ht="24.75" customHeight="1">
      <c r="A113" s="7">
        <v>110</v>
      </c>
      <c r="B113" s="7" t="s">
        <v>101</v>
      </c>
      <c r="C113" s="7" t="str">
        <f>"姚姚"</f>
        <v>姚姚</v>
      </c>
      <c r="D113" s="35" t="s">
        <v>115</v>
      </c>
      <c r="E113" s="7" t="str">
        <f>"1992-11-10"</f>
        <v>1992-11-10</v>
      </c>
      <c r="F113" s="7" t="s">
        <v>52</v>
      </c>
      <c r="G113" s="11" t="s">
        <v>9</v>
      </c>
      <c r="H113" s="6" t="s">
        <v>10</v>
      </c>
      <c r="I113" s="7" t="s">
        <v>20</v>
      </c>
      <c r="J113" s="13" t="s">
        <v>50</v>
      </c>
      <c r="K113" s="27"/>
    </row>
    <row r="114" spans="1:11" s="2" customFormat="1" ht="24.75" customHeight="1">
      <c r="A114" s="7">
        <v>111</v>
      </c>
      <c r="B114" s="7" t="s">
        <v>101</v>
      </c>
      <c r="C114" s="7" t="str">
        <f>"陈颖"</f>
        <v>陈颖</v>
      </c>
      <c r="D114" s="35" t="s">
        <v>115</v>
      </c>
      <c r="E114" s="7" t="str">
        <f>"1988-12-24"</f>
        <v>1988-12-24</v>
      </c>
      <c r="F114" s="11" t="s">
        <v>8</v>
      </c>
      <c r="G114" s="11" t="s">
        <v>9</v>
      </c>
      <c r="H114" s="6" t="s">
        <v>10</v>
      </c>
      <c r="I114" s="11" t="s">
        <v>20</v>
      </c>
      <c r="J114" s="12" t="s">
        <v>49</v>
      </c>
      <c r="K114" s="27"/>
    </row>
    <row r="115" spans="1:11" s="4" customFormat="1" ht="24.75" customHeight="1">
      <c r="A115" s="7">
        <v>112</v>
      </c>
      <c r="B115" s="6" t="s">
        <v>64</v>
      </c>
      <c r="C115" s="6" t="s">
        <v>103</v>
      </c>
      <c r="D115" s="35" t="s">
        <v>115</v>
      </c>
      <c r="E115" s="15" t="s">
        <v>104</v>
      </c>
      <c r="F115" s="16" t="s">
        <v>30</v>
      </c>
      <c r="G115" s="11" t="s">
        <v>9</v>
      </c>
      <c r="H115" s="17"/>
      <c r="I115" s="11" t="s">
        <v>20</v>
      </c>
      <c r="J115" s="13" t="s">
        <v>50</v>
      </c>
      <c r="K115" s="28"/>
    </row>
    <row r="116" spans="1:11" s="4" customFormat="1" ht="24.75" customHeight="1">
      <c r="A116" s="7">
        <v>113</v>
      </c>
      <c r="B116" s="6" t="s">
        <v>64</v>
      </c>
      <c r="C116" s="6" t="s">
        <v>105</v>
      </c>
      <c r="D116" s="35" t="s">
        <v>115</v>
      </c>
      <c r="E116" s="18" t="s">
        <v>106</v>
      </c>
      <c r="F116" s="16" t="s">
        <v>27</v>
      </c>
      <c r="G116" s="16" t="s">
        <v>9</v>
      </c>
      <c r="H116" s="6" t="s">
        <v>10</v>
      </c>
      <c r="I116" s="16" t="s">
        <v>20</v>
      </c>
      <c r="J116" s="19" t="s">
        <v>50</v>
      </c>
      <c r="K116" s="28"/>
    </row>
    <row r="117" spans="1:11" s="4" customFormat="1" ht="24.75" customHeight="1">
      <c r="A117" s="7">
        <v>114</v>
      </c>
      <c r="B117" s="6" t="s">
        <v>64</v>
      </c>
      <c r="C117" s="6" t="s">
        <v>107</v>
      </c>
      <c r="D117" s="35" t="s">
        <v>115</v>
      </c>
      <c r="E117" s="15" t="s">
        <v>108</v>
      </c>
      <c r="F117" s="16" t="s">
        <v>8</v>
      </c>
      <c r="G117" s="16" t="s">
        <v>9</v>
      </c>
      <c r="H117" s="6"/>
      <c r="I117" s="16" t="s">
        <v>20</v>
      </c>
      <c r="J117" s="19" t="s">
        <v>50</v>
      </c>
      <c r="K117" s="28"/>
    </row>
    <row r="118" spans="1:11" s="2" customFormat="1" ht="24.75" customHeight="1">
      <c r="A118" s="7">
        <v>115</v>
      </c>
      <c r="B118" s="30" t="s">
        <v>64</v>
      </c>
      <c r="C118" s="31" t="s">
        <v>111</v>
      </c>
      <c r="D118" s="35" t="s">
        <v>115</v>
      </c>
      <c r="E118" s="32" t="str">
        <f>"1990-08-14"</f>
        <v>1990-08-14</v>
      </c>
      <c r="F118" s="33" t="s">
        <v>35</v>
      </c>
      <c r="G118" s="33" t="s">
        <v>9</v>
      </c>
      <c r="H118" s="10"/>
      <c r="I118" s="33" t="s">
        <v>20</v>
      </c>
      <c r="J118" s="33" t="s">
        <v>50</v>
      </c>
      <c r="K118" s="27"/>
    </row>
    <row r="119" spans="1:11" s="2" customFormat="1" ht="24.75" customHeight="1">
      <c r="A119" s="7">
        <v>116</v>
      </c>
      <c r="B119" s="7" t="s">
        <v>109</v>
      </c>
      <c r="C119" s="7" t="str">
        <f>"许声波"</f>
        <v>许声波</v>
      </c>
      <c r="D119" s="35" t="s">
        <v>115</v>
      </c>
      <c r="E119" s="7" t="str">
        <f>"1982-04-28"</f>
        <v>1982-04-28</v>
      </c>
      <c r="F119" s="11" t="s">
        <v>8</v>
      </c>
      <c r="G119" s="11" t="s">
        <v>9</v>
      </c>
      <c r="H119" s="6"/>
      <c r="I119" s="11" t="s">
        <v>20</v>
      </c>
      <c r="J119" s="12" t="s">
        <v>49</v>
      </c>
      <c r="K119" s="27"/>
    </row>
    <row r="120" spans="1:11" s="2" customFormat="1" ht="24.75" customHeight="1">
      <c r="A120" s="7">
        <v>117</v>
      </c>
      <c r="B120" s="7" t="s">
        <v>109</v>
      </c>
      <c r="C120" s="7" t="str">
        <f>"陈珍"</f>
        <v>陈珍</v>
      </c>
      <c r="D120" s="35" t="s">
        <v>115</v>
      </c>
      <c r="E120" s="7" t="str">
        <f>"1982-08-16"</f>
        <v>1982-08-16</v>
      </c>
      <c r="F120" s="11" t="s">
        <v>8</v>
      </c>
      <c r="G120" s="11" t="s">
        <v>9</v>
      </c>
      <c r="H120" s="6"/>
      <c r="I120" s="11" t="s">
        <v>20</v>
      </c>
      <c r="J120" s="12" t="s">
        <v>49</v>
      </c>
      <c r="K120" s="27"/>
    </row>
    <row r="121" spans="1:11" s="2" customFormat="1" ht="24.75" customHeight="1">
      <c r="A121" s="7">
        <v>118</v>
      </c>
      <c r="B121" s="7" t="s">
        <v>109</v>
      </c>
      <c r="C121" s="7" t="str">
        <f>"陈菲"</f>
        <v>陈菲</v>
      </c>
      <c r="D121" s="35" t="s">
        <v>115</v>
      </c>
      <c r="E121" s="7" t="str">
        <f>"1984-06-26"</f>
        <v>1984-06-26</v>
      </c>
      <c r="F121" s="11" t="s">
        <v>26</v>
      </c>
      <c r="G121" s="11" t="s">
        <v>9</v>
      </c>
      <c r="H121" s="6"/>
      <c r="I121" s="11" t="s">
        <v>20</v>
      </c>
      <c r="J121" s="12" t="s">
        <v>49</v>
      </c>
      <c r="K121" s="27"/>
    </row>
    <row r="122" spans="1:11" s="2" customFormat="1" ht="24.75" customHeight="1">
      <c r="A122" s="7">
        <v>119</v>
      </c>
      <c r="B122" s="7" t="s">
        <v>110</v>
      </c>
      <c r="C122" s="7" t="str">
        <f>"丁峰"</f>
        <v>丁峰</v>
      </c>
      <c r="D122" s="35" t="s">
        <v>116</v>
      </c>
      <c r="E122" s="7" t="str">
        <f>"1986-05-27"</f>
        <v>1986-05-27</v>
      </c>
      <c r="F122" s="11" t="s">
        <v>8</v>
      </c>
      <c r="G122" s="11" t="s">
        <v>9</v>
      </c>
      <c r="H122" s="11" t="s">
        <v>10</v>
      </c>
      <c r="I122" s="11" t="s">
        <v>61</v>
      </c>
      <c r="J122" s="12"/>
      <c r="K122" s="27"/>
    </row>
    <row r="123" spans="1:11" s="4" customFormat="1" ht="24.75" customHeight="1">
      <c r="A123" s="7">
        <v>120</v>
      </c>
      <c r="B123" s="7" t="s">
        <v>65</v>
      </c>
      <c r="C123" s="7" t="str">
        <f>"欧武英"</f>
        <v>欧武英</v>
      </c>
      <c r="D123" s="35" t="s">
        <v>115</v>
      </c>
      <c r="E123" s="7" t="s">
        <v>66</v>
      </c>
      <c r="F123" s="20" t="s">
        <v>8</v>
      </c>
      <c r="G123" s="20" t="s">
        <v>9</v>
      </c>
      <c r="H123" s="20" t="s">
        <v>10</v>
      </c>
      <c r="I123" s="20" t="s">
        <v>67</v>
      </c>
      <c r="J123" s="21" t="s">
        <v>68</v>
      </c>
      <c r="K123" s="28"/>
    </row>
    <row r="124" spans="1:11" s="2" customFormat="1" ht="24.75" customHeight="1">
      <c r="A124" s="7">
        <v>121</v>
      </c>
      <c r="B124" s="7" t="s">
        <v>69</v>
      </c>
      <c r="C124" s="7" t="str">
        <f>"苏醒"</f>
        <v>苏醒</v>
      </c>
      <c r="D124" s="35" t="s">
        <v>116</v>
      </c>
      <c r="E124" s="7" t="s">
        <v>70</v>
      </c>
      <c r="F124" s="20" t="s">
        <v>8</v>
      </c>
      <c r="G124" s="20" t="s">
        <v>9</v>
      </c>
      <c r="H124" s="20" t="s">
        <v>10</v>
      </c>
      <c r="I124" s="20" t="s">
        <v>11</v>
      </c>
      <c r="J124" s="21" t="s">
        <v>71</v>
      </c>
      <c r="K124" s="27"/>
    </row>
    <row r="125" spans="1:11" s="2" customFormat="1" ht="24.75" customHeight="1">
      <c r="A125" s="7">
        <v>122</v>
      </c>
      <c r="B125" s="7" t="s">
        <v>72</v>
      </c>
      <c r="C125" s="7" t="str">
        <f>"刘晓晶"</f>
        <v>刘晓晶</v>
      </c>
      <c r="D125" s="35" t="s">
        <v>115</v>
      </c>
      <c r="E125" s="7" t="s">
        <v>73</v>
      </c>
      <c r="F125" s="20" t="s">
        <v>8</v>
      </c>
      <c r="G125" s="20" t="s">
        <v>9</v>
      </c>
      <c r="H125" s="20" t="s">
        <v>10</v>
      </c>
      <c r="I125" s="20" t="s">
        <v>18</v>
      </c>
      <c r="J125" s="21" t="s">
        <v>71</v>
      </c>
      <c r="K125" s="27"/>
    </row>
    <row r="126" spans="1:11" s="2" customFormat="1" ht="24.75" customHeight="1">
      <c r="A126" s="7">
        <v>123</v>
      </c>
      <c r="B126" s="7" t="s">
        <v>74</v>
      </c>
      <c r="C126" s="7" t="str">
        <f>"张文柏"</f>
        <v>张文柏</v>
      </c>
      <c r="D126" s="35" t="s">
        <v>116</v>
      </c>
      <c r="E126" s="7" t="s">
        <v>75</v>
      </c>
      <c r="F126" s="20" t="s">
        <v>8</v>
      </c>
      <c r="G126" s="20" t="s">
        <v>76</v>
      </c>
      <c r="H126" s="20" t="s">
        <v>77</v>
      </c>
      <c r="I126" s="20" t="s">
        <v>78</v>
      </c>
      <c r="J126" s="21" t="s">
        <v>19</v>
      </c>
      <c r="K126" s="27"/>
    </row>
    <row r="127" spans="1:11" s="2" customFormat="1" ht="24.75" customHeight="1">
      <c r="A127" s="7">
        <v>124</v>
      </c>
      <c r="B127" s="7" t="s">
        <v>79</v>
      </c>
      <c r="C127" s="7" t="str">
        <f>"曾德华"</f>
        <v>曾德华</v>
      </c>
      <c r="D127" s="35" t="s">
        <v>116</v>
      </c>
      <c r="E127" s="22" t="s">
        <v>80</v>
      </c>
      <c r="F127" s="23" t="s">
        <v>8</v>
      </c>
      <c r="G127" s="23" t="s">
        <v>9</v>
      </c>
      <c r="H127" s="23" t="s">
        <v>10</v>
      </c>
      <c r="I127" s="23" t="s">
        <v>11</v>
      </c>
      <c r="J127" s="24" t="s">
        <v>71</v>
      </c>
      <c r="K127" s="27"/>
    </row>
    <row r="128" spans="1:11" s="2" customFormat="1" ht="24.75" customHeight="1">
      <c r="A128" s="7">
        <v>125</v>
      </c>
      <c r="B128" s="7" t="s">
        <v>81</v>
      </c>
      <c r="C128" s="7" t="str">
        <f>"邢增术"</f>
        <v>邢增术</v>
      </c>
      <c r="D128" s="35" t="s">
        <v>116</v>
      </c>
      <c r="E128" s="7" t="s">
        <v>82</v>
      </c>
      <c r="F128" s="20" t="s">
        <v>8</v>
      </c>
      <c r="G128" s="20" t="s">
        <v>76</v>
      </c>
      <c r="H128" s="20" t="s">
        <v>77</v>
      </c>
      <c r="I128" s="20" t="s">
        <v>14</v>
      </c>
      <c r="J128" s="21" t="s">
        <v>71</v>
      </c>
      <c r="K128" s="27"/>
    </row>
    <row r="129" spans="1:11" s="2" customFormat="1" ht="24.75" customHeight="1">
      <c r="A129" s="7">
        <v>126</v>
      </c>
      <c r="B129" s="7" t="s">
        <v>83</v>
      </c>
      <c r="C129" s="7" t="str">
        <f>"徐丽丽"</f>
        <v>徐丽丽</v>
      </c>
      <c r="D129" s="35" t="s">
        <v>115</v>
      </c>
      <c r="E129" s="7" t="s">
        <v>84</v>
      </c>
      <c r="F129" s="20" t="s">
        <v>8</v>
      </c>
      <c r="G129" s="20" t="s">
        <v>15</v>
      </c>
      <c r="H129" s="20" t="s">
        <v>16</v>
      </c>
      <c r="I129" s="20" t="s">
        <v>17</v>
      </c>
      <c r="J129" s="21" t="s">
        <v>71</v>
      </c>
      <c r="K129" s="5"/>
    </row>
    <row r="130" spans="1:11" s="2" customFormat="1" ht="24.75" customHeight="1">
      <c r="A130" s="7">
        <v>127</v>
      </c>
      <c r="B130" s="7" t="s">
        <v>83</v>
      </c>
      <c r="C130" s="7" t="s">
        <v>85</v>
      </c>
      <c r="D130" s="35" t="s">
        <v>116</v>
      </c>
      <c r="E130" s="7" t="s">
        <v>86</v>
      </c>
      <c r="F130" s="20" t="s">
        <v>8</v>
      </c>
      <c r="G130" s="20" t="s">
        <v>9</v>
      </c>
      <c r="H130" s="20" t="s">
        <v>16</v>
      </c>
      <c r="I130" s="20" t="s">
        <v>17</v>
      </c>
      <c r="J130" s="21" t="s">
        <v>71</v>
      </c>
      <c r="K130" s="27"/>
    </row>
  </sheetData>
  <sheetProtection password="E9DF" sheet="1"/>
  <mergeCells count="2">
    <mergeCell ref="A1:B1"/>
    <mergeCell ref="A2:K2"/>
  </mergeCells>
  <printOptions/>
  <pageMargins left="0.1968503937007874" right="0.21" top="0.4724409448818898" bottom="0.35433070866141736" header="0.275590551181102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2020-08-14T05:06:43Z</cp:lastPrinted>
  <dcterms:created xsi:type="dcterms:W3CDTF">2019-11-05T02:03:36Z</dcterms:created>
  <dcterms:modified xsi:type="dcterms:W3CDTF">2020-09-08T03:43:50Z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