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2020年五指山市公开招聘幼儿园教师资格审查人员通过名单" sheetId="1" r:id="rId1"/>
  </sheets>
  <definedNames>
    <definedName name="_xlnm.Print_Titles" localSheetId="0">'2020年五指山市公开招聘幼儿园教师资格审查人员通过名单'!$2:$3</definedName>
  </definedNames>
  <calcPr fullCalcOnLoad="1"/>
</workbook>
</file>

<file path=xl/sharedStrings.xml><?xml version="1.0" encoding="utf-8"?>
<sst xmlns="http://schemas.openxmlformats.org/spreadsheetml/2006/main" count="1256" uniqueCount="12">
  <si>
    <t>附件1</t>
  </si>
  <si>
    <t xml:space="preserve"> 2020年五指山市公开招聘幼儿园教师资格审查通过人员名单</t>
  </si>
  <si>
    <t>序号</t>
  </si>
  <si>
    <t>姓名</t>
  </si>
  <si>
    <t>性别</t>
  </si>
  <si>
    <t>报考号</t>
  </si>
  <si>
    <t>报考岗位</t>
  </si>
  <si>
    <t>资格审查结果</t>
  </si>
  <si>
    <t>备注</t>
  </si>
  <si>
    <t>0101_幼儿教师</t>
  </si>
  <si>
    <t>通过</t>
  </si>
  <si>
    <t>张石恩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</si>
</sst>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6"/>
  <sheetViews>
    <sheetView tabSelected="1" workbookViewId="0" topLeftCell="A1">
      <selection activeCell="G6" sqref="G6"/>
    </sheetView>
  </sheetViews>
  <sheetFormatPr defaultColWidth="9.00390625" defaultRowHeight="33" customHeight="1"/>
  <cols>
    <col min="1" max="1" width="7.421875" style="2" customWidth="1"/>
    <col min="2" max="2" width="12.421875" style="2" customWidth="1"/>
    <col min="3" max="3" width="12.7109375" style="2" customWidth="1"/>
    <col min="4" max="4" width="23.00390625" style="2" customWidth="1"/>
    <col min="5" max="5" width="20.8515625" style="2" customWidth="1"/>
    <col min="6" max="6" width="18.421875" style="2" customWidth="1"/>
    <col min="7" max="7" width="19.421875" style="2" customWidth="1"/>
    <col min="8" max="8" width="9.00390625" style="2" customWidth="1"/>
    <col min="9" max="9" width="18.421875" style="2" customWidth="1"/>
    <col min="10" max="16384" width="9.00390625" style="2" customWidth="1"/>
  </cols>
  <sheetData>
    <row r="1" ht="33" customHeight="1">
      <c r="A1" s="3" t="s">
        <v>0</v>
      </c>
    </row>
    <row r="2" spans="1:7" ht="57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3" customHeight="1">
      <c r="A4" s="6">
        <v>1</v>
      </c>
      <c r="B4" s="7" t="str">
        <f>"吴小慧"</f>
        <v>吴小慧</v>
      </c>
      <c r="C4" s="7" t="str">
        <f aca="true" t="shared" si="0" ref="C4:C33">"女"</f>
        <v>女</v>
      </c>
      <c r="D4" s="7" t="str">
        <f>"2552202008120912553"</f>
        <v>2552202008120912553</v>
      </c>
      <c r="E4" s="7" t="s">
        <v>9</v>
      </c>
      <c r="F4" s="7" t="s">
        <v>10</v>
      </c>
      <c r="G4" s="8"/>
    </row>
    <row r="5" spans="1:7" ht="33" customHeight="1">
      <c r="A5" s="6">
        <v>2</v>
      </c>
      <c r="B5" s="7" t="str">
        <f>"王槐婷"</f>
        <v>王槐婷</v>
      </c>
      <c r="C5" s="7" t="str">
        <f t="shared" si="0"/>
        <v>女</v>
      </c>
      <c r="D5" s="7" t="str">
        <f>"2552202008120914594"</f>
        <v>2552202008120914594</v>
      </c>
      <c r="E5" s="7" t="s">
        <v>9</v>
      </c>
      <c r="F5" s="7" t="s">
        <v>10</v>
      </c>
      <c r="G5" s="8"/>
    </row>
    <row r="6" spans="1:7" ht="33" customHeight="1">
      <c r="A6" s="6">
        <v>3</v>
      </c>
      <c r="B6" s="7" t="str">
        <f>"林娜"</f>
        <v>林娜</v>
      </c>
      <c r="C6" s="7" t="str">
        <f t="shared" si="0"/>
        <v>女</v>
      </c>
      <c r="D6" s="7" t="str">
        <f>"2552202008120921285"</f>
        <v>2552202008120921285</v>
      </c>
      <c r="E6" s="7" t="s">
        <v>9</v>
      </c>
      <c r="F6" s="7" t="s">
        <v>10</v>
      </c>
      <c r="G6" s="8"/>
    </row>
    <row r="7" spans="1:7" ht="33" customHeight="1">
      <c r="A7" s="6">
        <v>4</v>
      </c>
      <c r="B7" s="7" t="str">
        <f>"吴俊秀"</f>
        <v>吴俊秀</v>
      </c>
      <c r="C7" s="7" t="str">
        <f t="shared" si="0"/>
        <v>女</v>
      </c>
      <c r="D7" s="7" t="str">
        <f>"2552202008120925206"</f>
        <v>2552202008120925206</v>
      </c>
      <c r="E7" s="7" t="s">
        <v>9</v>
      </c>
      <c r="F7" s="7" t="s">
        <v>10</v>
      </c>
      <c r="G7" s="8"/>
    </row>
    <row r="8" spans="1:7" ht="33" customHeight="1">
      <c r="A8" s="6">
        <v>5</v>
      </c>
      <c r="B8" s="7" t="str">
        <f>"曹莎"</f>
        <v>曹莎</v>
      </c>
      <c r="C8" s="7" t="str">
        <f t="shared" si="0"/>
        <v>女</v>
      </c>
      <c r="D8" s="7" t="str">
        <f>"2552202008120926137"</f>
        <v>2552202008120926137</v>
      </c>
      <c r="E8" s="7" t="s">
        <v>9</v>
      </c>
      <c r="F8" s="7" t="s">
        <v>10</v>
      </c>
      <c r="G8" s="8"/>
    </row>
    <row r="9" spans="1:7" ht="33" customHeight="1">
      <c r="A9" s="6">
        <v>6</v>
      </c>
      <c r="B9" s="7" t="str">
        <f>"李暖暖"</f>
        <v>李暖暖</v>
      </c>
      <c r="C9" s="7" t="str">
        <f t="shared" si="0"/>
        <v>女</v>
      </c>
      <c r="D9" s="7" t="str">
        <f>"2552202008120936098"</f>
        <v>2552202008120936098</v>
      </c>
      <c r="E9" s="7" t="s">
        <v>9</v>
      </c>
      <c r="F9" s="7" t="s">
        <v>10</v>
      </c>
      <c r="G9" s="8"/>
    </row>
    <row r="10" spans="1:7" ht="33" customHeight="1">
      <c r="A10" s="6">
        <v>7</v>
      </c>
      <c r="B10" s="7" t="str">
        <f>"陈延丽"</f>
        <v>陈延丽</v>
      </c>
      <c r="C10" s="7" t="str">
        <f t="shared" si="0"/>
        <v>女</v>
      </c>
      <c r="D10" s="7" t="str">
        <f>"2552202008120937059"</f>
        <v>2552202008120937059</v>
      </c>
      <c r="E10" s="7" t="s">
        <v>9</v>
      </c>
      <c r="F10" s="7" t="s">
        <v>10</v>
      </c>
      <c r="G10" s="8"/>
    </row>
    <row r="11" spans="1:7" ht="33" customHeight="1">
      <c r="A11" s="6">
        <v>8</v>
      </c>
      <c r="B11" s="7" t="str">
        <f>"王娇"</f>
        <v>王娇</v>
      </c>
      <c r="C11" s="7" t="str">
        <f t="shared" si="0"/>
        <v>女</v>
      </c>
      <c r="D11" s="7" t="str">
        <f>"25522020081209375710"</f>
        <v>25522020081209375710</v>
      </c>
      <c r="E11" s="7" t="s">
        <v>9</v>
      </c>
      <c r="F11" s="7" t="s">
        <v>10</v>
      </c>
      <c r="G11" s="8"/>
    </row>
    <row r="12" spans="1:7" ht="33" customHeight="1">
      <c r="A12" s="6">
        <v>9</v>
      </c>
      <c r="B12" s="7" t="str">
        <f>"王翠玉"</f>
        <v>王翠玉</v>
      </c>
      <c r="C12" s="7" t="str">
        <f t="shared" si="0"/>
        <v>女</v>
      </c>
      <c r="D12" s="7" t="str">
        <f>"25522020081209381411"</f>
        <v>25522020081209381411</v>
      </c>
      <c r="E12" s="7" t="s">
        <v>9</v>
      </c>
      <c r="F12" s="7" t="s">
        <v>10</v>
      </c>
      <c r="G12" s="8"/>
    </row>
    <row r="13" spans="1:7" ht="33" customHeight="1">
      <c r="A13" s="6">
        <v>10</v>
      </c>
      <c r="B13" s="7" t="str">
        <f>"李秋兑"</f>
        <v>李秋兑</v>
      </c>
      <c r="C13" s="7" t="str">
        <f t="shared" si="0"/>
        <v>女</v>
      </c>
      <c r="D13" s="7" t="str">
        <f>"25522020081209413912"</f>
        <v>25522020081209413912</v>
      </c>
      <c r="E13" s="7" t="s">
        <v>9</v>
      </c>
      <c r="F13" s="7" t="s">
        <v>10</v>
      </c>
      <c r="G13" s="8"/>
    </row>
    <row r="14" spans="1:7" ht="33" customHeight="1">
      <c r="A14" s="6">
        <v>11</v>
      </c>
      <c r="B14" s="7" t="str">
        <f>"许菊艳"</f>
        <v>许菊艳</v>
      </c>
      <c r="C14" s="7" t="str">
        <f t="shared" si="0"/>
        <v>女</v>
      </c>
      <c r="D14" s="7" t="str">
        <f>"25522020081209420513"</f>
        <v>25522020081209420513</v>
      </c>
      <c r="E14" s="7" t="s">
        <v>9</v>
      </c>
      <c r="F14" s="7" t="s">
        <v>10</v>
      </c>
      <c r="G14" s="8"/>
    </row>
    <row r="15" spans="1:7" ht="33" customHeight="1">
      <c r="A15" s="6">
        <v>12</v>
      </c>
      <c r="B15" s="7" t="str">
        <f>"方怡"</f>
        <v>方怡</v>
      </c>
      <c r="C15" s="7" t="str">
        <f t="shared" si="0"/>
        <v>女</v>
      </c>
      <c r="D15" s="7" t="str">
        <f>"25522020081209452516"</f>
        <v>25522020081209452516</v>
      </c>
      <c r="E15" s="7" t="s">
        <v>9</v>
      </c>
      <c r="F15" s="7" t="s">
        <v>10</v>
      </c>
      <c r="G15" s="8"/>
    </row>
    <row r="16" spans="1:7" ht="33" customHeight="1">
      <c r="A16" s="6">
        <v>13</v>
      </c>
      <c r="B16" s="7" t="str">
        <f>"赖芋芬"</f>
        <v>赖芋芬</v>
      </c>
      <c r="C16" s="7" t="str">
        <f t="shared" si="0"/>
        <v>女</v>
      </c>
      <c r="D16" s="7" t="str">
        <f>"25522020081209454318"</f>
        <v>25522020081209454318</v>
      </c>
      <c r="E16" s="7" t="s">
        <v>9</v>
      </c>
      <c r="F16" s="7" t="s">
        <v>10</v>
      </c>
      <c r="G16" s="8"/>
    </row>
    <row r="17" spans="1:7" ht="33" customHeight="1">
      <c r="A17" s="6">
        <v>14</v>
      </c>
      <c r="B17" s="7" t="str">
        <f>"林凤"</f>
        <v>林凤</v>
      </c>
      <c r="C17" s="7" t="str">
        <f t="shared" si="0"/>
        <v>女</v>
      </c>
      <c r="D17" s="7" t="str">
        <f>"25522020081209460719"</f>
        <v>25522020081209460719</v>
      </c>
      <c r="E17" s="7" t="s">
        <v>9</v>
      </c>
      <c r="F17" s="7" t="s">
        <v>10</v>
      </c>
      <c r="G17" s="8"/>
    </row>
    <row r="18" spans="1:7" ht="33" customHeight="1">
      <c r="A18" s="6">
        <v>15</v>
      </c>
      <c r="B18" s="7" t="str">
        <f>"张云"</f>
        <v>张云</v>
      </c>
      <c r="C18" s="7" t="str">
        <f t="shared" si="0"/>
        <v>女</v>
      </c>
      <c r="D18" s="7" t="str">
        <f>"25522020081209462420"</f>
        <v>25522020081209462420</v>
      </c>
      <c r="E18" s="7" t="s">
        <v>9</v>
      </c>
      <c r="F18" s="7" t="s">
        <v>10</v>
      </c>
      <c r="G18" s="8"/>
    </row>
    <row r="19" spans="1:7" ht="33" customHeight="1">
      <c r="A19" s="6">
        <v>16</v>
      </c>
      <c r="B19" s="7" t="str">
        <f>"符冠亮"</f>
        <v>符冠亮</v>
      </c>
      <c r="C19" s="7" t="str">
        <f t="shared" si="0"/>
        <v>女</v>
      </c>
      <c r="D19" s="7" t="str">
        <f>"25522020081209465621"</f>
        <v>25522020081209465621</v>
      </c>
      <c r="E19" s="7" t="s">
        <v>9</v>
      </c>
      <c r="F19" s="7" t="s">
        <v>10</v>
      </c>
      <c r="G19" s="8"/>
    </row>
    <row r="20" spans="1:7" ht="33" customHeight="1">
      <c r="A20" s="6">
        <v>17</v>
      </c>
      <c r="B20" s="7" t="str">
        <f>"邓梦莹"</f>
        <v>邓梦莹</v>
      </c>
      <c r="C20" s="7" t="str">
        <f t="shared" si="0"/>
        <v>女</v>
      </c>
      <c r="D20" s="7" t="str">
        <f>"25522020081209482023"</f>
        <v>25522020081209482023</v>
      </c>
      <c r="E20" s="7" t="s">
        <v>9</v>
      </c>
      <c r="F20" s="7" t="s">
        <v>10</v>
      </c>
      <c r="G20" s="8"/>
    </row>
    <row r="21" spans="1:7" ht="33" customHeight="1">
      <c r="A21" s="6">
        <v>18</v>
      </c>
      <c r="B21" s="7" t="str">
        <f>"李学姬"</f>
        <v>李学姬</v>
      </c>
      <c r="C21" s="7" t="str">
        <f t="shared" si="0"/>
        <v>女</v>
      </c>
      <c r="D21" s="7" t="str">
        <f>"25522020081209490625"</f>
        <v>25522020081209490625</v>
      </c>
      <c r="E21" s="7" t="s">
        <v>9</v>
      </c>
      <c r="F21" s="7" t="s">
        <v>10</v>
      </c>
      <c r="G21" s="8"/>
    </row>
    <row r="22" spans="1:7" ht="33" customHeight="1">
      <c r="A22" s="6">
        <v>19</v>
      </c>
      <c r="B22" s="7" t="str">
        <f>"黄玉"</f>
        <v>黄玉</v>
      </c>
      <c r="C22" s="7" t="str">
        <f t="shared" si="0"/>
        <v>女</v>
      </c>
      <c r="D22" s="7" t="str">
        <f>"25522020081209492526"</f>
        <v>25522020081209492526</v>
      </c>
      <c r="E22" s="7" t="s">
        <v>9</v>
      </c>
      <c r="F22" s="7" t="s">
        <v>10</v>
      </c>
      <c r="G22" s="8"/>
    </row>
    <row r="23" spans="1:7" ht="33" customHeight="1">
      <c r="A23" s="6">
        <v>20</v>
      </c>
      <c r="B23" s="7" t="str">
        <f>"许兰茶"</f>
        <v>许兰茶</v>
      </c>
      <c r="C23" s="7" t="str">
        <f t="shared" si="0"/>
        <v>女</v>
      </c>
      <c r="D23" s="7" t="str">
        <f>"25522020081209501027"</f>
        <v>25522020081209501027</v>
      </c>
      <c r="E23" s="7" t="s">
        <v>9</v>
      </c>
      <c r="F23" s="7" t="s">
        <v>10</v>
      </c>
      <c r="G23" s="8"/>
    </row>
    <row r="24" spans="1:7" ht="33" customHeight="1">
      <c r="A24" s="6">
        <v>21</v>
      </c>
      <c r="B24" s="7" t="str">
        <f>"张琼丹"</f>
        <v>张琼丹</v>
      </c>
      <c r="C24" s="7" t="str">
        <f t="shared" si="0"/>
        <v>女</v>
      </c>
      <c r="D24" s="7" t="str">
        <f>"25522020081210004330"</f>
        <v>25522020081210004330</v>
      </c>
      <c r="E24" s="7" t="s">
        <v>9</v>
      </c>
      <c r="F24" s="7" t="s">
        <v>10</v>
      </c>
      <c r="G24" s="8"/>
    </row>
    <row r="25" spans="1:7" ht="33" customHeight="1">
      <c r="A25" s="6">
        <v>22</v>
      </c>
      <c r="B25" s="7" t="str">
        <f>"李秋幸"</f>
        <v>李秋幸</v>
      </c>
      <c r="C25" s="7" t="str">
        <f t="shared" si="0"/>
        <v>女</v>
      </c>
      <c r="D25" s="7" t="str">
        <f>"25522020081210013031"</f>
        <v>25522020081210013031</v>
      </c>
      <c r="E25" s="7" t="s">
        <v>9</v>
      </c>
      <c r="F25" s="7" t="s">
        <v>10</v>
      </c>
      <c r="G25" s="8"/>
    </row>
    <row r="26" spans="1:7" ht="33" customHeight="1">
      <c r="A26" s="6">
        <v>23</v>
      </c>
      <c r="B26" s="7" t="str">
        <f>"曹琼丽"</f>
        <v>曹琼丽</v>
      </c>
      <c r="C26" s="7" t="str">
        <f t="shared" si="0"/>
        <v>女</v>
      </c>
      <c r="D26" s="7" t="str">
        <f>"25522020081210030732"</f>
        <v>25522020081210030732</v>
      </c>
      <c r="E26" s="7" t="s">
        <v>9</v>
      </c>
      <c r="F26" s="7" t="s">
        <v>10</v>
      </c>
      <c r="G26" s="8"/>
    </row>
    <row r="27" spans="1:7" ht="33" customHeight="1">
      <c r="A27" s="6">
        <v>24</v>
      </c>
      <c r="B27" s="7" t="str">
        <f>"王彩莹"</f>
        <v>王彩莹</v>
      </c>
      <c r="C27" s="7" t="str">
        <f t="shared" si="0"/>
        <v>女</v>
      </c>
      <c r="D27" s="7" t="str">
        <f>"25522020081210125733"</f>
        <v>25522020081210125733</v>
      </c>
      <c r="E27" s="7" t="s">
        <v>9</v>
      </c>
      <c r="F27" s="7" t="s">
        <v>10</v>
      </c>
      <c r="G27" s="8"/>
    </row>
    <row r="28" spans="1:7" ht="33" customHeight="1">
      <c r="A28" s="6">
        <v>25</v>
      </c>
      <c r="B28" s="7" t="str">
        <f>"周桧君"</f>
        <v>周桧君</v>
      </c>
      <c r="C28" s="7" t="str">
        <f t="shared" si="0"/>
        <v>女</v>
      </c>
      <c r="D28" s="7" t="str">
        <f>"25522020081210132634"</f>
        <v>25522020081210132634</v>
      </c>
      <c r="E28" s="7" t="s">
        <v>9</v>
      </c>
      <c r="F28" s="7" t="s">
        <v>10</v>
      </c>
      <c r="G28" s="8"/>
    </row>
    <row r="29" spans="1:7" ht="33" customHeight="1">
      <c r="A29" s="6">
        <v>26</v>
      </c>
      <c r="B29" s="7" t="str">
        <f>"陈海轻"</f>
        <v>陈海轻</v>
      </c>
      <c r="C29" s="7" t="str">
        <f t="shared" si="0"/>
        <v>女</v>
      </c>
      <c r="D29" s="7" t="str">
        <f>"25522020081210144035"</f>
        <v>25522020081210144035</v>
      </c>
      <c r="E29" s="7" t="s">
        <v>9</v>
      </c>
      <c r="F29" s="7" t="s">
        <v>10</v>
      </c>
      <c r="G29" s="8"/>
    </row>
    <row r="30" spans="1:7" ht="33" customHeight="1">
      <c r="A30" s="6">
        <v>27</v>
      </c>
      <c r="B30" s="7" t="str">
        <f>"王彩云"</f>
        <v>王彩云</v>
      </c>
      <c r="C30" s="7" t="str">
        <f t="shared" si="0"/>
        <v>女</v>
      </c>
      <c r="D30" s="7" t="str">
        <f>"25522020081210184938"</f>
        <v>25522020081210184938</v>
      </c>
      <c r="E30" s="7" t="s">
        <v>9</v>
      </c>
      <c r="F30" s="7" t="s">
        <v>10</v>
      </c>
      <c r="G30" s="8"/>
    </row>
    <row r="31" spans="1:7" ht="33" customHeight="1">
      <c r="A31" s="6">
        <v>28</v>
      </c>
      <c r="B31" s="7" t="str">
        <f>"唐日凤"</f>
        <v>唐日凤</v>
      </c>
      <c r="C31" s="7" t="str">
        <f t="shared" si="0"/>
        <v>女</v>
      </c>
      <c r="D31" s="7" t="str">
        <f>"25522020081210194540"</f>
        <v>25522020081210194540</v>
      </c>
      <c r="E31" s="7" t="s">
        <v>9</v>
      </c>
      <c r="F31" s="7" t="s">
        <v>10</v>
      </c>
      <c r="G31" s="8"/>
    </row>
    <row r="32" spans="1:7" ht="33" customHeight="1">
      <c r="A32" s="6">
        <v>29</v>
      </c>
      <c r="B32" s="7" t="str">
        <f>"彭颖"</f>
        <v>彭颖</v>
      </c>
      <c r="C32" s="7" t="str">
        <f t="shared" si="0"/>
        <v>女</v>
      </c>
      <c r="D32" s="7" t="str">
        <f>"25522020081210200041"</f>
        <v>25522020081210200041</v>
      </c>
      <c r="E32" s="7" t="s">
        <v>9</v>
      </c>
      <c r="F32" s="7" t="s">
        <v>10</v>
      </c>
      <c r="G32" s="8"/>
    </row>
    <row r="33" spans="1:7" ht="33" customHeight="1">
      <c r="A33" s="6">
        <v>30</v>
      </c>
      <c r="B33" s="7" t="str">
        <f>"羊精玲"</f>
        <v>羊精玲</v>
      </c>
      <c r="C33" s="7" t="str">
        <f t="shared" si="0"/>
        <v>女</v>
      </c>
      <c r="D33" s="7" t="str">
        <f>"25522020081210243243"</f>
        <v>25522020081210243243</v>
      </c>
      <c r="E33" s="7" t="s">
        <v>9</v>
      </c>
      <c r="F33" s="7" t="s">
        <v>10</v>
      </c>
      <c r="G33" s="8"/>
    </row>
    <row r="34" spans="1:7" ht="33" customHeight="1">
      <c r="A34" s="6">
        <v>31</v>
      </c>
      <c r="B34" s="7" t="str">
        <f>"严冬霖"</f>
        <v>严冬霖</v>
      </c>
      <c r="C34" s="7" t="str">
        <f>"男"</f>
        <v>男</v>
      </c>
      <c r="D34" s="7" t="str">
        <f>"25522020081210245344"</f>
        <v>25522020081210245344</v>
      </c>
      <c r="E34" s="7" t="s">
        <v>9</v>
      </c>
      <c r="F34" s="7" t="s">
        <v>10</v>
      </c>
      <c r="G34" s="8"/>
    </row>
    <row r="35" spans="1:7" ht="33" customHeight="1">
      <c r="A35" s="6">
        <v>32</v>
      </c>
      <c r="B35" s="7" t="str">
        <f>"李鑫鑫"</f>
        <v>李鑫鑫</v>
      </c>
      <c r="C35" s="7" t="str">
        <f aca="true" t="shared" si="1" ref="C35:C79">"女"</f>
        <v>女</v>
      </c>
      <c r="D35" s="7" t="str">
        <f>"25522020081210255245"</f>
        <v>25522020081210255245</v>
      </c>
      <c r="E35" s="7" t="s">
        <v>9</v>
      </c>
      <c r="F35" s="7" t="s">
        <v>10</v>
      </c>
      <c r="G35" s="8"/>
    </row>
    <row r="36" spans="1:7" ht="33" customHeight="1">
      <c r="A36" s="6">
        <v>33</v>
      </c>
      <c r="B36" s="7" t="str">
        <f>"陈春娇"</f>
        <v>陈春娇</v>
      </c>
      <c r="C36" s="7" t="str">
        <f t="shared" si="1"/>
        <v>女</v>
      </c>
      <c r="D36" s="7" t="str">
        <f>"25522020081210294846"</f>
        <v>25522020081210294846</v>
      </c>
      <c r="E36" s="7" t="s">
        <v>9</v>
      </c>
      <c r="F36" s="7" t="s">
        <v>10</v>
      </c>
      <c r="G36" s="8"/>
    </row>
    <row r="37" spans="1:7" ht="33" customHeight="1">
      <c r="A37" s="6">
        <v>34</v>
      </c>
      <c r="B37" s="7" t="str">
        <f>"杨燕"</f>
        <v>杨燕</v>
      </c>
      <c r="C37" s="7" t="str">
        <f t="shared" si="1"/>
        <v>女</v>
      </c>
      <c r="D37" s="7" t="str">
        <f>"25522020081210304347"</f>
        <v>25522020081210304347</v>
      </c>
      <c r="E37" s="7" t="s">
        <v>9</v>
      </c>
      <c r="F37" s="7" t="s">
        <v>10</v>
      </c>
      <c r="G37" s="8"/>
    </row>
    <row r="38" spans="1:7" ht="33" customHeight="1">
      <c r="A38" s="6">
        <v>35</v>
      </c>
      <c r="B38" s="7" t="str">
        <f>"何美妃"</f>
        <v>何美妃</v>
      </c>
      <c r="C38" s="7" t="str">
        <f t="shared" si="1"/>
        <v>女</v>
      </c>
      <c r="D38" s="7" t="str">
        <f>"25522020081210352349"</f>
        <v>25522020081210352349</v>
      </c>
      <c r="E38" s="7" t="s">
        <v>9</v>
      </c>
      <c r="F38" s="7" t="s">
        <v>10</v>
      </c>
      <c r="G38" s="8"/>
    </row>
    <row r="39" spans="1:7" ht="33" customHeight="1">
      <c r="A39" s="6">
        <v>36</v>
      </c>
      <c r="B39" s="7" t="str">
        <f>"陈五英"</f>
        <v>陈五英</v>
      </c>
      <c r="C39" s="7" t="str">
        <f t="shared" si="1"/>
        <v>女</v>
      </c>
      <c r="D39" s="7" t="str">
        <f>"25522020081210394050"</f>
        <v>25522020081210394050</v>
      </c>
      <c r="E39" s="7" t="s">
        <v>9</v>
      </c>
      <c r="F39" s="7" t="s">
        <v>10</v>
      </c>
      <c r="G39" s="8"/>
    </row>
    <row r="40" spans="1:7" ht="33" customHeight="1">
      <c r="A40" s="6">
        <v>37</v>
      </c>
      <c r="B40" s="7" t="str">
        <f>"秦珍"</f>
        <v>秦珍</v>
      </c>
      <c r="C40" s="7" t="str">
        <f t="shared" si="1"/>
        <v>女</v>
      </c>
      <c r="D40" s="7" t="str">
        <f>"25522020081210422551"</f>
        <v>25522020081210422551</v>
      </c>
      <c r="E40" s="7" t="s">
        <v>9</v>
      </c>
      <c r="F40" s="7" t="s">
        <v>10</v>
      </c>
      <c r="G40" s="8"/>
    </row>
    <row r="41" spans="1:7" ht="33" customHeight="1">
      <c r="A41" s="6">
        <v>38</v>
      </c>
      <c r="B41" s="7" t="str">
        <f>"李琼蕊"</f>
        <v>李琼蕊</v>
      </c>
      <c r="C41" s="7" t="str">
        <f t="shared" si="1"/>
        <v>女</v>
      </c>
      <c r="D41" s="7" t="str">
        <f>"25522020081210435652"</f>
        <v>25522020081210435652</v>
      </c>
      <c r="E41" s="7" t="s">
        <v>9</v>
      </c>
      <c r="F41" s="7" t="s">
        <v>10</v>
      </c>
      <c r="G41" s="8"/>
    </row>
    <row r="42" spans="1:7" ht="33" customHeight="1">
      <c r="A42" s="6">
        <v>39</v>
      </c>
      <c r="B42" s="7" t="str">
        <f>"韦丽玛"</f>
        <v>韦丽玛</v>
      </c>
      <c r="C42" s="7" t="str">
        <f t="shared" si="1"/>
        <v>女</v>
      </c>
      <c r="D42" s="7" t="str">
        <f>"25522020081210551853"</f>
        <v>25522020081210551853</v>
      </c>
      <c r="E42" s="7" t="s">
        <v>9</v>
      </c>
      <c r="F42" s="7" t="s">
        <v>10</v>
      </c>
      <c r="G42" s="8"/>
    </row>
    <row r="43" spans="1:7" ht="33" customHeight="1">
      <c r="A43" s="6">
        <v>40</v>
      </c>
      <c r="B43" s="7" t="str">
        <f>"朱秀风"</f>
        <v>朱秀风</v>
      </c>
      <c r="C43" s="7" t="str">
        <f t="shared" si="1"/>
        <v>女</v>
      </c>
      <c r="D43" s="7" t="str">
        <f>"25522020081211033856"</f>
        <v>25522020081211033856</v>
      </c>
      <c r="E43" s="7" t="s">
        <v>9</v>
      </c>
      <c r="F43" s="7" t="s">
        <v>10</v>
      </c>
      <c r="G43" s="8"/>
    </row>
    <row r="44" spans="1:7" ht="33" customHeight="1">
      <c r="A44" s="6">
        <v>41</v>
      </c>
      <c r="B44" s="7" t="str">
        <f>"麦翰联"</f>
        <v>麦翰联</v>
      </c>
      <c r="C44" s="7" t="str">
        <f t="shared" si="1"/>
        <v>女</v>
      </c>
      <c r="D44" s="7" t="str">
        <f>"25522020081211094957"</f>
        <v>25522020081211094957</v>
      </c>
      <c r="E44" s="7" t="s">
        <v>9</v>
      </c>
      <c r="F44" s="7" t="s">
        <v>10</v>
      </c>
      <c r="G44" s="8"/>
    </row>
    <row r="45" spans="1:7" ht="33" customHeight="1">
      <c r="A45" s="6">
        <v>42</v>
      </c>
      <c r="B45" s="7" t="str">
        <f>"陈雅倩"</f>
        <v>陈雅倩</v>
      </c>
      <c r="C45" s="7" t="str">
        <f t="shared" si="1"/>
        <v>女</v>
      </c>
      <c r="D45" s="7" t="str">
        <f>"25522020081211185558"</f>
        <v>25522020081211185558</v>
      </c>
      <c r="E45" s="7" t="s">
        <v>9</v>
      </c>
      <c r="F45" s="7" t="s">
        <v>10</v>
      </c>
      <c r="G45" s="8"/>
    </row>
    <row r="46" spans="1:7" ht="33" customHeight="1">
      <c r="A46" s="6">
        <v>43</v>
      </c>
      <c r="B46" s="7" t="str">
        <f>"林丽团"</f>
        <v>林丽团</v>
      </c>
      <c r="C46" s="7" t="str">
        <f t="shared" si="1"/>
        <v>女</v>
      </c>
      <c r="D46" s="7" t="str">
        <f>"25522020081211203359"</f>
        <v>25522020081211203359</v>
      </c>
      <c r="E46" s="7" t="s">
        <v>9</v>
      </c>
      <c r="F46" s="7" t="s">
        <v>10</v>
      </c>
      <c r="G46" s="8"/>
    </row>
    <row r="47" spans="1:7" ht="33" customHeight="1">
      <c r="A47" s="6">
        <v>44</v>
      </c>
      <c r="B47" s="7" t="str">
        <f>"方芸晶"</f>
        <v>方芸晶</v>
      </c>
      <c r="C47" s="7" t="str">
        <f t="shared" si="1"/>
        <v>女</v>
      </c>
      <c r="D47" s="7" t="str">
        <f>"25522020081211283163"</f>
        <v>25522020081211283163</v>
      </c>
      <c r="E47" s="7" t="s">
        <v>9</v>
      </c>
      <c r="F47" s="7" t="s">
        <v>10</v>
      </c>
      <c r="G47" s="8"/>
    </row>
    <row r="48" spans="1:7" ht="33" customHeight="1">
      <c r="A48" s="6">
        <v>45</v>
      </c>
      <c r="B48" s="7" t="str">
        <f>"卢武芸"</f>
        <v>卢武芸</v>
      </c>
      <c r="C48" s="7" t="str">
        <f t="shared" si="1"/>
        <v>女</v>
      </c>
      <c r="D48" s="7" t="str">
        <f>"25522020081211311664"</f>
        <v>25522020081211311664</v>
      </c>
      <c r="E48" s="7" t="s">
        <v>9</v>
      </c>
      <c r="F48" s="7" t="s">
        <v>10</v>
      </c>
      <c r="G48" s="8"/>
    </row>
    <row r="49" spans="1:7" ht="33" customHeight="1">
      <c r="A49" s="6">
        <v>46</v>
      </c>
      <c r="B49" s="7" t="str">
        <f>"符玉秀"</f>
        <v>符玉秀</v>
      </c>
      <c r="C49" s="7" t="str">
        <f t="shared" si="1"/>
        <v>女</v>
      </c>
      <c r="D49" s="7" t="str">
        <f>"25522020081211350465"</f>
        <v>25522020081211350465</v>
      </c>
      <c r="E49" s="7" t="s">
        <v>9</v>
      </c>
      <c r="F49" s="7" t="s">
        <v>10</v>
      </c>
      <c r="G49" s="8"/>
    </row>
    <row r="50" spans="1:7" ht="33" customHeight="1">
      <c r="A50" s="6">
        <v>47</v>
      </c>
      <c r="B50" s="7" t="str">
        <f>"陈俏蕾"</f>
        <v>陈俏蕾</v>
      </c>
      <c r="C50" s="7" t="str">
        <f t="shared" si="1"/>
        <v>女</v>
      </c>
      <c r="D50" s="7" t="str">
        <f>"25522020081211355766"</f>
        <v>25522020081211355766</v>
      </c>
      <c r="E50" s="7" t="s">
        <v>9</v>
      </c>
      <c r="F50" s="7" t="s">
        <v>10</v>
      </c>
      <c r="G50" s="8"/>
    </row>
    <row r="51" spans="1:7" ht="33" customHeight="1">
      <c r="A51" s="6">
        <v>48</v>
      </c>
      <c r="B51" s="7" t="str">
        <f>"曾回鲜"</f>
        <v>曾回鲜</v>
      </c>
      <c r="C51" s="7" t="str">
        <f t="shared" si="1"/>
        <v>女</v>
      </c>
      <c r="D51" s="7" t="str">
        <f>"25522020081211365267"</f>
        <v>25522020081211365267</v>
      </c>
      <c r="E51" s="7" t="s">
        <v>9</v>
      </c>
      <c r="F51" s="7" t="s">
        <v>10</v>
      </c>
      <c r="G51" s="8"/>
    </row>
    <row r="52" spans="1:7" ht="33" customHeight="1">
      <c r="A52" s="6">
        <v>49</v>
      </c>
      <c r="B52" s="7" t="str">
        <f>"周启兰"</f>
        <v>周启兰</v>
      </c>
      <c r="C52" s="7" t="str">
        <f t="shared" si="1"/>
        <v>女</v>
      </c>
      <c r="D52" s="7" t="str">
        <f>"25522020081211380368"</f>
        <v>25522020081211380368</v>
      </c>
      <c r="E52" s="7" t="s">
        <v>9</v>
      </c>
      <c r="F52" s="7" t="s">
        <v>10</v>
      </c>
      <c r="G52" s="8"/>
    </row>
    <row r="53" spans="1:7" ht="33" customHeight="1">
      <c r="A53" s="6">
        <v>50</v>
      </c>
      <c r="B53" s="7" t="str">
        <f>"林雪莹"</f>
        <v>林雪莹</v>
      </c>
      <c r="C53" s="7" t="str">
        <f t="shared" si="1"/>
        <v>女</v>
      </c>
      <c r="D53" s="7" t="str">
        <f>"25522020081211384670"</f>
        <v>25522020081211384670</v>
      </c>
      <c r="E53" s="7" t="s">
        <v>9</v>
      </c>
      <c r="F53" s="7" t="s">
        <v>10</v>
      </c>
      <c r="G53" s="8"/>
    </row>
    <row r="54" spans="1:7" ht="33" customHeight="1">
      <c r="A54" s="6">
        <v>51</v>
      </c>
      <c r="B54" s="7" t="str">
        <f>"符木芳"</f>
        <v>符木芳</v>
      </c>
      <c r="C54" s="7" t="str">
        <f t="shared" si="1"/>
        <v>女</v>
      </c>
      <c r="D54" s="7" t="str">
        <f>"25522020081211440272"</f>
        <v>25522020081211440272</v>
      </c>
      <c r="E54" s="7" t="s">
        <v>9</v>
      </c>
      <c r="F54" s="7" t="s">
        <v>10</v>
      </c>
      <c r="G54" s="8"/>
    </row>
    <row r="55" spans="1:7" ht="33" customHeight="1">
      <c r="A55" s="6">
        <v>52</v>
      </c>
      <c r="B55" s="7" t="str">
        <f>"胡李倩"</f>
        <v>胡李倩</v>
      </c>
      <c r="C55" s="7" t="str">
        <f t="shared" si="1"/>
        <v>女</v>
      </c>
      <c r="D55" s="7" t="str">
        <f>"25522020081211444573"</f>
        <v>25522020081211444573</v>
      </c>
      <c r="E55" s="7" t="s">
        <v>9</v>
      </c>
      <c r="F55" s="7" t="s">
        <v>10</v>
      </c>
      <c r="G55" s="8"/>
    </row>
    <row r="56" spans="1:7" ht="33" customHeight="1">
      <c r="A56" s="6">
        <v>53</v>
      </c>
      <c r="B56" s="7" t="str">
        <f>"赖兰珍"</f>
        <v>赖兰珍</v>
      </c>
      <c r="C56" s="7" t="str">
        <f t="shared" si="1"/>
        <v>女</v>
      </c>
      <c r="D56" s="7" t="str">
        <f>"25522020081211562478"</f>
        <v>25522020081211562478</v>
      </c>
      <c r="E56" s="7" t="s">
        <v>9</v>
      </c>
      <c r="F56" s="7" t="s">
        <v>10</v>
      </c>
      <c r="G56" s="8"/>
    </row>
    <row r="57" spans="1:7" ht="33" customHeight="1">
      <c r="A57" s="6">
        <v>54</v>
      </c>
      <c r="B57" s="7" t="str">
        <f>"张丽"</f>
        <v>张丽</v>
      </c>
      <c r="C57" s="7" t="str">
        <f t="shared" si="1"/>
        <v>女</v>
      </c>
      <c r="D57" s="7" t="str">
        <f>"25522020081211592279"</f>
        <v>25522020081211592279</v>
      </c>
      <c r="E57" s="7" t="s">
        <v>9</v>
      </c>
      <c r="F57" s="7" t="s">
        <v>10</v>
      </c>
      <c r="G57" s="8"/>
    </row>
    <row r="58" spans="1:7" ht="33" customHeight="1">
      <c r="A58" s="6">
        <v>55</v>
      </c>
      <c r="B58" s="7" t="str">
        <f>"李碧苗"</f>
        <v>李碧苗</v>
      </c>
      <c r="C58" s="7" t="str">
        <f t="shared" si="1"/>
        <v>女</v>
      </c>
      <c r="D58" s="7" t="str">
        <f>"25522020081212230783"</f>
        <v>25522020081212230783</v>
      </c>
      <c r="E58" s="7" t="s">
        <v>9</v>
      </c>
      <c r="F58" s="7" t="s">
        <v>10</v>
      </c>
      <c r="G58" s="8"/>
    </row>
    <row r="59" spans="1:7" ht="33" customHeight="1">
      <c r="A59" s="6">
        <v>56</v>
      </c>
      <c r="B59" s="7" t="str">
        <f>"吉秀"</f>
        <v>吉秀</v>
      </c>
      <c r="C59" s="7" t="str">
        <f t="shared" si="1"/>
        <v>女</v>
      </c>
      <c r="D59" s="7" t="str">
        <f>"25522020081212231184"</f>
        <v>25522020081212231184</v>
      </c>
      <c r="E59" s="7" t="s">
        <v>9</v>
      </c>
      <c r="F59" s="7" t="s">
        <v>10</v>
      </c>
      <c r="G59" s="8"/>
    </row>
    <row r="60" spans="1:7" ht="33" customHeight="1">
      <c r="A60" s="6">
        <v>57</v>
      </c>
      <c r="B60" s="7" t="str">
        <f>"王会莉"</f>
        <v>王会莉</v>
      </c>
      <c r="C60" s="7" t="str">
        <f t="shared" si="1"/>
        <v>女</v>
      </c>
      <c r="D60" s="7" t="str">
        <f>"25522020081212232285"</f>
        <v>25522020081212232285</v>
      </c>
      <c r="E60" s="7" t="s">
        <v>9</v>
      </c>
      <c r="F60" s="7" t="s">
        <v>10</v>
      </c>
      <c r="G60" s="8"/>
    </row>
    <row r="61" spans="1:7" ht="33" customHeight="1">
      <c r="A61" s="6">
        <v>58</v>
      </c>
      <c r="B61" s="7" t="str">
        <f>"吴万娟"</f>
        <v>吴万娟</v>
      </c>
      <c r="C61" s="7" t="str">
        <f t="shared" si="1"/>
        <v>女</v>
      </c>
      <c r="D61" s="7" t="str">
        <f>"25522020081212261386"</f>
        <v>25522020081212261386</v>
      </c>
      <c r="E61" s="7" t="s">
        <v>9</v>
      </c>
      <c r="F61" s="7" t="s">
        <v>10</v>
      </c>
      <c r="G61" s="8"/>
    </row>
    <row r="62" spans="1:7" ht="33" customHeight="1">
      <c r="A62" s="6">
        <v>59</v>
      </c>
      <c r="B62" s="7" t="str">
        <f>"关惠琼"</f>
        <v>关惠琼</v>
      </c>
      <c r="C62" s="7" t="str">
        <f t="shared" si="1"/>
        <v>女</v>
      </c>
      <c r="D62" s="7" t="str">
        <f>"25522020081212305387"</f>
        <v>25522020081212305387</v>
      </c>
      <c r="E62" s="7" t="s">
        <v>9</v>
      </c>
      <c r="F62" s="7" t="s">
        <v>10</v>
      </c>
      <c r="G62" s="8"/>
    </row>
    <row r="63" spans="1:7" ht="33" customHeight="1">
      <c r="A63" s="6">
        <v>60</v>
      </c>
      <c r="B63" s="7" t="str">
        <f>"郭仁晶"</f>
        <v>郭仁晶</v>
      </c>
      <c r="C63" s="7" t="str">
        <f t="shared" si="1"/>
        <v>女</v>
      </c>
      <c r="D63" s="7" t="str">
        <f>"25522020081212381589"</f>
        <v>25522020081212381589</v>
      </c>
      <c r="E63" s="7" t="s">
        <v>9</v>
      </c>
      <c r="F63" s="7" t="s">
        <v>10</v>
      </c>
      <c r="G63" s="8"/>
    </row>
    <row r="64" spans="1:7" ht="33" customHeight="1">
      <c r="A64" s="6">
        <v>61</v>
      </c>
      <c r="B64" s="7" t="str">
        <f>"朱姑尾"</f>
        <v>朱姑尾</v>
      </c>
      <c r="C64" s="7" t="str">
        <f t="shared" si="1"/>
        <v>女</v>
      </c>
      <c r="D64" s="7" t="str">
        <f>"25522020081212451891"</f>
        <v>25522020081212451891</v>
      </c>
      <c r="E64" s="7" t="s">
        <v>9</v>
      </c>
      <c r="F64" s="7" t="s">
        <v>10</v>
      </c>
      <c r="G64" s="8"/>
    </row>
    <row r="65" spans="1:7" ht="33" customHeight="1">
      <c r="A65" s="6">
        <v>62</v>
      </c>
      <c r="B65" s="7" t="str">
        <f>"符志梅"</f>
        <v>符志梅</v>
      </c>
      <c r="C65" s="7" t="str">
        <f t="shared" si="1"/>
        <v>女</v>
      </c>
      <c r="D65" s="7" t="str">
        <f>"25522020081212494993"</f>
        <v>25522020081212494993</v>
      </c>
      <c r="E65" s="7" t="s">
        <v>9</v>
      </c>
      <c r="F65" s="7" t="s">
        <v>10</v>
      </c>
      <c r="G65" s="8"/>
    </row>
    <row r="66" spans="1:7" ht="33" customHeight="1">
      <c r="A66" s="6">
        <v>63</v>
      </c>
      <c r="B66" s="7" t="str">
        <f>"盆运兰"</f>
        <v>盆运兰</v>
      </c>
      <c r="C66" s="7" t="str">
        <f t="shared" si="1"/>
        <v>女</v>
      </c>
      <c r="D66" s="7" t="str">
        <f>"25522020081212503194"</f>
        <v>25522020081212503194</v>
      </c>
      <c r="E66" s="7" t="s">
        <v>9</v>
      </c>
      <c r="F66" s="7" t="s">
        <v>10</v>
      </c>
      <c r="G66" s="8"/>
    </row>
    <row r="67" spans="1:7" ht="33" customHeight="1">
      <c r="A67" s="6">
        <v>64</v>
      </c>
      <c r="B67" s="7" t="str">
        <f>"冯艳"</f>
        <v>冯艳</v>
      </c>
      <c r="C67" s="7" t="str">
        <f t="shared" si="1"/>
        <v>女</v>
      </c>
      <c r="D67" s="7" t="str">
        <f>"25522020081212511295"</f>
        <v>25522020081212511295</v>
      </c>
      <c r="E67" s="7" t="s">
        <v>9</v>
      </c>
      <c r="F67" s="7" t="s">
        <v>10</v>
      </c>
      <c r="G67" s="8"/>
    </row>
    <row r="68" spans="1:7" ht="33" customHeight="1">
      <c r="A68" s="6">
        <v>65</v>
      </c>
      <c r="B68" s="7" t="str">
        <f>"郑孟程"</f>
        <v>郑孟程</v>
      </c>
      <c r="C68" s="7" t="str">
        <f t="shared" si="1"/>
        <v>女</v>
      </c>
      <c r="D68" s="7" t="str">
        <f>"25522020081212542096"</f>
        <v>25522020081212542096</v>
      </c>
      <c r="E68" s="7" t="s">
        <v>9</v>
      </c>
      <c r="F68" s="7" t="s">
        <v>10</v>
      </c>
      <c r="G68" s="8"/>
    </row>
    <row r="69" spans="1:7" ht="33" customHeight="1">
      <c r="A69" s="6">
        <v>66</v>
      </c>
      <c r="B69" s="7" t="str">
        <f>"王鹏明"</f>
        <v>王鹏明</v>
      </c>
      <c r="C69" s="7" t="str">
        <f t="shared" si="1"/>
        <v>女</v>
      </c>
      <c r="D69" s="7" t="str">
        <f>"25522020081212570597"</f>
        <v>25522020081212570597</v>
      </c>
      <c r="E69" s="7" t="s">
        <v>9</v>
      </c>
      <c r="F69" s="7" t="s">
        <v>10</v>
      </c>
      <c r="G69" s="8"/>
    </row>
    <row r="70" spans="1:7" ht="33" customHeight="1">
      <c r="A70" s="6">
        <v>67</v>
      </c>
      <c r="B70" s="7" t="str">
        <f>"黄芳"</f>
        <v>黄芳</v>
      </c>
      <c r="C70" s="7" t="str">
        <f t="shared" si="1"/>
        <v>女</v>
      </c>
      <c r="D70" s="7" t="str">
        <f>"25522020081213041698"</f>
        <v>25522020081213041698</v>
      </c>
      <c r="E70" s="7" t="s">
        <v>9</v>
      </c>
      <c r="F70" s="7" t="s">
        <v>10</v>
      </c>
      <c r="G70" s="8"/>
    </row>
    <row r="71" spans="1:7" ht="33" customHeight="1">
      <c r="A71" s="6">
        <v>68</v>
      </c>
      <c r="B71" s="7" t="str">
        <f>"黄春喜"</f>
        <v>黄春喜</v>
      </c>
      <c r="C71" s="7" t="str">
        <f t="shared" si="1"/>
        <v>女</v>
      </c>
      <c r="D71" s="7" t="str">
        <f>"25522020081213044699"</f>
        <v>25522020081213044699</v>
      </c>
      <c r="E71" s="7" t="s">
        <v>9</v>
      </c>
      <c r="F71" s="7" t="s">
        <v>10</v>
      </c>
      <c r="G71" s="8"/>
    </row>
    <row r="72" spans="1:7" ht="33" customHeight="1">
      <c r="A72" s="6">
        <v>69</v>
      </c>
      <c r="B72" s="7" t="str">
        <f>"羊芳"</f>
        <v>羊芳</v>
      </c>
      <c r="C72" s="7" t="str">
        <f t="shared" si="1"/>
        <v>女</v>
      </c>
      <c r="D72" s="7" t="str">
        <f>"255220200812130459100"</f>
        <v>255220200812130459100</v>
      </c>
      <c r="E72" s="7" t="s">
        <v>9</v>
      </c>
      <c r="F72" s="7" t="s">
        <v>10</v>
      </c>
      <c r="G72" s="8"/>
    </row>
    <row r="73" spans="1:7" ht="33" customHeight="1">
      <c r="A73" s="6">
        <v>70</v>
      </c>
      <c r="B73" s="7" t="str">
        <f>"符夏"</f>
        <v>符夏</v>
      </c>
      <c r="C73" s="7" t="str">
        <f t="shared" si="1"/>
        <v>女</v>
      </c>
      <c r="D73" s="7" t="str">
        <f>"255220200812131217103"</f>
        <v>255220200812131217103</v>
      </c>
      <c r="E73" s="7" t="s">
        <v>9</v>
      </c>
      <c r="F73" s="7" t="s">
        <v>10</v>
      </c>
      <c r="G73" s="8"/>
    </row>
    <row r="74" spans="1:7" ht="33" customHeight="1">
      <c r="A74" s="6">
        <v>71</v>
      </c>
      <c r="B74" s="7" t="str">
        <f>"羊世娟"</f>
        <v>羊世娟</v>
      </c>
      <c r="C74" s="7" t="str">
        <f t="shared" si="1"/>
        <v>女</v>
      </c>
      <c r="D74" s="7" t="str">
        <f>"255220200812131220104"</f>
        <v>255220200812131220104</v>
      </c>
      <c r="E74" s="7" t="s">
        <v>9</v>
      </c>
      <c r="F74" s="7" t="s">
        <v>10</v>
      </c>
      <c r="G74" s="8"/>
    </row>
    <row r="75" spans="1:7" ht="33" customHeight="1">
      <c r="A75" s="6">
        <v>72</v>
      </c>
      <c r="B75" s="7" t="str">
        <f>"王祖欣"</f>
        <v>王祖欣</v>
      </c>
      <c r="C75" s="7" t="str">
        <f t="shared" si="1"/>
        <v>女</v>
      </c>
      <c r="D75" s="7" t="str">
        <f>"255220200812131718105"</f>
        <v>255220200812131718105</v>
      </c>
      <c r="E75" s="7" t="s">
        <v>9</v>
      </c>
      <c r="F75" s="7" t="s">
        <v>10</v>
      </c>
      <c r="G75" s="8"/>
    </row>
    <row r="76" spans="1:7" ht="33" customHeight="1">
      <c r="A76" s="6">
        <v>73</v>
      </c>
      <c r="B76" s="7" t="str">
        <f>"吴益转"</f>
        <v>吴益转</v>
      </c>
      <c r="C76" s="7" t="str">
        <f t="shared" si="1"/>
        <v>女</v>
      </c>
      <c r="D76" s="7" t="str">
        <f>"255220200812131938106"</f>
        <v>255220200812131938106</v>
      </c>
      <c r="E76" s="7" t="s">
        <v>9</v>
      </c>
      <c r="F76" s="7" t="s">
        <v>10</v>
      </c>
      <c r="G76" s="8"/>
    </row>
    <row r="77" spans="1:7" ht="33" customHeight="1">
      <c r="A77" s="6">
        <v>74</v>
      </c>
      <c r="B77" s="7" t="str">
        <f>"林秀妹"</f>
        <v>林秀妹</v>
      </c>
      <c r="C77" s="7" t="str">
        <f t="shared" si="1"/>
        <v>女</v>
      </c>
      <c r="D77" s="7" t="str">
        <f>"255220200812132257108"</f>
        <v>255220200812132257108</v>
      </c>
      <c r="E77" s="7" t="s">
        <v>9</v>
      </c>
      <c r="F77" s="7" t="s">
        <v>10</v>
      </c>
      <c r="G77" s="8"/>
    </row>
    <row r="78" spans="1:7" ht="33" customHeight="1">
      <c r="A78" s="6">
        <v>75</v>
      </c>
      <c r="B78" s="7" t="str">
        <f>"符华娟"</f>
        <v>符华娟</v>
      </c>
      <c r="C78" s="7" t="str">
        <f t="shared" si="1"/>
        <v>女</v>
      </c>
      <c r="D78" s="7" t="str">
        <f>"255220200812134441111"</f>
        <v>255220200812134441111</v>
      </c>
      <c r="E78" s="7" t="s">
        <v>9</v>
      </c>
      <c r="F78" s="7" t="s">
        <v>10</v>
      </c>
      <c r="G78" s="8"/>
    </row>
    <row r="79" spans="1:7" ht="33" customHeight="1">
      <c r="A79" s="6">
        <v>76</v>
      </c>
      <c r="B79" s="7" t="str">
        <f>"朱曼"</f>
        <v>朱曼</v>
      </c>
      <c r="C79" s="7" t="str">
        <f t="shared" si="1"/>
        <v>女</v>
      </c>
      <c r="D79" s="7" t="str">
        <f>"255220200812134823112"</f>
        <v>255220200812134823112</v>
      </c>
      <c r="E79" s="7" t="s">
        <v>9</v>
      </c>
      <c r="F79" s="7" t="s">
        <v>10</v>
      </c>
      <c r="G79" s="8"/>
    </row>
    <row r="80" spans="1:7" ht="33" customHeight="1">
      <c r="A80" s="6">
        <v>77</v>
      </c>
      <c r="B80" s="7" t="str">
        <f>"谢博"</f>
        <v>谢博</v>
      </c>
      <c r="C80" s="7" t="str">
        <f>"男"</f>
        <v>男</v>
      </c>
      <c r="D80" s="7" t="str">
        <f>"255220200812135022114"</f>
        <v>255220200812135022114</v>
      </c>
      <c r="E80" s="7" t="s">
        <v>9</v>
      </c>
      <c r="F80" s="7" t="s">
        <v>10</v>
      </c>
      <c r="G80" s="8"/>
    </row>
    <row r="81" spans="1:7" ht="33" customHeight="1">
      <c r="A81" s="6">
        <v>78</v>
      </c>
      <c r="B81" s="7" t="str">
        <f>"杨小丽"</f>
        <v>杨小丽</v>
      </c>
      <c r="C81" s="7" t="str">
        <f aca="true" t="shared" si="2" ref="C81:C118">"女"</f>
        <v>女</v>
      </c>
      <c r="D81" s="7" t="str">
        <f>"255220200812141820118"</f>
        <v>255220200812141820118</v>
      </c>
      <c r="E81" s="7" t="s">
        <v>9</v>
      </c>
      <c r="F81" s="7" t="s">
        <v>10</v>
      </c>
      <c r="G81" s="8"/>
    </row>
    <row r="82" spans="1:7" ht="33" customHeight="1">
      <c r="A82" s="6">
        <v>79</v>
      </c>
      <c r="B82" s="7" t="str">
        <f>"陈月英"</f>
        <v>陈月英</v>
      </c>
      <c r="C82" s="7" t="str">
        <f t="shared" si="2"/>
        <v>女</v>
      </c>
      <c r="D82" s="7" t="str">
        <f>"255220200812141854119"</f>
        <v>255220200812141854119</v>
      </c>
      <c r="E82" s="7" t="s">
        <v>9</v>
      </c>
      <c r="F82" s="7" t="s">
        <v>10</v>
      </c>
      <c r="G82" s="8"/>
    </row>
    <row r="83" spans="1:7" ht="33" customHeight="1">
      <c r="A83" s="6">
        <v>80</v>
      </c>
      <c r="B83" s="7" t="str">
        <f>"董丽赛"</f>
        <v>董丽赛</v>
      </c>
      <c r="C83" s="7" t="str">
        <f t="shared" si="2"/>
        <v>女</v>
      </c>
      <c r="D83" s="7" t="str">
        <f>"255220200812142110120"</f>
        <v>255220200812142110120</v>
      </c>
      <c r="E83" s="7" t="s">
        <v>9</v>
      </c>
      <c r="F83" s="7" t="s">
        <v>10</v>
      </c>
      <c r="G83" s="8"/>
    </row>
    <row r="84" spans="1:7" ht="33" customHeight="1">
      <c r="A84" s="6">
        <v>81</v>
      </c>
      <c r="B84" s="7" t="str">
        <f>"王妹"</f>
        <v>王妹</v>
      </c>
      <c r="C84" s="7" t="str">
        <f t="shared" si="2"/>
        <v>女</v>
      </c>
      <c r="D84" s="7" t="str">
        <f>"255220200812142521121"</f>
        <v>255220200812142521121</v>
      </c>
      <c r="E84" s="7" t="s">
        <v>9</v>
      </c>
      <c r="F84" s="7" t="s">
        <v>10</v>
      </c>
      <c r="G84" s="8"/>
    </row>
    <row r="85" spans="1:7" ht="33" customHeight="1">
      <c r="A85" s="6">
        <v>82</v>
      </c>
      <c r="B85" s="7" t="str">
        <f>"林浇"</f>
        <v>林浇</v>
      </c>
      <c r="C85" s="7" t="str">
        <f t="shared" si="2"/>
        <v>女</v>
      </c>
      <c r="D85" s="7" t="str">
        <f>"255220200812142709122"</f>
        <v>255220200812142709122</v>
      </c>
      <c r="E85" s="7" t="s">
        <v>9</v>
      </c>
      <c r="F85" s="7" t="s">
        <v>10</v>
      </c>
      <c r="G85" s="8"/>
    </row>
    <row r="86" spans="1:7" ht="33" customHeight="1">
      <c r="A86" s="6">
        <v>83</v>
      </c>
      <c r="B86" s="7" t="str">
        <f>"蔡秀芬"</f>
        <v>蔡秀芬</v>
      </c>
      <c r="C86" s="7" t="str">
        <f t="shared" si="2"/>
        <v>女</v>
      </c>
      <c r="D86" s="7" t="str">
        <f>"255220200812143810123"</f>
        <v>255220200812143810123</v>
      </c>
      <c r="E86" s="7" t="s">
        <v>9</v>
      </c>
      <c r="F86" s="7" t="s">
        <v>10</v>
      </c>
      <c r="G86" s="8"/>
    </row>
    <row r="87" spans="1:7" ht="33" customHeight="1">
      <c r="A87" s="6">
        <v>84</v>
      </c>
      <c r="B87" s="7" t="str">
        <f>"李梅菊"</f>
        <v>李梅菊</v>
      </c>
      <c r="C87" s="7" t="str">
        <f t="shared" si="2"/>
        <v>女</v>
      </c>
      <c r="D87" s="7" t="str">
        <f>"255220200812144207126"</f>
        <v>255220200812144207126</v>
      </c>
      <c r="E87" s="7" t="s">
        <v>9</v>
      </c>
      <c r="F87" s="7" t="s">
        <v>10</v>
      </c>
      <c r="G87" s="8"/>
    </row>
    <row r="88" spans="1:7" ht="33" customHeight="1">
      <c r="A88" s="6">
        <v>85</v>
      </c>
      <c r="B88" s="7" t="str">
        <f>"陈吉瑜"</f>
        <v>陈吉瑜</v>
      </c>
      <c r="C88" s="7" t="str">
        <f t="shared" si="2"/>
        <v>女</v>
      </c>
      <c r="D88" s="7" t="str">
        <f>"255220200812150209131"</f>
        <v>255220200812150209131</v>
      </c>
      <c r="E88" s="7" t="s">
        <v>9</v>
      </c>
      <c r="F88" s="7" t="s">
        <v>10</v>
      </c>
      <c r="G88" s="8"/>
    </row>
    <row r="89" spans="1:7" ht="33" customHeight="1">
      <c r="A89" s="6">
        <v>86</v>
      </c>
      <c r="B89" s="7" t="str">
        <f>"郑伟虹"</f>
        <v>郑伟虹</v>
      </c>
      <c r="C89" s="7" t="str">
        <f t="shared" si="2"/>
        <v>女</v>
      </c>
      <c r="D89" s="7" t="str">
        <f>"255220200812150613132"</f>
        <v>255220200812150613132</v>
      </c>
      <c r="E89" s="7" t="s">
        <v>9</v>
      </c>
      <c r="F89" s="7" t="s">
        <v>10</v>
      </c>
      <c r="G89" s="8"/>
    </row>
    <row r="90" spans="1:7" ht="33" customHeight="1">
      <c r="A90" s="6">
        <v>87</v>
      </c>
      <c r="B90" s="7" t="str">
        <f>"吴丹"</f>
        <v>吴丹</v>
      </c>
      <c r="C90" s="7" t="str">
        <f t="shared" si="2"/>
        <v>女</v>
      </c>
      <c r="D90" s="7" t="str">
        <f>"255220200812150636133"</f>
        <v>255220200812150636133</v>
      </c>
      <c r="E90" s="7" t="s">
        <v>9</v>
      </c>
      <c r="F90" s="7" t="s">
        <v>10</v>
      </c>
      <c r="G90" s="8"/>
    </row>
    <row r="91" spans="1:7" ht="33" customHeight="1">
      <c r="A91" s="6">
        <v>88</v>
      </c>
      <c r="B91" s="7" t="str">
        <f>"王意然"</f>
        <v>王意然</v>
      </c>
      <c r="C91" s="7" t="str">
        <f t="shared" si="2"/>
        <v>女</v>
      </c>
      <c r="D91" s="7" t="str">
        <f>"255220200812152132135"</f>
        <v>255220200812152132135</v>
      </c>
      <c r="E91" s="7" t="s">
        <v>9</v>
      </c>
      <c r="F91" s="7" t="s">
        <v>10</v>
      </c>
      <c r="G91" s="8"/>
    </row>
    <row r="92" spans="1:7" ht="33" customHeight="1">
      <c r="A92" s="6">
        <v>89</v>
      </c>
      <c r="B92" s="7" t="str">
        <f>"董凤之"</f>
        <v>董凤之</v>
      </c>
      <c r="C92" s="7" t="str">
        <f t="shared" si="2"/>
        <v>女</v>
      </c>
      <c r="D92" s="7" t="str">
        <f>"255220200812153019137"</f>
        <v>255220200812153019137</v>
      </c>
      <c r="E92" s="7" t="s">
        <v>9</v>
      </c>
      <c r="F92" s="7" t="s">
        <v>10</v>
      </c>
      <c r="G92" s="8"/>
    </row>
    <row r="93" spans="1:7" ht="33" customHeight="1">
      <c r="A93" s="6">
        <v>90</v>
      </c>
      <c r="B93" s="7" t="str">
        <f>"王琼香"</f>
        <v>王琼香</v>
      </c>
      <c r="C93" s="7" t="str">
        <f t="shared" si="2"/>
        <v>女</v>
      </c>
      <c r="D93" s="7" t="str">
        <f>"255220200812153134138"</f>
        <v>255220200812153134138</v>
      </c>
      <c r="E93" s="7" t="s">
        <v>9</v>
      </c>
      <c r="F93" s="7" t="s">
        <v>10</v>
      </c>
      <c r="G93" s="8"/>
    </row>
    <row r="94" spans="1:7" ht="33" customHeight="1">
      <c r="A94" s="6">
        <v>91</v>
      </c>
      <c r="B94" s="7" t="str">
        <f>"陈弥端"</f>
        <v>陈弥端</v>
      </c>
      <c r="C94" s="7" t="str">
        <f t="shared" si="2"/>
        <v>女</v>
      </c>
      <c r="D94" s="7" t="str">
        <f>"255220200812154215141"</f>
        <v>255220200812154215141</v>
      </c>
      <c r="E94" s="7" t="s">
        <v>9</v>
      </c>
      <c r="F94" s="7" t="s">
        <v>10</v>
      </c>
      <c r="G94" s="8"/>
    </row>
    <row r="95" spans="1:7" ht="33" customHeight="1">
      <c r="A95" s="6">
        <v>92</v>
      </c>
      <c r="B95" s="7" t="str">
        <f>"陈彩风"</f>
        <v>陈彩风</v>
      </c>
      <c r="C95" s="7" t="str">
        <f t="shared" si="2"/>
        <v>女</v>
      </c>
      <c r="D95" s="7" t="str">
        <f>"255220200812154515142"</f>
        <v>255220200812154515142</v>
      </c>
      <c r="E95" s="7" t="s">
        <v>9</v>
      </c>
      <c r="F95" s="7" t="s">
        <v>10</v>
      </c>
      <c r="G95" s="8"/>
    </row>
    <row r="96" spans="1:7" ht="33" customHeight="1">
      <c r="A96" s="6">
        <v>93</v>
      </c>
      <c r="B96" s="7" t="str">
        <f>"曾玲"</f>
        <v>曾玲</v>
      </c>
      <c r="C96" s="7" t="str">
        <f t="shared" si="2"/>
        <v>女</v>
      </c>
      <c r="D96" s="7" t="str">
        <f>"255220200812154617143"</f>
        <v>255220200812154617143</v>
      </c>
      <c r="E96" s="7" t="s">
        <v>9</v>
      </c>
      <c r="F96" s="7" t="s">
        <v>10</v>
      </c>
      <c r="G96" s="8"/>
    </row>
    <row r="97" spans="1:7" ht="33" customHeight="1">
      <c r="A97" s="6">
        <v>94</v>
      </c>
      <c r="B97" s="7" t="str">
        <f>"符爱娟"</f>
        <v>符爱娟</v>
      </c>
      <c r="C97" s="7" t="str">
        <f t="shared" si="2"/>
        <v>女</v>
      </c>
      <c r="D97" s="7" t="str">
        <f>"255220200812154622144"</f>
        <v>255220200812154622144</v>
      </c>
      <c r="E97" s="7" t="s">
        <v>9</v>
      </c>
      <c r="F97" s="7" t="s">
        <v>10</v>
      </c>
      <c r="G97" s="8"/>
    </row>
    <row r="98" spans="1:7" ht="33" customHeight="1">
      <c r="A98" s="6">
        <v>95</v>
      </c>
      <c r="B98" s="7" t="str">
        <f>"李佳蔚"</f>
        <v>李佳蔚</v>
      </c>
      <c r="C98" s="7" t="str">
        <f t="shared" si="2"/>
        <v>女</v>
      </c>
      <c r="D98" s="7" t="str">
        <f>"255220200812155107146"</f>
        <v>255220200812155107146</v>
      </c>
      <c r="E98" s="7" t="s">
        <v>9</v>
      </c>
      <c r="F98" s="7" t="s">
        <v>10</v>
      </c>
      <c r="G98" s="8"/>
    </row>
    <row r="99" spans="1:7" ht="33" customHeight="1">
      <c r="A99" s="6">
        <v>96</v>
      </c>
      <c r="B99" s="7" t="str">
        <f>"黄舒嫚"</f>
        <v>黄舒嫚</v>
      </c>
      <c r="C99" s="7" t="str">
        <f t="shared" si="2"/>
        <v>女</v>
      </c>
      <c r="D99" s="7" t="str">
        <f>"255220200812155306148"</f>
        <v>255220200812155306148</v>
      </c>
      <c r="E99" s="7" t="s">
        <v>9</v>
      </c>
      <c r="F99" s="7" t="s">
        <v>10</v>
      </c>
      <c r="G99" s="8"/>
    </row>
    <row r="100" spans="1:7" ht="33" customHeight="1">
      <c r="A100" s="6">
        <v>97</v>
      </c>
      <c r="B100" s="7" t="str">
        <f>"郑文斯"</f>
        <v>郑文斯</v>
      </c>
      <c r="C100" s="7" t="str">
        <f t="shared" si="2"/>
        <v>女</v>
      </c>
      <c r="D100" s="7" t="str">
        <f>"255220200812155319149"</f>
        <v>255220200812155319149</v>
      </c>
      <c r="E100" s="7" t="s">
        <v>9</v>
      </c>
      <c r="F100" s="7" t="s">
        <v>10</v>
      </c>
      <c r="G100" s="8"/>
    </row>
    <row r="101" spans="1:7" ht="33" customHeight="1">
      <c r="A101" s="6">
        <v>98</v>
      </c>
      <c r="B101" s="7" t="str">
        <f>"李少妮"</f>
        <v>李少妮</v>
      </c>
      <c r="C101" s="7" t="str">
        <f t="shared" si="2"/>
        <v>女</v>
      </c>
      <c r="D101" s="7" t="str">
        <f>"255220200812155403150"</f>
        <v>255220200812155403150</v>
      </c>
      <c r="E101" s="7" t="s">
        <v>9</v>
      </c>
      <c r="F101" s="7" t="s">
        <v>10</v>
      </c>
      <c r="G101" s="8"/>
    </row>
    <row r="102" spans="1:7" ht="33" customHeight="1">
      <c r="A102" s="6">
        <v>99</v>
      </c>
      <c r="B102" s="7" t="str">
        <f>"王俏莎"</f>
        <v>王俏莎</v>
      </c>
      <c r="C102" s="7" t="str">
        <f t="shared" si="2"/>
        <v>女</v>
      </c>
      <c r="D102" s="7" t="str">
        <f>"255220200812155445151"</f>
        <v>255220200812155445151</v>
      </c>
      <c r="E102" s="7" t="s">
        <v>9</v>
      </c>
      <c r="F102" s="7" t="s">
        <v>10</v>
      </c>
      <c r="G102" s="8"/>
    </row>
    <row r="103" spans="1:7" ht="33" customHeight="1">
      <c r="A103" s="6">
        <v>100</v>
      </c>
      <c r="B103" s="7" t="str">
        <f>"赵茂青"</f>
        <v>赵茂青</v>
      </c>
      <c r="C103" s="7" t="str">
        <f t="shared" si="2"/>
        <v>女</v>
      </c>
      <c r="D103" s="7" t="str">
        <f>"255220200812160638153"</f>
        <v>255220200812160638153</v>
      </c>
      <c r="E103" s="7" t="s">
        <v>9</v>
      </c>
      <c r="F103" s="7" t="s">
        <v>10</v>
      </c>
      <c r="G103" s="8"/>
    </row>
    <row r="104" spans="1:7" ht="33" customHeight="1">
      <c r="A104" s="6">
        <v>101</v>
      </c>
      <c r="B104" s="7" t="str">
        <f>"吕静"</f>
        <v>吕静</v>
      </c>
      <c r="C104" s="7" t="str">
        <f t="shared" si="2"/>
        <v>女</v>
      </c>
      <c r="D104" s="7" t="str">
        <f>"255220200812160801154"</f>
        <v>255220200812160801154</v>
      </c>
      <c r="E104" s="7" t="s">
        <v>9</v>
      </c>
      <c r="F104" s="7" t="s">
        <v>10</v>
      </c>
      <c r="G104" s="8"/>
    </row>
    <row r="105" spans="1:7" ht="33" customHeight="1">
      <c r="A105" s="6">
        <v>102</v>
      </c>
      <c r="B105" s="7" t="str">
        <f>"周蝶"</f>
        <v>周蝶</v>
      </c>
      <c r="C105" s="7" t="str">
        <f t="shared" si="2"/>
        <v>女</v>
      </c>
      <c r="D105" s="7" t="str">
        <f>"255220200812160907155"</f>
        <v>255220200812160907155</v>
      </c>
      <c r="E105" s="7" t="s">
        <v>9</v>
      </c>
      <c r="F105" s="7" t="s">
        <v>10</v>
      </c>
      <c r="G105" s="8"/>
    </row>
    <row r="106" spans="1:7" ht="33" customHeight="1">
      <c r="A106" s="6">
        <v>103</v>
      </c>
      <c r="B106" s="7" t="str">
        <f>"高颖"</f>
        <v>高颖</v>
      </c>
      <c r="C106" s="7" t="str">
        <f t="shared" si="2"/>
        <v>女</v>
      </c>
      <c r="D106" s="7" t="str">
        <f>"255220200812161245156"</f>
        <v>255220200812161245156</v>
      </c>
      <c r="E106" s="7" t="s">
        <v>9</v>
      </c>
      <c r="F106" s="7" t="s">
        <v>10</v>
      </c>
      <c r="G106" s="8"/>
    </row>
    <row r="107" spans="1:7" ht="33" customHeight="1">
      <c r="A107" s="6">
        <v>104</v>
      </c>
      <c r="B107" s="7" t="str">
        <f>"林成娟"</f>
        <v>林成娟</v>
      </c>
      <c r="C107" s="7" t="str">
        <f t="shared" si="2"/>
        <v>女</v>
      </c>
      <c r="D107" s="7" t="str">
        <f>"255220200812162007157"</f>
        <v>255220200812162007157</v>
      </c>
      <c r="E107" s="7" t="s">
        <v>9</v>
      </c>
      <c r="F107" s="7" t="s">
        <v>10</v>
      </c>
      <c r="G107" s="8"/>
    </row>
    <row r="108" spans="1:7" ht="33" customHeight="1">
      <c r="A108" s="6">
        <v>105</v>
      </c>
      <c r="B108" s="7" t="str">
        <f>"王欣馨"</f>
        <v>王欣馨</v>
      </c>
      <c r="C108" s="7" t="str">
        <f t="shared" si="2"/>
        <v>女</v>
      </c>
      <c r="D108" s="7" t="str">
        <f>"255220200812162415159"</f>
        <v>255220200812162415159</v>
      </c>
      <c r="E108" s="7" t="s">
        <v>9</v>
      </c>
      <c r="F108" s="7" t="s">
        <v>10</v>
      </c>
      <c r="G108" s="8"/>
    </row>
    <row r="109" spans="1:7" ht="33" customHeight="1">
      <c r="A109" s="6">
        <v>106</v>
      </c>
      <c r="B109" s="7" t="str">
        <f>"李爱锋"</f>
        <v>李爱锋</v>
      </c>
      <c r="C109" s="7" t="str">
        <f t="shared" si="2"/>
        <v>女</v>
      </c>
      <c r="D109" s="7" t="str">
        <f>"255220200812162546160"</f>
        <v>255220200812162546160</v>
      </c>
      <c r="E109" s="7" t="s">
        <v>9</v>
      </c>
      <c r="F109" s="7" t="s">
        <v>10</v>
      </c>
      <c r="G109" s="8"/>
    </row>
    <row r="110" spans="1:7" ht="33" customHeight="1">
      <c r="A110" s="6">
        <v>107</v>
      </c>
      <c r="B110" s="7" t="str">
        <f>"周沫"</f>
        <v>周沫</v>
      </c>
      <c r="C110" s="7" t="str">
        <f t="shared" si="2"/>
        <v>女</v>
      </c>
      <c r="D110" s="7" t="str">
        <f>"255220200812162635161"</f>
        <v>255220200812162635161</v>
      </c>
      <c r="E110" s="7" t="s">
        <v>9</v>
      </c>
      <c r="F110" s="7" t="s">
        <v>10</v>
      </c>
      <c r="G110" s="8"/>
    </row>
    <row r="111" spans="1:7" ht="33" customHeight="1">
      <c r="A111" s="6">
        <v>108</v>
      </c>
      <c r="B111" s="7" t="str">
        <f>"王安葵"</f>
        <v>王安葵</v>
      </c>
      <c r="C111" s="7" t="str">
        <f t="shared" si="2"/>
        <v>女</v>
      </c>
      <c r="D111" s="7" t="str">
        <f>"255220200812162638162"</f>
        <v>255220200812162638162</v>
      </c>
      <c r="E111" s="7" t="s">
        <v>9</v>
      </c>
      <c r="F111" s="7" t="s">
        <v>10</v>
      </c>
      <c r="G111" s="8"/>
    </row>
    <row r="112" spans="1:7" ht="33" customHeight="1">
      <c r="A112" s="6">
        <v>109</v>
      </c>
      <c r="B112" s="7" t="str">
        <f>"文武真"</f>
        <v>文武真</v>
      </c>
      <c r="C112" s="7" t="str">
        <f t="shared" si="2"/>
        <v>女</v>
      </c>
      <c r="D112" s="7" t="str">
        <f>"255220200812162644163"</f>
        <v>255220200812162644163</v>
      </c>
      <c r="E112" s="7" t="s">
        <v>9</v>
      </c>
      <c r="F112" s="7" t="s">
        <v>10</v>
      </c>
      <c r="G112" s="8"/>
    </row>
    <row r="113" spans="1:7" ht="33" customHeight="1">
      <c r="A113" s="6">
        <v>110</v>
      </c>
      <c r="B113" s="7" t="str">
        <f>"符昌熙"</f>
        <v>符昌熙</v>
      </c>
      <c r="C113" s="7" t="str">
        <f t="shared" si="2"/>
        <v>女</v>
      </c>
      <c r="D113" s="7" t="str">
        <f>"255220200812163011164"</f>
        <v>255220200812163011164</v>
      </c>
      <c r="E113" s="7" t="s">
        <v>9</v>
      </c>
      <c r="F113" s="7" t="s">
        <v>10</v>
      </c>
      <c r="G113" s="8"/>
    </row>
    <row r="114" spans="1:7" ht="33" customHeight="1">
      <c r="A114" s="6">
        <v>111</v>
      </c>
      <c r="B114" s="7" t="str">
        <f>"王少华"</f>
        <v>王少华</v>
      </c>
      <c r="C114" s="7" t="str">
        <f t="shared" si="2"/>
        <v>女</v>
      </c>
      <c r="D114" s="7" t="str">
        <f>"255220200812163221165"</f>
        <v>255220200812163221165</v>
      </c>
      <c r="E114" s="7" t="s">
        <v>9</v>
      </c>
      <c r="F114" s="7" t="s">
        <v>10</v>
      </c>
      <c r="G114" s="8"/>
    </row>
    <row r="115" spans="1:7" ht="33" customHeight="1">
      <c r="A115" s="6">
        <v>112</v>
      </c>
      <c r="B115" s="7" t="str">
        <f>"李秋妹"</f>
        <v>李秋妹</v>
      </c>
      <c r="C115" s="7" t="str">
        <f t="shared" si="2"/>
        <v>女</v>
      </c>
      <c r="D115" s="7" t="str">
        <f>"255220200812163413166"</f>
        <v>255220200812163413166</v>
      </c>
      <c r="E115" s="7" t="s">
        <v>9</v>
      </c>
      <c r="F115" s="7" t="s">
        <v>10</v>
      </c>
      <c r="G115" s="8"/>
    </row>
    <row r="116" spans="1:7" ht="33" customHeight="1">
      <c r="A116" s="6">
        <v>113</v>
      </c>
      <c r="B116" s="7" t="str">
        <f>"邱如意"</f>
        <v>邱如意</v>
      </c>
      <c r="C116" s="7" t="str">
        <f t="shared" si="2"/>
        <v>女</v>
      </c>
      <c r="D116" s="7" t="str">
        <f>"255220200812163459167"</f>
        <v>255220200812163459167</v>
      </c>
      <c r="E116" s="7" t="s">
        <v>9</v>
      </c>
      <c r="F116" s="7" t="s">
        <v>10</v>
      </c>
      <c r="G116" s="8"/>
    </row>
    <row r="117" spans="1:7" ht="33" customHeight="1">
      <c r="A117" s="6">
        <v>114</v>
      </c>
      <c r="B117" s="7" t="str">
        <f>"梁淑婷"</f>
        <v>梁淑婷</v>
      </c>
      <c r="C117" s="7" t="str">
        <f t="shared" si="2"/>
        <v>女</v>
      </c>
      <c r="D117" s="7" t="str">
        <f>"255220200812163710169"</f>
        <v>255220200812163710169</v>
      </c>
      <c r="E117" s="7" t="s">
        <v>9</v>
      </c>
      <c r="F117" s="7" t="s">
        <v>10</v>
      </c>
      <c r="G117" s="8"/>
    </row>
    <row r="118" spans="1:7" ht="33" customHeight="1">
      <c r="A118" s="6">
        <v>115</v>
      </c>
      <c r="B118" s="7" t="str">
        <f>"吴家丽"</f>
        <v>吴家丽</v>
      </c>
      <c r="C118" s="7" t="str">
        <f t="shared" si="2"/>
        <v>女</v>
      </c>
      <c r="D118" s="7" t="str">
        <f>"255220200812163943170"</f>
        <v>255220200812163943170</v>
      </c>
      <c r="E118" s="7" t="s">
        <v>9</v>
      </c>
      <c r="F118" s="7" t="s">
        <v>10</v>
      </c>
      <c r="G118" s="8"/>
    </row>
    <row r="119" spans="1:7" ht="33" customHeight="1">
      <c r="A119" s="6">
        <v>116</v>
      </c>
      <c r="B119" s="7" t="str">
        <f>"王琪华"</f>
        <v>王琪华</v>
      </c>
      <c r="C119" s="7" t="str">
        <f>"男"</f>
        <v>男</v>
      </c>
      <c r="D119" s="7" t="str">
        <f>"255220200812164246172"</f>
        <v>255220200812164246172</v>
      </c>
      <c r="E119" s="7" t="s">
        <v>9</v>
      </c>
      <c r="F119" s="7" t="s">
        <v>10</v>
      </c>
      <c r="G119" s="8"/>
    </row>
    <row r="120" spans="1:7" ht="33" customHeight="1">
      <c r="A120" s="6">
        <v>117</v>
      </c>
      <c r="B120" s="7" t="str">
        <f>"王雪芬"</f>
        <v>王雪芬</v>
      </c>
      <c r="C120" s="7" t="str">
        <f aca="true" t="shared" si="3" ref="C120:C183">"女"</f>
        <v>女</v>
      </c>
      <c r="D120" s="7" t="str">
        <f>"255220200812164811174"</f>
        <v>255220200812164811174</v>
      </c>
      <c r="E120" s="7" t="s">
        <v>9</v>
      </c>
      <c r="F120" s="7" t="s">
        <v>10</v>
      </c>
      <c r="G120" s="8"/>
    </row>
    <row r="121" spans="1:7" ht="33" customHeight="1">
      <c r="A121" s="6">
        <v>118</v>
      </c>
      <c r="B121" s="7" t="str">
        <f>"陈汝君"</f>
        <v>陈汝君</v>
      </c>
      <c r="C121" s="7" t="str">
        <f t="shared" si="3"/>
        <v>女</v>
      </c>
      <c r="D121" s="7" t="str">
        <f>"255220200812170319176"</f>
        <v>255220200812170319176</v>
      </c>
      <c r="E121" s="7" t="s">
        <v>9</v>
      </c>
      <c r="F121" s="7" t="s">
        <v>10</v>
      </c>
      <c r="G121" s="8"/>
    </row>
    <row r="122" spans="1:7" ht="33" customHeight="1">
      <c r="A122" s="6">
        <v>119</v>
      </c>
      <c r="B122" s="7" t="str">
        <f>"陈慧芬"</f>
        <v>陈慧芬</v>
      </c>
      <c r="C122" s="7" t="str">
        <f t="shared" si="3"/>
        <v>女</v>
      </c>
      <c r="D122" s="7" t="str">
        <f>"255220200812171850177"</f>
        <v>255220200812171850177</v>
      </c>
      <c r="E122" s="7" t="s">
        <v>9</v>
      </c>
      <c r="F122" s="7" t="s">
        <v>10</v>
      </c>
      <c r="G122" s="8"/>
    </row>
    <row r="123" spans="1:7" ht="33" customHeight="1">
      <c r="A123" s="6">
        <v>120</v>
      </c>
      <c r="B123" s="7" t="str">
        <f>"陈婷婷"</f>
        <v>陈婷婷</v>
      </c>
      <c r="C123" s="7" t="str">
        <f t="shared" si="3"/>
        <v>女</v>
      </c>
      <c r="D123" s="7" t="str">
        <f>"255220200812172018179"</f>
        <v>255220200812172018179</v>
      </c>
      <c r="E123" s="7" t="s">
        <v>9</v>
      </c>
      <c r="F123" s="7" t="s">
        <v>10</v>
      </c>
      <c r="G123" s="8"/>
    </row>
    <row r="124" spans="1:7" ht="33" customHeight="1">
      <c r="A124" s="6">
        <v>121</v>
      </c>
      <c r="B124" s="7" t="str">
        <f>"周书蓉"</f>
        <v>周书蓉</v>
      </c>
      <c r="C124" s="7" t="str">
        <f t="shared" si="3"/>
        <v>女</v>
      </c>
      <c r="D124" s="7" t="str">
        <f>"255220200812173028180"</f>
        <v>255220200812173028180</v>
      </c>
      <c r="E124" s="7" t="s">
        <v>9</v>
      </c>
      <c r="F124" s="7" t="s">
        <v>10</v>
      </c>
      <c r="G124" s="8"/>
    </row>
    <row r="125" spans="1:7" ht="33" customHeight="1">
      <c r="A125" s="6">
        <v>122</v>
      </c>
      <c r="B125" s="7" t="str">
        <f>"王慧敏"</f>
        <v>王慧敏</v>
      </c>
      <c r="C125" s="7" t="str">
        <f t="shared" si="3"/>
        <v>女</v>
      </c>
      <c r="D125" s="7" t="str">
        <f>"255220200812173413181"</f>
        <v>255220200812173413181</v>
      </c>
      <c r="E125" s="7" t="s">
        <v>9</v>
      </c>
      <c r="F125" s="7" t="s">
        <v>10</v>
      </c>
      <c r="G125" s="8"/>
    </row>
    <row r="126" spans="1:7" ht="33" customHeight="1">
      <c r="A126" s="6">
        <v>123</v>
      </c>
      <c r="B126" s="7" t="str">
        <f>"张小丽"</f>
        <v>张小丽</v>
      </c>
      <c r="C126" s="7" t="str">
        <f t="shared" si="3"/>
        <v>女</v>
      </c>
      <c r="D126" s="7" t="str">
        <f>"255220200812173758182"</f>
        <v>255220200812173758182</v>
      </c>
      <c r="E126" s="7" t="s">
        <v>9</v>
      </c>
      <c r="F126" s="7" t="s">
        <v>10</v>
      </c>
      <c r="G126" s="8"/>
    </row>
    <row r="127" spans="1:7" ht="33" customHeight="1">
      <c r="A127" s="6">
        <v>124</v>
      </c>
      <c r="B127" s="7" t="str">
        <f>"蒋惠妮"</f>
        <v>蒋惠妮</v>
      </c>
      <c r="C127" s="7" t="str">
        <f t="shared" si="3"/>
        <v>女</v>
      </c>
      <c r="D127" s="7" t="str">
        <f>"255220200812174937185"</f>
        <v>255220200812174937185</v>
      </c>
      <c r="E127" s="7" t="s">
        <v>9</v>
      </c>
      <c r="F127" s="7" t="s">
        <v>10</v>
      </c>
      <c r="G127" s="8"/>
    </row>
    <row r="128" spans="1:7" ht="33" customHeight="1">
      <c r="A128" s="6">
        <v>125</v>
      </c>
      <c r="B128" s="7" t="str">
        <f>"卢丽君"</f>
        <v>卢丽君</v>
      </c>
      <c r="C128" s="7" t="str">
        <f t="shared" si="3"/>
        <v>女</v>
      </c>
      <c r="D128" s="7" t="str">
        <f>"255220200812181406187"</f>
        <v>255220200812181406187</v>
      </c>
      <c r="E128" s="7" t="s">
        <v>9</v>
      </c>
      <c r="F128" s="7" t="s">
        <v>10</v>
      </c>
      <c r="G128" s="8"/>
    </row>
    <row r="129" spans="1:7" ht="33" customHeight="1">
      <c r="A129" s="6">
        <v>126</v>
      </c>
      <c r="B129" s="7" t="str">
        <f>"杨莉"</f>
        <v>杨莉</v>
      </c>
      <c r="C129" s="7" t="str">
        <f t="shared" si="3"/>
        <v>女</v>
      </c>
      <c r="D129" s="7" t="str">
        <f>"255220200812181842188"</f>
        <v>255220200812181842188</v>
      </c>
      <c r="E129" s="7" t="s">
        <v>9</v>
      </c>
      <c r="F129" s="7" t="s">
        <v>10</v>
      </c>
      <c r="G129" s="8"/>
    </row>
    <row r="130" spans="1:7" ht="33" customHeight="1">
      <c r="A130" s="6">
        <v>127</v>
      </c>
      <c r="B130" s="7" t="str">
        <f>"莫燕波"</f>
        <v>莫燕波</v>
      </c>
      <c r="C130" s="7" t="str">
        <f t="shared" si="3"/>
        <v>女</v>
      </c>
      <c r="D130" s="7" t="str">
        <f>"255220200812182047190"</f>
        <v>255220200812182047190</v>
      </c>
      <c r="E130" s="7" t="s">
        <v>9</v>
      </c>
      <c r="F130" s="7" t="s">
        <v>10</v>
      </c>
      <c r="G130" s="8"/>
    </row>
    <row r="131" spans="1:7" ht="33" customHeight="1">
      <c r="A131" s="6">
        <v>128</v>
      </c>
      <c r="B131" s="7" t="str">
        <f>"羊春兰"</f>
        <v>羊春兰</v>
      </c>
      <c r="C131" s="7" t="str">
        <f t="shared" si="3"/>
        <v>女</v>
      </c>
      <c r="D131" s="7" t="str">
        <f>"255220200812184156194"</f>
        <v>255220200812184156194</v>
      </c>
      <c r="E131" s="7" t="s">
        <v>9</v>
      </c>
      <c r="F131" s="7" t="s">
        <v>10</v>
      </c>
      <c r="G131" s="8"/>
    </row>
    <row r="132" spans="1:7" ht="33" customHeight="1">
      <c r="A132" s="6">
        <v>129</v>
      </c>
      <c r="B132" s="7" t="str">
        <f>"蔡水娟"</f>
        <v>蔡水娟</v>
      </c>
      <c r="C132" s="7" t="str">
        <f t="shared" si="3"/>
        <v>女</v>
      </c>
      <c r="D132" s="7" t="str">
        <f>"255220200812185523196"</f>
        <v>255220200812185523196</v>
      </c>
      <c r="E132" s="7" t="s">
        <v>9</v>
      </c>
      <c r="F132" s="7" t="s">
        <v>10</v>
      </c>
      <c r="G132" s="8"/>
    </row>
    <row r="133" spans="1:7" ht="33" customHeight="1">
      <c r="A133" s="6">
        <v>130</v>
      </c>
      <c r="B133" s="7" t="str">
        <f>"黄娇艳"</f>
        <v>黄娇艳</v>
      </c>
      <c r="C133" s="7" t="str">
        <f t="shared" si="3"/>
        <v>女</v>
      </c>
      <c r="D133" s="7" t="str">
        <f>"255220200812185630198"</f>
        <v>255220200812185630198</v>
      </c>
      <c r="E133" s="7" t="s">
        <v>9</v>
      </c>
      <c r="F133" s="7" t="s">
        <v>10</v>
      </c>
      <c r="G133" s="8"/>
    </row>
    <row r="134" spans="1:7" ht="33" customHeight="1">
      <c r="A134" s="6">
        <v>131</v>
      </c>
      <c r="B134" s="7" t="str">
        <f>"陈有善"</f>
        <v>陈有善</v>
      </c>
      <c r="C134" s="7" t="str">
        <f t="shared" si="3"/>
        <v>女</v>
      </c>
      <c r="D134" s="7" t="str">
        <f>"255220200812191320199"</f>
        <v>255220200812191320199</v>
      </c>
      <c r="E134" s="7" t="s">
        <v>9</v>
      </c>
      <c r="F134" s="7" t="s">
        <v>10</v>
      </c>
      <c r="G134" s="8"/>
    </row>
    <row r="135" spans="1:7" ht="33" customHeight="1">
      <c r="A135" s="6">
        <v>132</v>
      </c>
      <c r="B135" s="7" t="str">
        <f>"陈艳"</f>
        <v>陈艳</v>
      </c>
      <c r="C135" s="7" t="str">
        <f t="shared" si="3"/>
        <v>女</v>
      </c>
      <c r="D135" s="7" t="str">
        <f>"255220200812192241201"</f>
        <v>255220200812192241201</v>
      </c>
      <c r="E135" s="7" t="s">
        <v>9</v>
      </c>
      <c r="F135" s="7" t="s">
        <v>10</v>
      </c>
      <c r="G135" s="8"/>
    </row>
    <row r="136" spans="1:7" ht="33" customHeight="1">
      <c r="A136" s="6">
        <v>133</v>
      </c>
      <c r="B136" s="7" t="str">
        <f>"文妮"</f>
        <v>文妮</v>
      </c>
      <c r="C136" s="7" t="str">
        <f t="shared" si="3"/>
        <v>女</v>
      </c>
      <c r="D136" s="7" t="str">
        <f>"255220200812192515203"</f>
        <v>255220200812192515203</v>
      </c>
      <c r="E136" s="7" t="s">
        <v>9</v>
      </c>
      <c r="F136" s="7" t="s">
        <v>10</v>
      </c>
      <c r="G136" s="8"/>
    </row>
    <row r="137" spans="1:7" ht="33" customHeight="1">
      <c r="A137" s="6">
        <v>134</v>
      </c>
      <c r="B137" s="7" t="str">
        <f>"陈小雅"</f>
        <v>陈小雅</v>
      </c>
      <c r="C137" s="7" t="str">
        <f t="shared" si="3"/>
        <v>女</v>
      </c>
      <c r="D137" s="7" t="str">
        <f>"255220200812192944205"</f>
        <v>255220200812192944205</v>
      </c>
      <c r="E137" s="7" t="s">
        <v>9</v>
      </c>
      <c r="F137" s="7" t="s">
        <v>10</v>
      </c>
      <c r="G137" s="8"/>
    </row>
    <row r="138" spans="1:7" ht="33" customHeight="1">
      <c r="A138" s="6">
        <v>135</v>
      </c>
      <c r="B138" s="7" t="str">
        <f>"胡秀妃"</f>
        <v>胡秀妃</v>
      </c>
      <c r="C138" s="7" t="str">
        <f t="shared" si="3"/>
        <v>女</v>
      </c>
      <c r="D138" s="7" t="str">
        <f>"255220200812193950206"</f>
        <v>255220200812193950206</v>
      </c>
      <c r="E138" s="7" t="s">
        <v>9</v>
      </c>
      <c r="F138" s="7" t="s">
        <v>10</v>
      </c>
      <c r="G138" s="8"/>
    </row>
    <row r="139" spans="1:7" ht="33" customHeight="1">
      <c r="A139" s="6">
        <v>136</v>
      </c>
      <c r="B139" s="7" t="str">
        <f>"吴亚姑"</f>
        <v>吴亚姑</v>
      </c>
      <c r="C139" s="7" t="str">
        <f t="shared" si="3"/>
        <v>女</v>
      </c>
      <c r="D139" s="7" t="str">
        <f>"255220200812195527207"</f>
        <v>255220200812195527207</v>
      </c>
      <c r="E139" s="7" t="s">
        <v>9</v>
      </c>
      <c r="F139" s="7" t="s">
        <v>10</v>
      </c>
      <c r="G139" s="8"/>
    </row>
    <row r="140" spans="1:7" ht="33" customHeight="1">
      <c r="A140" s="6">
        <v>137</v>
      </c>
      <c r="B140" s="7" t="str">
        <f>"张飘利"</f>
        <v>张飘利</v>
      </c>
      <c r="C140" s="7" t="str">
        <f t="shared" si="3"/>
        <v>女</v>
      </c>
      <c r="D140" s="7" t="str">
        <f>"255220200812200853209"</f>
        <v>255220200812200853209</v>
      </c>
      <c r="E140" s="7" t="s">
        <v>9</v>
      </c>
      <c r="F140" s="7" t="s">
        <v>10</v>
      </c>
      <c r="G140" s="8"/>
    </row>
    <row r="141" spans="1:7" ht="33" customHeight="1">
      <c r="A141" s="6">
        <v>138</v>
      </c>
      <c r="B141" s="7" t="str">
        <f>"周良鸳"</f>
        <v>周良鸳</v>
      </c>
      <c r="C141" s="7" t="str">
        <f t="shared" si="3"/>
        <v>女</v>
      </c>
      <c r="D141" s="7" t="str">
        <f>"255220200812201030210"</f>
        <v>255220200812201030210</v>
      </c>
      <c r="E141" s="7" t="s">
        <v>9</v>
      </c>
      <c r="F141" s="7" t="s">
        <v>10</v>
      </c>
      <c r="G141" s="8"/>
    </row>
    <row r="142" spans="1:7" ht="33" customHeight="1">
      <c r="A142" s="6">
        <v>139</v>
      </c>
      <c r="B142" s="7" t="str">
        <f>"羊丽春"</f>
        <v>羊丽春</v>
      </c>
      <c r="C142" s="7" t="str">
        <f t="shared" si="3"/>
        <v>女</v>
      </c>
      <c r="D142" s="7" t="str">
        <f>"255220200812201443211"</f>
        <v>255220200812201443211</v>
      </c>
      <c r="E142" s="7" t="s">
        <v>9</v>
      </c>
      <c r="F142" s="7" t="s">
        <v>10</v>
      </c>
      <c r="G142" s="8"/>
    </row>
    <row r="143" spans="1:7" ht="33" customHeight="1">
      <c r="A143" s="6">
        <v>140</v>
      </c>
      <c r="B143" s="7" t="str">
        <f>"陈丽红"</f>
        <v>陈丽红</v>
      </c>
      <c r="C143" s="7" t="str">
        <f t="shared" si="3"/>
        <v>女</v>
      </c>
      <c r="D143" s="7" t="str">
        <f>"255220200812201806212"</f>
        <v>255220200812201806212</v>
      </c>
      <c r="E143" s="7" t="s">
        <v>9</v>
      </c>
      <c r="F143" s="7" t="s">
        <v>10</v>
      </c>
      <c r="G143" s="8"/>
    </row>
    <row r="144" spans="1:7" ht="33" customHeight="1">
      <c r="A144" s="6">
        <v>141</v>
      </c>
      <c r="B144" s="7" t="str">
        <f>"王苡葳"</f>
        <v>王苡葳</v>
      </c>
      <c r="C144" s="7" t="str">
        <f t="shared" si="3"/>
        <v>女</v>
      </c>
      <c r="D144" s="7" t="str">
        <f>"255220200812202331215"</f>
        <v>255220200812202331215</v>
      </c>
      <c r="E144" s="7" t="s">
        <v>9</v>
      </c>
      <c r="F144" s="7" t="s">
        <v>10</v>
      </c>
      <c r="G144" s="8"/>
    </row>
    <row r="145" spans="1:7" ht="33" customHeight="1">
      <c r="A145" s="6">
        <v>142</v>
      </c>
      <c r="B145" s="7" t="str">
        <f>"李巨梅"</f>
        <v>李巨梅</v>
      </c>
      <c r="C145" s="7" t="str">
        <f t="shared" si="3"/>
        <v>女</v>
      </c>
      <c r="D145" s="7" t="str">
        <f>"255220200812202513216"</f>
        <v>255220200812202513216</v>
      </c>
      <c r="E145" s="7" t="s">
        <v>9</v>
      </c>
      <c r="F145" s="7" t="s">
        <v>10</v>
      </c>
      <c r="G145" s="8"/>
    </row>
    <row r="146" spans="1:7" ht="33" customHeight="1">
      <c r="A146" s="6">
        <v>143</v>
      </c>
      <c r="B146" s="7" t="str">
        <f>"肖海灵"</f>
        <v>肖海灵</v>
      </c>
      <c r="C146" s="7" t="str">
        <f t="shared" si="3"/>
        <v>女</v>
      </c>
      <c r="D146" s="7" t="str">
        <f>"255220200812203244217"</f>
        <v>255220200812203244217</v>
      </c>
      <c r="E146" s="7" t="s">
        <v>9</v>
      </c>
      <c r="F146" s="7" t="s">
        <v>10</v>
      </c>
      <c r="G146" s="8"/>
    </row>
    <row r="147" spans="1:7" ht="33" customHeight="1">
      <c r="A147" s="6">
        <v>144</v>
      </c>
      <c r="B147" s="7" t="str">
        <f>"容孝婷"</f>
        <v>容孝婷</v>
      </c>
      <c r="C147" s="7" t="str">
        <f t="shared" si="3"/>
        <v>女</v>
      </c>
      <c r="D147" s="7" t="str">
        <f>"255220200812203849218"</f>
        <v>255220200812203849218</v>
      </c>
      <c r="E147" s="7" t="s">
        <v>9</v>
      </c>
      <c r="F147" s="7" t="s">
        <v>10</v>
      </c>
      <c r="G147" s="8"/>
    </row>
    <row r="148" spans="1:7" ht="33" customHeight="1">
      <c r="A148" s="6">
        <v>145</v>
      </c>
      <c r="B148" s="7" t="str">
        <f>"李梦花"</f>
        <v>李梦花</v>
      </c>
      <c r="C148" s="7" t="str">
        <f t="shared" si="3"/>
        <v>女</v>
      </c>
      <c r="D148" s="7" t="str">
        <f>"255220200812204901219"</f>
        <v>255220200812204901219</v>
      </c>
      <c r="E148" s="7" t="s">
        <v>9</v>
      </c>
      <c r="F148" s="7" t="s">
        <v>10</v>
      </c>
      <c r="G148" s="8"/>
    </row>
    <row r="149" spans="1:7" ht="33" customHeight="1">
      <c r="A149" s="6">
        <v>146</v>
      </c>
      <c r="B149" s="7" t="str">
        <f>"陈晓艳"</f>
        <v>陈晓艳</v>
      </c>
      <c r="C149" s="7" t="str">
        <f t="shared" si="3"/>
        <v>女</v>
      </c>
      <c r="D149" s="7" t="str">
        <f>"255220200812205036220"</f>
        <v>255220200812205036220</v>
      </c>
      <c r="E149" s="7" t="s">
        <v>9</v>
      </c>
      <c r="F149" s="7" t="s">
        <v>10</v>
      </c>
      <c r="G149" s="8"/>
    </row>
    <row r="150" spans="1:7" ht="33" customHeight="1">
      <c r="A150" s="6">
        <v>147</v>
      </c>
      <c r="B150" s="7" t="str">
        <f>"潘天芳"</f>
        <v>潘天芳</v>
      </c>
      <c r="C150" s="7" t="str">
        <f t="shared" si="3"/>
        <v>女</v>
      </c>
      <c r="D150" s="7" t="str">
        <f>"255220200812205540221"</f>
        <v>255220200812205540221</v>
      </c>
      <c r="E150" s="7" t="s">
        <v>9</v>
      </c>
      <c r="F150" s="7" t="s">
        <v>10</v>
      </c>
      <c r="G150" s="8"/>
    </row>
    <row r="151" spans="1:7" ht="33" customHeight="1">
      <c r="A151" s="6">
        <v>148</v>
      </c>
      <c r="B151" s="7" t="str">
        <f>"刘俊露"</f>
        <v>刘俊露</v>
      </c>
      <c r="C151" s="7" t="str">
        <f t="shared" si="3"/>
        <v>女</v>
      </c>
      <c r="D151" s="7" t="str">
        <f>"255220200812205742222"</f>
        <v>255220200812205742222</v>
      </c>
      <c r="E151" s="7" t="s">
        <v>9</v>
      </c>
      <c r="F151" s="7" t="s">
        <v>10</v>
      </c>
      <c r="G151" s="8"/>
    </row>
    <row r="152" spans="1:7" ht="33" customHeight="1">
      <c r="A152" s="6">
        <v>149</v>
      </c>
      <c r="B152" s="7" t="str">
        <f>"陈莹莹"</f>
        <v>陈莹莹</v>
      </c>
      <c r="C152" s="7" t="str">
        <f t="shared" si="3"/>
        <v>女</v>
      </c>
      <c r="D152" s="7" t="str">
        <f>"255220200812210213224"</f>
        <v>255220200812210213224</v>
      </c>
      <c r="E152" s="7" t="s">
        <v>9</v>
      </c>
      <c r="F152" s="7" t="s">
        <v>10</v>
      </c>
      <c r="G152" s="8"/>
    </row>
    <row r="153" spans="1:7" ht="33" customHeight="1">
      <c r="A153" s="6">
        <v>150</v>
      </c>
      <c r="B153" s="7" t="str">
        <f>"严小静"</f>
        <v>严小静</v>
      </c>
      <c r="C153" s="7" t="str">
        <f t="shared" si="3"/>
        <v>女</v>
      </c>
      <c r="D153" s="7" t="str">
        <f>"255220200812211701225"</f>
        <v>255220200812211701225</v>
      </c>
      <c r="E153" s="7" t="s">
        <v>9</v>
      </c>
      <c r="F153" s="7" t="s">
        <v>10</v>
      </c>
      <c r="G153" s="8"/>
    </row>
    <row r="154" spans="1:7" ht="33" customHeight="1">
      <c r="A154" s="6">
        <v>151</v>
      </c>
      <c r="B154" s="7" t="str">
        <f>"陈嘉艺"</f>
        <v>陈嘉艺</v>
      </c>
      <c r="C154" s="7" t="str">
        <f t="shared" si="3"/>
        <v>女</v>
      </c>
      <c r="D154" s="7" t="str">
        <f>"255220200812212203226"</f>
        <v>255220200812212203226</v>
      </c>
      <c r="E154" s="7" t="s">
        <v>9</v>
      </c>
      <c r="F154" s="7" t="s">
        <v>10</v>
      </c>
      <c r="G154" s="8"/>
    </row>
    <row r="155" spans="1:7" ht="33" customHeight="1">
      <c r="A155" s="6">
        <v>152</v>
      </c>
      <c r="B155" s="7" t="str">
        <f>"李娉婷"</f>
        <v>李娉婷</v>
      </c>
      <c r="C155" s="7" t="str">
        <f t="shared" si="3"/>
        <v>女</v>
      </c>
      <c r="D155" s="7" t="str">
        <f>"255220200812213709229"</f>
        <v>255220200812213709229</v>
      </c>
      <c r="E155" s="7" t="s">
        <v>9</v>
      </c>
      <c r="F155" s="7" t="s">
        <v>10</v>
      </c>
      <c r="G155" s="8"/>
    </row>
    <row r="156" spans="1:7" ht="33" customHeight="1">
      <c r="A156" s="6">
        <v>153</v>
      </c>
      <c r="B156" s="7" t="str">
        <f>"王迎"</f>
        <v>王迎</v>
      </c>
      <c r="C156" s="7" t="str">
        <f t="shared" si="3"/>
        <v>女</v>
      </c>
      <c r="D156" s="7" t="str">
        <f>"255220200812213844230"</f>
        <v>255220200812213844230</v>
      </c>
      <c r="E156" s="7" t="s">
        <v>9</v>
      </c>
      <c r="F156" s="7" t="s">
        <v>10</v>
      </c>
      <c r="G156" s="8"/>
    </row>
    <row r="157" spans="1:7" ht="33" customHeight="1">
      <c r="A157" s="6">
        <v>154</v>
      </c>
      <c r="B157" s="7" t="str">
        <f>"陈小慧"</f>
        <v>陈小慧</v>
      </c>
      <c r="C157" s="7" t="str">
        <f t="shared" si="3"/>
        <v>女</v>
      </c>
      <c r="D157" s="7" t="str">
        <f>"255220200812213906231"</f>
        <v>255220200812213906231</v>
      </c>
      <c r="E157" s="7" t="s">
        <v>9</v>
      </c>
      <c r="F157" s="7" t="s">
        <v>10</v>
      </c>
      <c r="G157" s="8"/>
    </row>
    <row r="158" spans="1:7" ht="33" customHeight="1">
      <c r="A158" s="6">
        <v>155</v>
      </c>
      <c r="B158" s="7" t="str">
        <f>"赵晓芳"</f>
        <v>赵晓芳</v>
      </c>
      <c r="C158" s="7" t="str">
        <f t="shared" si="3"/>
        <v>女</v>
      </c>
      <c r="D158" s="7" t="str">
        <f>"255220200812214417232"</f>
        <v>255220200812214417232</v>
      </c>
      <c r="E158" s="7" t="s">
        <v>9</v>
      </c>
      <c r="F158" s="7" t="s">
        <v>10</v>
      </c>
      <c r="G158" s="8"/>
    </row>
    <row r="159" spans="1:7" ht="33" customHeight="1">
      <c r="A159" s="6">
        <v>156</v>
      </c>
      <c r="B159" s="7" t="str">
        <f>"李荣欣"</f>
        <v>李荣欣</v>
      </c>
      <c r="C159" s="7" t="str">
        <f t="shared" si="3"/>
        <v>女</v>
      </c>
      <c r="D159" s="7" t="str">
        <f>"255220200812215559233"</f>
        <v>255220200812215559233</v>
      </c>
      <c r="E159" s="7" t="s">
        <v>9</v>
      </c>
      <c r="F159" s="7" t="s">
        <v>10</v>
      </c>
      <c r="G159" s="8"/>
    </row>
    <row r="160" spans="1:7" ht="33" customHeight="1">
      <c r="A160" s="6">
        <v>157</v>
      </c>
      <c r="B160" s="7" t="str">
        <f>"胡茂丽"</f>
        <v>胡茂丽</v>
      </c>
      <c r="C160" s="7" t="str">
        <f t="shared" si="3"/>
        <v>女</v>
      </c>
      <c r="D160" s="7" t="str">
        <f>"255220200812220312234"</f>
        <v>255220200812220312234</v>
      </c>
      <c r="E160" s="7" t="s">
        <v>9</v>
      </c>
      <c r="F160" s="7" t="s">
        <v>10</v>
      </c>
      <c r="G160" s="8"/>
    </row>
    <row r="161" spans="1:7" ht="33" customHeight="1">
      <c r="A161" s="6">
        <v>158</v>
      </c>
      <c r="B161" s="7" t="str">
        <f>"岑红贞"</f>
        <v>岑红贞</v>
      </c>
      <c r="C161" s="7" t="str">
        <f t="shared" si="3"/>
        <v>女</v>
      </c>
      <c r="D161" s="7" t="str">
        <f>"255220200812220627235"</f>
        <v>255220200812220627235</v>
      </c>
      <c r="E161" s="7" t="s">
        <v>9</v>
      </c>
      <c r="F161" s="7" t="s">
        <v>10</v>
      </c>
      <c r="G161" s="8"/>
    </row>
    <row r="162" spans="1:7" ht="33" customHeight="1">
      <c r="A162" s="6">
        <v>159</v>
      </c>
      <c r="B162" s="7" t="str">
        <f>"李世雅"</f>
        <v>李世雅</v>
      </c>
      <c r="C162" s="7" t="str">
        <f t="shared" si="3"/>
        <v>女</v>
      </c>
      <c r="D162" s="7" t="str">
        <f>"255220200812220807236"</f>
        <v>255220200812220807236</v>
      </c>
      <c r="E162" s="7" t="s">
        <v>9</v>
      </c>
      <c r="F162" s="7" t="s">
        <v>10</v>
      </c>
      <c r="G162" s="8"/>
    </row>
    <row r="163" spans="1:7" ht="33" customHeight="1">
      <c r="A163" s="6">
        <v>160</v>
      </c>
      <c r="B163" s="7" t="str">
        <f>"张丽霞"</f>
        <v>张丽霞</v>
      </c>
      <c r="C163" s="7" t="str">
        <f t="shared" si="3"/>
        <v>女</v>
      </c>
      <c r="D163" s="7" t="str">
        <f>"255220200812221037237"</f>
        <v>255220200812221037237</v>
      </c>
      <c r="E163" s="7" t="s">
        <v>9</v>
      </c>
      <c r="F163" s="7" t="s">
        <v>10</v>
      </c>
      <c r="G163" s="8"/>
    </row>
    <row r="164" spans="1:7" ht="33" customHeight="1">
      <c r="A164" s="6">
        <v>161</v>
      </c>
      <c r="B164" s="7" t="str">
        <f>"吴梅"</f>
        <v>吴梅</v>
      </c>
      <c r="C164" s="7" t="str">
        <f t="shared" si="3"/>
        <v>女</v>
      </c>
      <c r="D164" s="7" t="str">
        <f>"255220200812221924240"</f>
        <v>255220200812221924240</v>
      </c>
      <c r="E164" s="7" t="s">
        <v>9</v>
      </c>
      <c r="F164" s="7" t="s">
        <v>10</v>
      </c>
      <c r="G164" s="8"/>
    </row>
    <row r="165" spans="1:7" ht="33" customHeight="1">
      <c r="A165" s="6">
        <v>162</v>
      </c>
      <c r="B165" s="7" t="str">
        <f>"符晓冰"</f>
        <v>符晓冰</v>
      </c>
      <c r="C165" s="7" t="str">
        <f t="shared" si="3"/>
        <v>女</v>
      </c>
      <c r="D165" s="7" t="str">
        <f>"255220200812222039242"</f>
        <v>255220200812222039242</v>
      </c>
      <c r="E165" s="7" t="s">
        <v>9</v>
      </c>
      <c r="F165" s="7" t="s">
        <v>10</v>
      </c>
      <c r="G165" s="8"/>
    </row>
    <row r="166" spans="1:7" ht="33" customHeight="1">
      <c r="A166" s="6">
        <v>163</v>
      </c>
      <c r="B166" s="7" t="str">
        <f>"吴清慧"</f>
        <v>吴清慧</v>
      </c>
      <c r="C166" s="7" t="str">
        <f t="shared" si="3"/>
        <v>女</v>
      </c>
      <c r="D166" s="7" t="str">
        <f>"255220200812222406243"</f>
        <v>255220200812222406243</v>
      </c>
      <c r="E166" s="7" t="s">
        <v>9</v>
      </c>
      <c r="F166" s="7" t="s">
        <v>10</v>
      </c>
      <c r="G166" s="8"/>
    </row>
    <row r="167" spans="1:7" ht="33" customHeight="1">
      <c r="A167" s="6">
        <v>164</v>
      </c>
      <c r="B167" s="7" t="str">
        <f>"蔡游"</f>
        <v>蔡游</v>
      </c>
      <c r="C167" s="7" t="str">
        <f t="shared" si="3"/>
        <v>女</v>
      </c>
      <c r="D167" s="7" t="str">
        <f>"255220200812223256245"</f>
        <v>255220200812223256245</v>
      </c>
      <c r="E167" s="7" t="s">
        <v>9</v>
      </c>
      <c r="F167" s="7" t="s">
        <v>10</v>
      </c>
      <c r="G167" s="8"/>
    </row>
    <row r="168" spans="1:7" ht="33" customHeight="1">
      <c r="A168" s="6">
        <v>165</v>
      </c>
      <c r="B168" s="7" t="str">
        <f>"文成倩"</f>
        <v>文成倩</v>
      </c>
      <c r="C168" s="7" t="str">
        <f t="shared" si="3"/>
        <v>女</v>
      </c>
      <c r="D168" s="7" t="str">
        <f>"255220200812223902247"</f>
        <v>255220200812223902247</v>
      </c>
      <c r="E168" s="7" t="s">
        <v>9</v>
      </c>
      <c r="F168" s="7" t="s">
        <v>10</v>
      </c>
      <c r="G168" s="8"/>
    </row>
    <row r="169" spans="1:7" ht="33" customHeight="1">
      <c r="A169" s="6">
        <v>166</v>
      </c>
      <c r="B169" s="7" t="str">
        <f>"周瑜"</f>
        <v>周瑜</v>
      </c>
      <c r="C169" s="7" t="str">
        <f t="shared" si="3"/>
        <v>女</v>
      </c>
      <c r="D169" s="7" t="str">
        <f>"255220200812224949248"</f>
        <v>255220200812224949248</v>
      </c>
      <c r="E169" s="7" t="s">
        <v>9</v>
      </c>
      <c r="F169" s="7" t="s">
        <v>10</v>
      </c>
      <c r="G169" s="8"/>
    </row>
    <row r="170" spans="1:7" ht="33" customHeight="1">
      <c r="A170" s="6">
        <v>167</v>
      </c>
      <c r="B170" s="7" t="str">
        <f>"王梦倩"</f>
        <v>王梦倩</v>
      </c>
      <c r="C170" s="7" t="str">
        <f t="shared" si="3"/>
        <v>女</v>
      </c>
      <c r="D170" s="7" t="str">
        <f>"255220200812232049250"</f>
        <v>255220200812232049250</v>
      </c>
      <c r="E170" s="7" t="s">
        <v>9</v>
      </c>
      <c r="F170" s="7" t="s">
        <v>10</v>
      </c>
      <c r="G170" s="8"/>
    </row>
    <row r="171" spans="1:7" ht="33" customHeight="1">
      <c r="A171" s="6">
        <v>168</v>
      </c>
      <c r="B171" s="7" t="str">
        <f>"伍召萍"</f>
        <v>伍召萍</v>
      </c>
      <c r="C171" s="7" t="str">
        <f t="shared" si="3"/>
        <v>女</v>
      </c>
      <c r="D171" s="7" t="str">
        <f>"255220200812233217252"</f>
        <v>255220200812233217252</v>
      </c>
      <c r="E171" s="7" t="s">
        <v>9</v>
      </c>
      <c r="F171" s="7" t="s">
        <v>10</v>
      </c>
      <c r="G171" s="8"/>
    </row>
    <row r="172" spans="1:7" ht="33" customHeight="1">
      <c r="A172" s="6">
        <v>169</v>
      </c>
      <c r="B172" s="7" t="str">
        <f>"丁谊"</f>
        <v>丁谊</v>
      </c>
      <c r="C172" s="7" t="str">
        <f t="shared" si="3"/>
        <v>女</v>
      </c>
      <c r="D172" s="7" t="str">
        <f>"255220200813000700253"</f>
        <v>255220200813000700253</v>
      </c>
      <c r="E172" s="7" t="s">
        <v>9</v>
      </c>
      <c r="F172" s="7" t="s">
        <v>10</v>
      </c>
      <c r="G172" s="8"/>
    </row>
    <row r="173" spans="1:7" ht="33" customHeight="1">
      <c r="A173" s="6">
        <v>170</v>
      </c>
      <c r="B173" s="7" t="str">
        <f>"黄鑫"</f>
        <v>黄鑫</v>
      </c>
      <c r="C173" s="7" t="str">
        <f t="shared" si="3"/>
        <v>女</v>
      </c>
      <c r="D173" s="7" t="str">
        <f>"255220200813005808256"</f>
        <v>255220200813005808256</v>
      </c>
      <c r="E173" s="7" t="s">
        <v>9</v>
      </c>
      <c r="F173" s="7" t="s">
        <v>10</v>
      </c>
      <c r="G173" s="8"/>
    </row>
    <row r="174" spans="1:7" ht="33" customHeight="1">
      <c r="A174" s="6">
        <v>171</v>
      </c>
      <c r="B174" s="7" t="str">
        <f>"唐娟"</f>
        <v>唐娟</v>
      </c>
      <c r="C174" s="7" t="str">
        <f t="shared" si="3"/>
        <v>女</v>
      </c>
      <c r="D174" s="7" t="str">
        <f>"255220200813011248257"</f>
        <v>255220200813011248257</v>
      </c>
      <c r="E174" s="7" t="s">
        <v>9</v>
      </c>
      <c r="F174" s="7" t="s">
        <v>10</v>
      </c>
      <c r="G174" s="8"/>
    </row>
    <row r="175" spans="1:7" ht="33" customHeight="1">
      <c r="A175" s="6">
        <v>172</v>
      </c>
      <c r="B175" s="7" t="str">
        <f>"李晓清"</f>
        <v>李晓清</v>
      </c>
      <c r="C175" s="7" t="str">
        <f t="shared" si="3"/>
        <v>女</v>
      </c>
      <c r="D175" s="7" t="str">
        <f>"255220200813075235259"</f>
        <v>255220200813075235259</v>
      </c>
      <c r="E175" s="7" t="s">
        <v>9</v>
      </c>
      <c r="F175" s="7" t="s">
        <v>10</v>
      </c>
      <c r="G175" s="8"/>
    </row>
    <row r="176" spans="1:7" ht="33" customHeight="1">
      <c r="A176" s="6">
        <v>173</v>
      </c>
      <c r="B176" s="7" t="str">
        <f>"王浦东"</f>
        <v>王浦东</v>
      </c>
      <c r="C176" s="7" t="str">
        <f t="shared" si="3"/>
        <v>女</v>
      </c>
      <c r="D176" s="7" t="str">
        <f>"255220200813081109260"</f>
        <v>255220200813081109260</v>
      </c>
      <c r="E176" s="7" t="s">
        <v>9</v>
      </c>
      <c r="F176" s="7" t="s">
        <v>10</v>
      </c>
      <c r="G176" s="8"/>
    </row>
    <row r="177" spans="1:7" ht="33" customHeight="1">
      <c r="A177" s="6">
        <v>174</v>
      </c>
      <c r="B177" s="7" t="str">
        <f>"羊春爱"</f>
        <v>羊春爱</v>
      </c>
      <c r="C177" s="7" t="str">
        <f t="shared" si="3"/>
        <v>女</v>
      </c>
      <c r="D177" s="7" t="str">
        <f>"255220200813081339261"</f>
        <v>255220200813081339261</v>
      </c>
      <c r="E177" s="7" t="s">
        <v>9</v>
      </c>
      <c r="F177" s="7" t="s">
        <v>10</v>
      </c>
      <c r="G177" s="8"/>
    </row>
    <row r="178" spans="1:7" ht="33" customHeight="1">
      <c r="A178" s="6">
        <v>175</v>
      </c>
      <c r="B178" s="7" t="str">
        <f>"陈梦"</f>
        <v>陈梦</v>
      </c>
      <c r="C178" s="7" t="str">
        <f t="shared" si="3"/>
        <v>女</v>
      </c>
      <c r="D178" s="7" t="str">
        <f>"255220200813082019262"</f>
        <v>255220200813082019262</v>
      </c>
      <c r="E178" s="7" t="s">
        <v>9</v>
      </c>
      <c r="F178" s="7" t="s">
        <v>10</v>
      </c>
      <c r="G178" s="8"/>
    </row>
    <row r="179" spans="1:7" ht="33" customHeight="1">
      <c r="A179" s="6">
        <v>176</v>
      </c>
      <c r="B179" s="7" t="str">
        <f>"张海霞"</f>
        <v>张海霞</v>
      </c>
      <c r="C179" s="7" t="str">
        <f t="shared" si="3"/>
        <v>女</v>
      </c>
      <c r="D179" s="7" t="str">
        <f>"255220200813082428263"</f>
        <v>255220200813082428263</v>
      </c>
      <c r="E179" s="7" t="s">
        <v>9</v>
      </c>
      <c r="F179" s="7" t="s">
        <v>10</v>
      </c>
      <c r="G179" s="8"/>
    </row>
    <row r="180" spans="1:7" ht="33" customHeight="1">
      <c r="A180" s="6">
        <v>177</v>
      </c>
      <c r="B180" s="7" t="str">
        <f>"韦秋丽"</f>
        <v>韦秋丽</v>
      </c>
      <c r="C180" s="7" t="str">
        <f t="shared" si="3"/>
        <v>女</v>
      </c>
      <c r="D180" s="7" t="str">
        <f>"255220200813083449264"</f>
        <v>255220200813083449264</v>
      </c>
      <c r="E180" s="7" t="s">
        <v>9</v>
      </c>
      <c r="F180" s="7" t="s">
        <v>10</v>
      </c>
      <c r="G180" s="8"/>
    </row>
    <row r="181" spans="1:7" ht="33" customHeight="1">
      <c r="A181" s="6">
        <v>178</v>
      </c>
      <c r="B181" s="7" t="str">
        <f>"罗祥始"</f>
        <v>罗祥始</v>
      </c>
      <c r="C181" s="7" t="str">
        <f t="shared" si="3"/>
        <v>女</v>
      </c>
      <c r="D181" s="7" t="str">
        <f>"255220200813085345265"</f>
        <v>255220200813085345265</v>
      </c>
      <c r="E181" s="7" t="s">
        <v>9</v>
      </c>
      <c r="F181" s="7" t="s">
        <v>10</v>
      </c>
      <c r="G181" s="8"/>
    </row>
    <row r="182" spans="1:7" ht="33" customHeight="1">
      <c r="A182" s="6">
        <v>179</v>
      </c>
      <c r="B182" s="7" t="str">
        <f>"羊玉英"</f>
        <v>羊玉英</v>
      </c>
      <c r="C182" s="7" t="str">
        <f t="shared" si="3"/>
        <v>女</v>
      </c>
      <c r="D182" s="7" t="str">
        <f>"255220200813085545266"</f>
        <v>255220200813085545266</v>
      </c>
      <c r="E182" s="7" t="s">
        <v>9</v>
      </c>
      <c r="F182" s="7" t="s">
        <v>10</v>
      </c>
      <c r="G182" s="8"/>
    </row>
    <row r="183" spans="1:7" ht="33" customHeight="1">
      <c r="A183" s="6">
        <v>180</v>
      </c>
      <c r="B183" s="7" t="str">
        <f>"黄少冰"</f>
        <v>黄少冰</v>
      </c>
      <c r="C183" s="7" t="str">
        <f t="shared" si="3"/>
        <v>女</v>
      </c>
      <c r="D183" s="7" t="str">
        <f>"255220200813085736267"</f>
        <v>255220200813085736267</v>
      </c>
      <c r="E183" s="7" t="s">
        <v>9</v>
      </c>
      <c r="F183" s="7" t="s">
        <v>10</v>
      </c>
      <c r="G183" s="8"/>
    </row>
    <row r="184" spans="1:7" ht="33" customHeight="1">
      <c r="A184" s="6">
        <v>181</v>
      </c>
      <c r="B184" s="7" t="str">
        <f>"肖琼芳"</f>
        <v>肖琼芳</v>
      </c>
      <c r="C184" s="7" t="str">
        <f aca="true" t="shared" si="4" ref="C184:C212">"女"</f>
        <v>女</v>
      </c>
      <c r="D184" s="7" t="str">
        <f>"255220200813091211270"</f>
        <v>255220200813091211270</v>
      </c>
      <c r="E184" s="7" t="s">
        <v>9</v>
      </c>
      <c r="F184" s="7" t="s">
        <v>10</v>
      </c>
      <c r="G184" s="8"/>
    </row>
    <row r="185" spans="1:7" ht="33" customHeight="1">
      <c r="A185" s="6">
        <v>182</v>
      </c>
      <c r="B185" s="7" t="str">
        <f>"孙淑麟"</f>
        <v>孙淑麟</v>
      </c>
      <c r="C185" s="7" t="str">
        <f t="shared" si="4"/>
        <v>女</v>
      </c>
      <c r="D185" s="7" t="str">
        <f>"255220200813091444271"</f>
        <v>255220200813091444271</v>
      </c>
      <c r="E185" s="7" t="s">
        <v>9</v>
      </c>
      <c r="F185" s="7" t="s">
        <v>10</v>
      </c>
      <c r="G185" s="8"/>
    </row>
    <row r="186" spans="1:7" ht="33" customHeight="1">
      <c r="A186" s="6">
        <v>183</v>
      </c>
      <c r="B186" s="7" t="str">
        <f>"陈益香"</f>
        <v>陈益香</v>
      </c>
      <c r="C186" s="7" t="str">
        <f t="shared" si="4"/>
        <v>女</v>
      </c>
      <c r="D186" s="7" t="str">
        <f>"255220200813092434272"</f>
        <v>255220200813092434272</v>
      </c>
      <c r="E186" s="7" t="s">
        <v>9</v>
      </c>
      <c r="F186" s="7" t="s">
        <v>10</v>
      </c>
      <c r="G186" s="8"/>
    </row>
    <row r="187" spans="1:7" ht="33" customHeight="1">
      <c r="A187" s="6">
        <v>184</v>
      </c>
      <c r="B187" s="7" t="str">
        <f>"黄晓换"</f>
        <v>黄晓换</v>
      </c>
      <c r="C187" s="7" t="str">
        <f t="shared" si="4"/>
        <v>女</v>
      </c>
      <c r="D187" s="7" t="str">
        <f>"255220200813093713273"</f>
        <v>255220200813093713273</v>
      </c>
      <c r="E187" s="7" t="s">
        <v>9</v>
      </c>
      <c r="F187" s="7" t="s">
        <v>10</v>
      </c>
      <c r="G187" s="8"/>
    </row>
    <row r="188" spans="1:7" ht="33" customHeight="1">
      <c r="A188" s="6">
        <v>185</v>
      </c>
      <c r="B188" s="7" t="str">
        <f>"钟瑞娟"</f>
        <v>钟瑞娟</v>
      </c>
      <c r="C188" s="7" t="str">
        <f t="shared" si="4"/>
        <v>女</v>
      </c>
      <c r="D188" s="7" t="str">
        <f>"255220200813093747275"</f>
        <v>255220200813093747275</v>
      </c>
      <c r="E188" s="7" t="s">
        <v>9</v>
      </c>
      <c r="F188" s="7" t="s">
        <v>10</v>
      </c>
      <c r="G188" s="8"/>
    </row>
    <row r="189" spans="1:7" ht="33" customHeight="1">
      <c r="A189" s="6">
        <v>186</v>
      </c>
      <c r="B189" s="7" t="str">
        <f>"吴迷妹"</f>
        <v>吴迷妹</v>
      </c>
      <c r="C189" s="7" t="str">
        <f t="shared" si="4"/>
        <v>女</v>
      </c>
      <c r="D189" s="7" t="str">
        <f>"255220200813094320276"</f>
        <v>255220200813094320276</v>
      </c>
      <c r="E189" s="7" t="s">
        <v>9</v>
      </c>
      <c r="F189" s="7" t="s">
        <v>10</v>
      </c>
      <c r="G189" s="8"/>
    </row>
    <row r="190" spans="1:7" ht="33" customHeight="1">
      <c r="A190" s="6">
        <v>187</v>
      </c>
      <c r="B190" s="7" t="str">
        <f>"吴丹"</f>
        <v>吴丹</v>
      </c>
      <c r="C190" s="7" t="str">
        <f t="shared" si="4"/>
        <v>女</v>
      </c>
      <c r="D190" s="7" t="str">
        <f>"255220200813095829280"</f>
        <v>255220200813095829280</v>
      </c>
      <c r="E190" s="7" t="s">
        <v>9</v>
      </c>
      <c r="F190" s="7" t="s">
        <v>10</v>
      </c>
      <c r="G190" s="8"/>
    </row>
    <row r="191" spans="1:7" ht="33" customHeight="1">
      <c r="A191" s="6">
        <v>188</v>
      </c>
      <c r="B191" s="7" t="str">
        <f>"李小蕾"</f>
        <v>李小蕾</v>
      </c>
      <c r="C191" s="7" t="str">
        <f t="shared" si="4"/>
        <v>女</v>
      </c>
      <c r="D191" s="7" t="str">
        <f>"255220200813100046281"</f>
        <v>255220200813100046281</v>
      </c>
      <c r="E191" s="7" t="s">
        <v>9</v>
      </c>
      <c r="F191" s="7" t="s">
        <v>10</v>
      </c>
      <c r="G191" s="8"/>
    </row>
    <row r="192" spans="1:7" ht="33" customHeight="1">
      <c r="A192" s="6">
        <v>189</v>
      </c>
      <c r="B192" s="7" t="str">
        <f>"符静"</f>
        <v>符静</v>
      </c>
      <c r="C192" s="7" t="str">
        <f t="shared" si="4"/>
        <v>女</v>
      </c>
      <c r="D192" s="7" t="str">
        <f>"255220200813100145282"</f>
        <v>255220200813100145282</v>
      </c>
      <c r="E192" s="7" t="s">
        <v>9</v>
      </c>
      <c r="F192" s="7" t="s">
        <v>10</v>
      </c>
      <c r="G192" s="8"/>
    </row>
    <row r="193" spans="1:7" ht="33" customHeight="1">
      <c r="A193" s="6">
        <v>190</v>
      </c>
      <c r="B193" s="7" t="str">
        <f>"李科慧"</f>
        <v>李科慧</v>
      </c>
      <c r="C193" s="7" t="str">
        <f t="shared" si="4"/>
        <v>女</v>
      </c>
      <c r="D193" s="7" t="str">
        <f>"255220200813100443284"</f>
        <v>255220200813100443284</v>
      </c>
      <c r="E193" s="7" t="s">
        <v>9</v>
      </c>
      <c r="F193" s="7" t="s">
        <v>10</v>
      </c>
      <c r="G193" s="8"/>
    </row>
    <row r="194" spans="1:7" ht="33" customHeight="1">
      <c r="A194" s="6">
        <v>191</v>
      </c>
      <c r="B194" s="7" t="str">
        <f>"王敏"</f>
        <v>王敏</v>
      </c>
      <c r="C194" s="7" t="str">
        <f t="shared" si="4"/>
        <v>女</v>
      </c>
      <c r="D194" s="7" t="str">
        <f>"255220200813101055285"</f>
        <v>255220200813101055285</v>
      </c>
      <c r="E194" s="7" t="s">
        <v>9</v>
      </c>
      <c r="F194" s="7" t="s">
        <v>10</v>
      </c>
      <c r="G194" s="8"/>
    </row>
    <row r="195" spans="1:7" ht="33" customHeight="1">
      <c r="A195" s="6">
        <v>192</v>
      </c>
      <c r="B195" s="7" t="str">
        <f>"符琼艳"</f>
        <v>符琼艳</v>
      </c>
      <c r="C195" s="7" t="str">
        <f t="shared" si="4"/>
        <v>女</v>
      </c>
      <c r="D195" s="7" t="str">
        <f>"255220200813101057286"</f>
        <v>255220200813101057286</v>
      </c>
      <c r="E195" s="7" t="s">
        <v>9</v>
      </c>
      <c r="F195" s="7" t="s">
        <v>10</v>
      </c>
      <c r="G195" s="8"/>
    </row>
    <row r="196" spans="1:7" ht="33" customHeight="1">
      <c r="A196" s="6">
        <v>193</v>
      </c>
      <c r="B196" s="7" t="str">
        <f>"曾小玲"</f>
        <v>曾小玲</v>
      </c>
      <c r="C196" s="7" t="str">
        <f t="shared" si="4"/>
        <v>女</v>
      </c>
      <c r="D196" s="7" t="str">
        <f>"255220200813101331287"</f>
        <v>255220200813101331287</v>
      </c>
      <c r="E196" s="7" t="s">
        <v>9</v>
      </c>
      <c r="F196" s="7" t="s">
        <v>10</v>
      </c>
      <c r="G196" s="8"/>
    </row>
    <row r="197" spans="1:7" ht="33" customHeight="1">
      <c r="A197" s="6">
        <v>194</v>
      </c>
      <c r="B197" s="7" t="str">
        <f>"王巧"</f>
        <v>王巧</v>
      </c>
      <c r="C197" s="7" t="str">
        <f t="shared" si="4"/>
        <v>女</v>
      </c>
      <c r="D197" s="7" t="str">
        <f>"255220200813101529288"</f>
        <v>255220200813101529288</v>
      </c>
      <c r="E197" s="7" t="s">
        <v>9</v>
      </c>
      <c r="F197" s="7" t="s">
        <v>10</v>
      </c>
      <c r="G197" s="8"/>
    </row>
    <row r="198" spans="1:7" ht="33" customHeight="1">
      <c r="A198" s="6">
        <v>195</v>
      </c>
      <c r="B198" s="7" t="str">
        <f>"兰少蕊"</f>
        <v>兰少蕊</v>
      </c>
      <c r="C198" s="7" t="str">
        <f t="shared" si="4"/>
        <v>女</v>
      </c>
      <c r="D198" s="7" t="str">
        <f>"255220200813101826289"</f>
        <v>255220200813101826289</v>
      </c>
      <c r="E198" s="7" t="s">
        <v>9</v>
      </c>
      <c r="F198" s="7" t="s">
        <v>10</v>
      </c>
      <c r="G198" s="8"/>
    </row>
    <row r="199" spans="1:7" ht="33" customHeight="1">
      <c r="A199" s="6">
        <v>196</v>
      </c>
      <c r="B199" s="7" t="str">
        <f>"梁敦倪"</f>
        <v>梁敦倪</v>
      </c>
      <c r="C199" s="7" t="str">
        <f t="shared" si="4"/>
        <v>女</v>
      </c>
      <c r="D199" s="7" t="str">
        <f>"255220200813103844292"</f>
        <v>255220200813103844292</v>
      </c>
      <c r="E199" s="7" t="s">
        <v>9</v>
      </c>
      <c r="F199" s="7" t="s">
        <v>10</v>
      </c>
      <c r="G199" s="8"/>
    </row>
    <row r="200" spans="1:7" ht="33" customHeight="1">
      <c r="A200" s="6">
        <v>197</v>
      </c>
      <c r="B200" s="7" t="str">
        <f>"董淑玲"</f>
        <v>董淑玲</v>
      </c>
      <c r="C200" s="7" t="str">
        <f t="shared" si="4"/>
        <v>女</v>
      </c>
      <c r="D200" s="7" t="str">
        <f>"255220200813104024293"</f>
        <v>255220200813104024293</v>
      </c>
      <c r="E200" s="7" t="s">
        <v>9</v>
      </c>
      <c r="F200" s="7" t="s">
        <v>10</v>
      </c>
      <c r="G200" s="8"/>
    </row>
    <row r="201" spans="1:7" ht="33" customHeight="1">
      <c r="A201" s="6">
        <v>198</v>
      </c>
      <c r="B201" s="7" t="str">
        <f>"庞建萍"</f>
        <v>庞建萍</v>
      </c>
      <c r="C201" s="7" t="str">
        <f t="shared" si="4"/>
        <v>女</v>
      </c>
      <c r="D201" s="7" t="str">
        <f>"255220200813104652295"</f>
        <v>255220200813104652295</v>
      </c>
      <c r="E201" s="7" t="s">
        <v>9</v>
      </c>
      <c r="F201" s="7" t="s">
        <v>10</v>
      </c>
      <c r="G201" s="8"/>
    </row>
    <row r="202" spans="1:7" ht="33" customHeight="1">
      <c r="A202" s="6">
        <v>199</v>
      </c>
      <c r="B202" s="7" t="str">
        <f>"蔡孟丽"</f>
        <v>蔡孟丽</v>
      </c>
      <c r="C202" s="7" t="str">
        <f t="shared" si="4"/>
        <v>女</v>
      </c>
      <c r="D202" s="7" t="str">
        <f>"255220200813105529296"</f>
        <v>255220200813105529296</v>
      </c>
      <c r="E202" s="7" t="s">
        <v>9</v>
      </c>
      <c r="F202" s="7" t="s">
        <v>10</v>
      </c>
      <c r="G202" s="8"/>
    </row>
    <row r="203" spans="1:7" ht="33" customHeight="1">
      <c r="A203" s="6">
        <v>200</v>
      </c>
      <c r="B203" s="7" t="str">
        <f>"王小妹"</f>
        <v>王小妹</v>
      </c>
      <c r="C203" s="7" t="str">
        <f t="shared" si="4"/>
        <v>女</v>
      </c>
      <c r="D203" s="7" t="str">
        <f>"255220200813110010297"</f>
        <v>255220200813110010297</v>
      </c>
      <c r="E203" s="7" t="s">
        <v>9</v>
      </c>
      <c r="F203" s="7" t="s">
        <v>10</v>
      </c>
      <c r="G203" s="8"/>
    </row>
    <row r="204" spans="1:7" ht="33" customHeight="1">
      <c r="A204" s="6">
        <v>201</v>
      </c>
      <c r="B204" s="7" t="str">
        <f>"张惠景"</f>
        <v>张惠景</v>
      </c>
      <c r="C204" s="7" t="str">
        <f t="shared" si="4"/>
        <v>女</v>
      </c>
      <c r="D204" s="7" t="str">
        <f>"255220200813110621298"</f>
        <v>255220200813110621298</v>
      </c>
      <c r="E204" s="7" t="s">
        <v>9</v>
      </c>
      <c r="F204" s="7" t="s">
        <v>10</v>
      </c>
      <c r="G204" s="8"/>
    </row>
    <row r="205" spans="1:7" ht="33" customHeight="1">
      <c r="A205" s="6">
        <v>202</v>
      </c>
      <c r="B205" s="7" t="str">
        <f>"颜娇"</f>
        <v>颜娇</v>
      </c>
      <c r="C205" s="7" t="str">
        <f t="shared" si="4"/>
        <v>女</v>
      </c>
      <c r="D205" s="7" t="str">
        <f>"255220200813111019299"</f>
        <v>255220200813111019299</v>
      </c>
      <c r="E205" s="7" t="s">
        <v>9</v>
      </c>
      <c r="F205" s="7" t="s">
        <v>10</v>
      </c>
      <c r="G205" s="8"/>
    </row>
    <row r="206" spans="1:7" ht="33" customHeight="1">
      <c r="A206" s="6">
        <v>203</v>
      </c>
      <c r="B206" s="7" t="str">
        <f>"王吉南"</f>
        <v>王吉南</v>
      </c>
      <c r="C206" s="7" t="str">
        <f t="shared" si="4"/>
        <v>女</v>
      </c>
      <c r="D206" s="7" t="str">
        <f>"255220200813111034300"</f>
        <v>255220200813111034300</v>
      </c>
      <c r="E206" s="7" t="s">
        <v>9</v>
      </c>
      <c r="F206" s="7" t="s">
        <v>10</v>
      </c>
      <c r="G206" s="8"/>
    </row>
    <row r="207" spans="1:7" ht="33" customHeight="1">
      <c r="A207" s="6">
        <v>204</v>
      </c>
      <c r="B207" s="7" t="str">
        <f>"陈永春"</f>
        <v>陈永春</v>
      </c>
      <c r="C207" s="7" t="str">
        <f t="shared" si="4"/>
        <v>女</v>
      </c>
      <c r="D207" s="7" t="str">
        <f>"255220200813111414301"</f>
        <v>255220200813111414301</v>
      </c>
      <c r="E207" s="7" t="s">
        <v>9</v>
      </c>
      <c r="F207" s="7" t="s">
        <v>10</v>
      </c>
      <c r="G207" s="8"/>
    </row>
    <row r="208" spans="1:7" ht="33" customHeight="1">
      <c r="A208" s="6">
        <v>205</v>
      </c>
      <c r="B208" s="7" t="str">
        <f>"吴阿明"</f>
        <v>吴阿明</v>
      </c>
      <c r="C208" s="7" t="str">
        <f t="shared" si="4"/>
        <v>女</v>
      </c>
      <c r="D208" s="7" t="str">
        <f>"255220200813111901302"</f>
        <v>255220200813111901302</v>
      </c>
      <c r="E208" s="7" t="s">
        <v>9</v>
      </c>
      <c r="F208" s="7" t="s">
        <v>10</v>
      </c>
      <c r="G208" s="8"/>
    </row>
    <row r="209" spans="1:7" ht="33" customHeight="1">
      <c r="A209" s="6">
        <v>206</v>
      </c>
      <c r="B209" s="7" t="str">
        <f>"陈福映"</f>
        <v>陈福映</v>
      </c>
      <c r="C209" s="7" t="str">
        <f t="shared" si="4"/>
        <v>女</v>
      </c>
      <c r="D209" s="7" t="str">
        <f>"255220200813113716304"</f>
        <v>255220200813113716304</v>
      </c>
      <c r="E209" s="7" t="s">
        <v>9</v>
      </c>
      <c r="F209" s="7" t="s">
        <v>10</v>
      </c>
      <c r="G209" s="8"/>
    </row>
    <row r="210" spans="1:7" ht="33" customHeight="1">
      <c r="A210" s="6">
        <v>207</v>
      </c>
      <c r="B210" s="7" t="str">
        <f>"麦祖妃"</f>
        <v>麦祖妃</v>
      </c>
      <c r="C210" s="7" t="str">
        <f t="shared" si="4"/>
        <v>女</v>
      </c>
      <c r="D210" s="7" t="str">
        <f>"255220200813114157305"</f>
        <v>255220200813114157305</v>
      </c>
      <c r="E210" s="7" t="s">
        <v>9</v>
      </c>
      <c r="F210" s="7" t="s">
        <v>10</v>
      </c>
      <c r="G210" s="8"/>
    </row>
    <row r="211" spans="1:7" ht="33" customHeight="1">
      <c r="A211" s="6">
        <v>208</v>
      </c>
      <c r="B211" s="7" t="str">
        <f>"陈少花"</f>
        <v>陈少花</v>
      </c>
      <c r="C211" s="7" t="str">
        <f t="shared" si="4"/>
        <v>女</v>
      </c>
      <c r="D211" s="7" t="str">
        <f>"255220200813114159306"</f>
        <v>255220200813114159306</v>
      </c>
      <c r="E211" s="7" t="s">
        <v>9</v>
      </c>
      <c r="F211" s="7" t="s">
        <v>10</v>
      </c>
      <c r="G211" s="8"/>
    </row>
    <row r="212" spans="1:7" ht="33" customHeight="1">
      <c r="A212" s="6">
        <v>209</v>
      </c>
      <c r="B212" s="7" t="str">
        <f>"郑乐乐"</f>
        <v>郑乐乐</v>
      </c>
      <c r="C212" s="7" t="str">
        <f t="shared" si="4"/>
        <v>女</v>
      </c>
      <c r="D212" s="7" t="str">
        <f>"255220200813114705308"</f>
        <v>255220200813114705308</v>
      </c>
      <c r="E212" s="7" t="s">
        <v>9</v>
      </c>
      <c r="F212" s="7" t="s">
        <v>10</v>
      </c>
      <c r="G212" s="8"/>
    </row>
    <row r="213" spans="1:7" ht="33" customHeight="1">
      <c r="A213" s="6">
        <v>210</v>
      </c>
      <c r="B213" s="7" t="str">
        <f>"邢增盈"</f>
        <v>邢增盈</v>
      </c>
      <c r="C213" s="7" t="str">
        <f>"男"</f>
        <v>男</v>
      </c>
      <c r="D213" s="7" t="str">
        <f>"255220200813115134309"</f>
        <v>255220200813115134309</v>
      </c>
      <c r="E213" s="7" t="s">
        <v>9</v>
      </c>
      <c r="F213" s="7" t="s">
        <v>10</v>
      </c>
      <c r="G213" s="8"/>
    </row>
    <row r="214" spans="1:7" ht="33" customHeight="1">
      <c r="A214" s="6">
        <v>211</v>
      </c>
      <c r="B214" s="7" t="str">
        <f>"陈燕燕"</f>
        <v>陈燕燕</v>
      </c>
      <c r="C214" s="7" t="str">
        <f aca="true" t="shared" si="5" ref="C214:C277">"女"</f>
        <v>女</v>
      </c>
      <c r="D214" s="7" t="str">
        <f>"255220200813121111313"</f>
        <v>255220200813121111313</v>
      </c>
      <c r="E214" s="7" t="s">
        <v>9</v>
      </c>
      <c r="F214" s="7" t="s">
        <v>10</v>
      </c>
      <c r="G214" s="8"/>
    </row>
    <row r="215" spans="1:7" ht="33" customHeight="1">
      <c r="A215" s="6">
        <v>212</v>
      </c>
      <c r="B215" s="7" t="str">
        <f>"曹冰冰"</f>
        <v>曹冰冰</v>
      </c>
      <c r="C215" s="7" t="str">
        <f t="shared" si="5"/>
        <v>女</v>
      </c>
      <c r="D215" s="7" t="str">
        <f>"255220200813122010315"</f>
        <v>255220200813122010315</v>
      </c>
      <c r="E215" s="7" t="s">
        <v>9</v>
      </c>
      <c r="F215" s="7" t="s">
        <v>10</v>
      </c>
      <c r="G215" s="8"/>
    </row>
    <row r="216" spans="1:7" ht="33" customHeight="1">
      <c r="A216" s="6">
        <v>213</v>
      </c>
      <c r="B216" s="7" t="str">
        <f>"王和婷"</f>
        <v>王和婷</v>
      </c>
      <c r="C216" s="7" t="str">
        <f t="shared" si="5"/>
        <v>女</v>
      </c>
      <c r="D216" s="7" t="str">
        <f>"255220200813122711316"</f>
        <v>255220200813122711316</v>
      </c>
      <c r="E216" s="7" t="s">
        <v>9</v>
      </c>
      <c r="F216" s="7" t="s">
        <v>10</v>
      </c>
      <c r="G216" s="8"/>
    </row>
    <row r="217" spans="1:7" ht="33" customHeight="1">
      <c r="A217" s="6">
        <v>214</v>
      </c>
      <c r="B217" s="7" t="str">
        <f>"郑晓晓"</f>
        <v>郑晓晓</v>
      </c>
      <c r="C217" s="7" t="str">
        <f t="shared" si="5"/>
        <v>女</v>
      </c>
      <c r="D217" s="7" t="str">
        <f>"255220200813123458318"</f>
        <v>255220200813123458318</v>
      </c>
      <c r="E217" s="7" t="s">
        <v>9</v>
      </c>
      <c r="F217" s="7" t="s">
        <v>10</v>
      </c>
      <c r="G217" s="8"/>
    </row>
    <row r="218" spans="1:7" ht="33" customHeight="1">
      <c r="A218" s="6">
        <v>215</v>
      </c>
      <c r="B218" s="7" t="str">
        <f>"谭芸香"</f>
        <v>谭芸香</v>
      </c>
      <c r="C218" s="7" t="str">
        <f t="shared" si="5"/>
        <v>女</v>
      </c>
      <c r="D218" s="7" t="str">
        <f>"255220200813124318320"</f>
        <v>255220200813124318320</v>
      </c>
      <c r="E218" s="7" t="s">
        <v>9</v>
      </c>
      <c r="F218" s="7" t="s">
        <v>10</v>
      </c>
      <c r="G218" s="8"/>
    </row>
    <row r="219" spans="1:7" ht="33" customHeight="1">
      <c r="A219" s="6">
        <v>216</v>
      </c>
      <c r="B219" s="7" t="str">
        <f>"陈雅琳"</f>
        <v>陈雅琳</v>
      </c>
      <c r="C219" s="7" t="str">
        <f t="shared" si="5"/>
        <v>女</v>
      </c>
      <c r="D219" s="7" t="str">
        <f>"255220200813124545321"</f>
        <v>255220200813124545321</v>
      </c>
      <c r="E219" s="7" t="s">
        <v>9</v>
      </c>
      <c r="F219" s="7" t="s">
        <v>10</v>
      </c>
      <c r="G219" s="8"/>
    </row>
    <row r="220" spans="1:7" ht="33" customHeight="1">
      <c r="A220" s="6">
        <v>217</v>
      </c>
      <c r="B220" s="7" t="str">
        <f>"黄露珠"</f>
        <v>黄露珠</v>
      </c>
      <c r="C220" s="7" t="str">
        <f t="shared" si="5"/>
        <v>女</v>
      </c>
      <c r="D220" s="7" t="str">
        <f>"255220200813125153322"</f>
        <v>255220200813125153322</v>
      </c>
      <c r="E220" s="7" t="s">
        <v>9</v>
      </c>
      <c r="F220" s="7" t="s">
        <v>10</v>
      </c>
      <c r="G220" s="8"/>
    </row>
    <row r="221" spans="1:7" ht="33" customHeight="1">
      <c r="A221" s="6">
        <v>218</v>
      </c>
      <c r="B221" s="7" t="str">
        <f>"张妍"</f>
        <v>张妍</v>
      </c>
      <c r="C221" s="7" t="str">
        <f t="shared" si="5"/>
        <v>女</v>
      </c>
      <c r="D221" s="7" t="str">
        <f>"255220200813125157323"</f>
        <v>255220200813125157323</v>
      </c>
      <c r="E221" s="7" t="s">
        <v>9</v>
      </c>
      <c r="F221" s="7" t="s">
        <v>10</v>
      </c>
      <c r="G221" s="8"/>
    </row>
    <row r="222" spans="1:7" ht="33" customHeight="1">
      <c r="A222" s="6">
        <v>219</v>
      </c>
      <c r="B222" s="7" t="str">
        <f>"徐妹柔"</f>
        <v>徐妹柔</v>
      </c>
      <c r="C222" s="7" t="str">
        <f t="shared" si="5"/>
        <v>女</v>
      </c>
      <c r="D222" s="7" t="str">
        <f>"255220200813125222324"</f>
        <v>255220200813125222324</v>
      </c>
      <c r="E222" s="7" t="s">
        <v>9</v>
      </c>
      <c r="F222" s="7" t="s">
        <v>10</v>
      </c>
      <c r="G222" s="8"/>
    </row>
    <row r="223" spans="1:7" ht="33" customHeight="1">
      <c r="A223" s="6">
        <v>220</v>
      </c>
      <c r="B223" s="7" t="str">
        <f>"黄和庆"</f>
        <v>黄和庆</v>
      </c>
      <c r="C223" s="7" t="str">
        <f t="shared" si="5"/>
        <v>女</v>
      </c>
      <c r="D223" s="7" t="str">
        <f>"255220200813125336325"</f>
        <v>255220200813125336325</v>
      </c>
      <c r="E223" s="7" t="s">
        <v>9</v>
      </c>
      <c r="F223" s="7" t="s">
        <v>10</v>
      </c>
      <c r="G223" s="8"/>
    </row>
    <row r="224" spans="1:7" ht="33" customHeight="1">
      <c r="A224" s="6">
        <v>221</v>
      </c>
      <c r="B224" s="7" t="str">
        <f>"周洁"</f>
        <v>周洁</v>
      </c>
      <c r="C224" s="7" t="str">
        <f t="shared" si="5"/>
        <v>女</v>
      </c>
      <c r="D224" s="7" t="str">
        <f>"255220200813125810326"</f>
        <v>255220200813125810326</v>
      </c>
      <c r="E224" s="7" t="s">
        <v>9</v>
      </c>
      <c r="F224" s="7" t="s">
        <v>10</v>
      </c>
      <c r="G224" s="8"/>
    </row>
    <row r="225" spans="1:7" ht="33" customHeight="1">
      <c r="A225" s="6">
        <v>222</v>
      </c>
      <c r="B225" s="7" t="str">
        <f>"陈岭"</f>
        <v>陈岭</v>
      </c>
      <c r="C225" s="7" t="str">
        <f t="shared" si="5"/>
        <v>女</v>
      </c>
      <c r="D225" s="7" t="str">
        <f>"255220200813125909327"</f>
        <v>255220200813125909327</v>
      </c>
      <c r="E225" s="7" t="s">
        <v>9</v>
      </c>
      <c r="F225" s="7" t="s">
        <v>10</v>
      </c>
      <c r="G225" s="8"/>
    </row>
    <row r="226" spans="1:7" ht="33" customHeight="1">
      <c r="A226" s="6">
        <v>223</v>
      </c>
      <c r="B226" s="7" t="str">
        <f>"卢燕芳"</f>
        <v>卢燕芳</v>
      </c>
      <c r="C226" s="7" t="str">
        <f t="shared" si="5"/>
        <v>女</v>
      </c>
      <c r="D226" s="7" t="str">
        <f>"255220200813131416330"</f>
        <v>255220200813131416330</v>
      </c>
      <c r="E226" s="7" t="s">
        <v>9</v>
      </c>
      <c r="F226" s="7" t="s">
        <v>10</v>
      </c>
      <c r="G226" s="8"/>
    </row>
    <row r="227" spans="1:7" ht="33" customHeight="1">
      <c r="A227" s="6">
        <v>224</v>
      </c>
      <c r="B227" s="7" t="str">
        <f>"王钟晶"</f>
        <v>王钟晶</v>
      </c>
      <c r="C227" s="7" t="str">
        <f t="shared" si="5"/>
        <v>女</v>
      </c>
      <c r="D227" s="7" t="str">
        <f>"255220200813133043334"</f>
        <v>255220200813133043334</v>
      </c>
      <c r="E227" s="7" t="s">
        <v>9</v>
      </c>
      <c r="F227" s="7" t="s">
        <v>10</v>
      </c>
      <c r="G227" s="8"/>
    </row>
    <row r="228" spans="1:7" ht="33" customHeight="1">
      <c r="A228" s="6">
        <v>225</v>
      </c>
      <c r="B228" s="7" t="str">
        <f>"郑忠艳"</f>
        <v>郑忠艳</v>
      </c>
      <c r="C228" s="7" t="str">
        <f t="shared" si="5"/>
        <v>女</v>
      </c>
      <c r="D228" s="7" t="str">
        <f>"255220200813133750336"</f>
        <v>255220200813133750336</v>
      </c>
      <c r="E228" s="7" t="s">
        <v>9</v>
      </c>
      <c r="F228" s="7" t="s">
        <v>10</v>
      </c>
      <c r="G228" s="8"/>
    </row>
    <row r="229" spans="1:7" ht="33" customHeight="1">
      <c r="A229" s="6">
        <v>226</v>
      </c>
      <c r="B229" s="7" t="str">
        <f>"林琳"</f>
        <v>林琳</v>
      </c>
      <c r="C229" s="7" t="str">
        <f t="shared" si="5"/>
        <v>女</v>
      </c>
      <c r="D229" s="7" t="str">
        <f>"255220200813135243339"</f>
        <v>255220200813135243339</v>
      </c>
      <c r="E229" s="7" t="s">
        <v>9</v>
      </c>
      <c r="F229" s="7" t="s">
        <v>10</v>
      </c>
      <c r="G229" s="8"/>
    </row>
    <row r="230" spans="1:7" ht="33" customHeight="1">
      <c r="A230" s="6">
        <v>227</v>
      </c>
      <c r="B230" s="7" t="str">
        <f>"金庆坤"</f>
        <v>金庆坤</v>
      </c>
      <c r="C230" s="7" t="str">
        <f t="shared" si="5"/>
        <v>女</v>
      </c>
      <c r="D230" s="7" t="str">
        <f>"255220200813140243342"</f>
        <v>255220200813140243342</v>
      </c>
      <c r="E230" s="7" t="s">
        <v>9</v>
      </c>
      <c r="F230" s="7" t="s">
        <v>10</v>
      </c>
      <c r="G230" s="8"/>
    </row>
    <row r="231" spans="1:7" ht="33" customHeight="1">
      <c r="A231" s="6">
        <v>228</v>
      </c>
      <c r="B231" s="7" t="str">
        <f>"钟海滨"</f>
        <v>钟海滨</v>
      </c>
      <c r="C231" s="7" t="str">
        <f t="shared" si="5"/>
        <v>女</v>
      </c>
      <c r="D231" s="7" t="str">
        <f>"255220200813140818343"</f>
        <v>255220200813140818343</v>
      </c>
      <c r="E231" s="7" t="s">
        <v>9</v>
      </c>
      <c r="F231" s="7" t="s">
        <v>10</v>
      </c>
      <c r="G231" s="8"/>
    </row>
    <row r="232" spans="1:7" ht="33" customHeight="1">
      <c r="A232" s="6">
        <v>229</v>
      </c>
      <c r="B232" s="7" t="str">
        <f>"王朝琴"</f>
        <v>王朝琴</v>
      </c>
      <c r="C232" s="7" t="str">
        <f t="shared" si="5"/>
        <v>女</v>
      </c>
      <c r="D232" s="7" t="str">
        <f>"255220200813142113345"</f>
        <v>255220200813142113345</v>
      </c>
      <c r="E232" s="7" t="s">
        <v>9</v>
      </c>
      <c r="F232" s="7" t="s">
        <v>10</v>
      </c>
      <c r="G232" s="8"/>
    </row>
    <row r="233" spans="1:7" ht="33" customHeight="1">
      <c r="A233" s="6">
        <v>230</v>
      </c>
      <c r="B233" s="7" t="str">
        <f>"林少雯"</f>
        <v>林少雯</v>
      </c>
      <c r="C233" s="7" t="str">
        <f t="shared" si="5"/>
        <v>女</v>
      </c>
      <c r="D233" s="7" t="str">
        <f>"255220200813142654346"</f>
        <v>255220200813142654346</v>
      </c>
      <c r="E233" s="7" t="s">
        <v>9</v>
      </c>
      <c r="F233" s="7" t="s">
        <v>10</v>
      </c>
      <c r="G233" s="8"/>
    </row>
    <row r="234" spans="1:7" ht="33" customHeight="1">
      <c r="A234" s="6">
        <v>231</v>
      </c>
      <c r="B234" s="7" t="str">
        <f>"李紫红"</f>
        <v>李紫红</v>
      </c>
      <c r="C234" s="7" t="str">
        <f t="shared" si="5"/>
        <v>女</v>
      </c>
      <c r="D234" s="7" t="str">
        <f>"255220200813150222350"</f>
        <v>255220200813150222350</v>
      </c>
      <c r="E234" s="7" t="s">
        <v>9</v>
      </c>
      <c r="F234" s="7" t="s">
        <v>10</v>
      </c>
      <c r="G234" s="8"/>
    </row>
    <row r="235" spans="1:7" ht="33" customHeight="1">
      <c r="A235" s="6">
        <v>232</v>
      </c>
      <c r="B235" s="7" t="str">
        <f>"蔡移"</f>
        <v>蔡移</v>
      </c>
      <c r="C235" s="7" t="str">
        <f t="shared" si="5"/>
        <v>女</v>
      </c>
      <c r="D235" s="7" t="str">
        <f>"255220200813151301351"</f>
        <v>255220200813151301351</v>
      </c>
      <c r="E235" s="7" t="s">
        <v>9</v>
      </c>
      <c r="F235" s="7" t="s">
        <v>10</v>
      </c>
      <c r="G235" s="8"/>
    </row>
    <row r="236" spans="1:7" ht="33" customHeight="1">
      <c r="A236" s="6">
        <v>233</v>
      </c>
      <c r="B236" s="7" t="str">
        <f>"何泽苹"</f>
        <v>何泽苹</v>
      </c>
      <c r="C236" s="7" t="str">
        <f t="shared" si="5"/>
        <v>女</v>
      </c>
      <c r="D236" s="7" t="str">
        <f>"255220200813152004352"</f>
        <v>255220200813152004352</v>
      </c>
      <c r="E236" s="7" t="s">
        <v>9</v>
      </c>
      <c r="F236" s="7" t="s">
        <v>10</v>
      </c>
      <c r="G236" s="8"/>
    </row>
    <row r="237" spans="1:7" ht="33" customHeight="1">
      <c r="A237" s="6">
        <v>234</v>
      </c>
      <c r="B237" s="7" t="str">
        <f>"何娜欣"</f>
        <v>何娜欣</v>
      </c>
      <c r="C237" s="7" t="str">
        <f t="shared" si="5"/>
        <v>女</v>
      </c>
      <c r="D237" s="7" t="str">
        <f>"255220200813152318353"</f>
        <v>255220200813152318353</v>
      </c>
      <c r="E237" s="7" t="s">
        <v>9</v>
      </c>
      <c r="F237" s="7" t="s">
        <v>10</v>
      </c>
      <c r="G237" s="8"/>
    </row>
    <row r="238" spans="1:7" ht="33" customHeight="1">
      <c r="A238" s="6">
        <v>235</v>
      </c>
      <c r="B238" s="7" t="str">
        <f>"颜惠"</f>
        <v>颜惠</v>
      </c>
      <c r="C238" s="7" t="str">
        <f t="shared" si="5"/>
        <v>女</v>
      </c>
      <c r="D238" s="7" t="str">
        <f>"255220200813153632354"</f>
        <v>255220200813153632354</v>
      </c>
      <c r="E238" s="7" t="s">
        <v>9</v>
      </c>
      <c r="F238" s="7" t="s">
        <v>10</v>
      </c>
      <c r="G238" s="8"/>
    </row>
    <row r="239" spans="1:7" ht="33" customHeight="1">
      <c r="A239" s="6">
        <v>236</v>
      </c>
      <c r="B239" s="7" t="str">
        <f>"刘慧"</f>
        <v>刘慧</v>
      </c>
      <c r="C239" s="7" t="str">
        <f t="shared" si="5"/>
        <v>女</v>
      </c>
      <c r="D239" s="7" t="str">
        <f>"255220200813154740355"</f>
        <v>255220200813154740355</v>
      </c>
      <c r="E239" s="7" t="s">
        <v>9</v>
      </c>
      <c r="F239" s="7" t="s">
        <v>10</v>
      </c>
      <c r="G239" s="8"/>
    </row>
    <row r="240" spans="1:7" ht="33" customHeight="1">
      <c r="A240" s="6">
        <v>237</v>
      </c>
      <c r="B240" s="7" t="str">
        <f>"陈瑶娥"</f>
        <v>陈瑶娥</v>
      </c>
      <c r="C240" s="7" t="str">
        <f t="shared" si="5"/>
        <v>女</v>
      </c>
      <c r="D240" s="7" t="str">
        <f>"255220200813155928359"</f>
        <v>255220200813155928359</v>
      </c>
      <c r="E240" s="7" t="s">
        <v>9</v>
      </c>
      <c r="F240" s="7" t="s">
        <v>10</v>
      </c>
      <c r="G240" s="8"/>
    </row>
    <row r="241" spans="1:7" ht="33" customHeight="1">
      <c r="A241" s="6">
        <v>238</v>
      </c>
      <c r="B241" s="7" t="str">
        <f>"陈才珍"</f>
        <v>陈才珍</v>
      </c>
      <c r="C241" s="7" t="str">
        <f t="shared" si="5"/>
        <v>女</v>
      </c>
      <c r="D241" s="7" t="str">
        <f>"255220200813160138360"</f>
        <v>255220200813160138360</v>
      </c>
      <c r="E241" s="7" t="s">
        <v>9</v>
      </c>
      <c r="F241" s="7" t="s">
        <v>10</v>
      </c>
      <c r="G241" s="8"/>
    </row>
    <row r="242" spans="1:7" ht="33" customHeight="1">
      <c r="A242" s="6">
        <v>239</v>
      </c>
      <c r="B242" s="7" t="str">
        <f>"董小兰"</f>
        <v>董小兰</v>
      </c>
      <c r="C242" s="7" t="str">
        <f t="shared" si="5"/>
        <v>女</v>
      </c>
      <c r="D242" s="7" t="str">
        <f>"255220200813160557361"</f>
        <v>255220200813160557361</v>
      </c>
      <c r="E242" s="7" t="s">
        <v>9</v>
      </c>
      <c r="F242" s="7" t="s">
        <v>10</v>
      </c>
      <c r="G242" s="8"/>
    </row>
    <row r="243" spans="1:7" ht="33" customHeight="1">
      <c r="A243" s="6">
        <v>240</v>
      </c>
      <c r="B243" s="7" t="str">
        <f>"王德莲"</f>
        <v>王德莲</v>
      </c>
      <c r="C243" s="7" t="str">
        <f t="shared" si="5"/>
        <v>女</v>
      </c>
      <c r="D243" s="7" t="str">
        <f>"255220200813161938363"</f>
        <v>255220200813161938363</v>
      </c>
      <c r="E243" s="7" t="s">
        <v>9</v>
      </c>
      <c r="F243" s="7" t="s">
        <v>10</v>
      </c>
      <c r="G243" s="8"/>
    </row>
    <row r="244" spans="1:7" ht="33" customHeight="1">
      <c r="A244" s="6">
        <v>241</v>
      </c>
      <c r="B244" s="7" t="str">
        <f>"胡珠燕"</f>
        <v>胡珠燕</v>
      </c>
      <c r="C244" s="7" t="str">
        <f t="shared" si="5"/>
        <v>女</v>
      </c>
      <c r="D244" s="7" t="str">
        <f>"255220200813162217365"</f>
        <v>255220200813162217365</v>
      </c>
      <c r="E244" s="7" t="s">
        <v>9</v>
      </c>
      <c r="F244" s="7" t="s">
        <v>10</v>
      </c>
      <c r="G244" s="8"/>
    </row>
    <row r="245" spans="1:7" ht="33" customHeight="1">
      <c r="A245" s="6">
        <v>242</v>
      </c>
      <c r="B245" s="7" t="str">
        <f>"吴毓飞"</f>
        <v>吴毓飞</v>
      </c>
      <c r="C245" s="7" t="str">
        <f t="shared" si="5"/>
        <v>女</v>
      </c>
      <c r="D245" s="7" t="str">
        <f>"255220200813164542371"</f>
        <v>255220200813164542371</v>
      </c>
      <c r="E245" s="7" t="s">
        <v>9</v>
      </c>
      <c r="F245" s="7" t="s">
        <v>10</v>
      </c>
      <c r="G245" s="8"/>
    </row>
    <row r="246" spans="1:7" ht="33" customHeight="1">
      <c r="A246" s="6">
        <v>243</v>
      </c>
      <c r="B246" s="7" t="str">
        <f>"陈润"</f>
        <v>陈润</v>
      </c>
      <c r="C246" s="7" t="str">
        <f t="shared" si="5"/>
        <v>女</v>
      </c>
      <c r="D246" s="7" t="str">
        <f>"255220200813164549372"</f>
        <v>255220200813164549372</v>
      </c>
      <c r="E246" s="7" t="s">
        <v>9</v>
      </c>
      <c r="F246" s="7" t="s">
        <v>10</v>
      </c>
      <c r="G246" s="8"/>
    </row>
    <row r="247" spans="1:7" ht="33" customHeight="1">
      <c r="A247" s="6">
        <v>244</v>
      </c>
      <c r="B247" s="7" t="str">
        <f>"杨玉"</f>
        <v>杨玉</v>
      </c>
      <c r="C247" s="7" t="str">
        <f t="shared" si="5"/>
        <v>女</v>
      </c>
      <c r="D247" s="7" t="str">
        <f>"255220200813165242374"</f>
        <v>255220200813165242374</v>
      </c>
      <c r="E247" s="7" t="s">
        <v>9</v>
      </c>
      <c r="F247" s="7" t="s">
        <v>10</v>
      </c>
      <c r="G247" s="8"/>
    </row>
    <row r="248" spans="1:7" ht="33" customHeight="1">
      <c r="A248" s="6">
        <v>245</v>
      </c>
      <c r="B248" s="7" t="str">
        <f>"吉财丽"</f>
        <v>吉财丽</v>
      </c>
      <c r="C248" s="7" t="str">
        <f t="shared" si="5"/>
        <v>女</v>
      </c>
      <c r="D248" s="7" t="str">
        <f>"255220200813165317375"</f>
        <v>255220200813165317375</v>
      </c>
      <c r="E248" s="7" t="s">
        <v>9</v>
      </c>
      <c r="F248" s="7" t="s">
        <v>10</v>
      </c>
      <c r="G248" s="8"/>
    </row>
    <row r="249" spans="1:7" ht="33" customHeight="1">
      <c r="A249" s="6">
        <v>246</v>
      </c>
      <c r="B249" s="7" t="str">
        <f>"陈海玉"</f>
        <v>陈海玉</v>
      </c>
      <c r="C249" s="7" t="str">
        <f t="shared" si="5"/>
        <v>女</v>
      </c>
      <c r="D249" s="7" t="str">
        <f>"255220200813170313377"</f>
        <v>255220200813170313377</v>
      </c>
      <c r="E249" s="7" t="s">
        <v>9</v>
      </c>
      <c r="F249" s="7" t="s">
        <v>10</v>
      </c>
      <c r="G249" s="8"/>
    </row>
    <row r="250" spans="1:7" ht="33" customHeight="1">
      <c r="A250" s="6">
        <v>247</v>
      </c>
      <c r="B250" s="7" t="str">
        <f>"邢芳格"</f>
        <v>邢芳格</v>
      </c>
      <c r="C250" s="7" t="str">
        <f t="shared" si="5"/>
        <v>女</v>
      </c>
      <c r="D250" s="7" t="str">
        <f>"255220200813171030379"</f>
        <v>255220200813171030379</v>
      </c>
      <c r="E250" s="7" t="s">
        <v>9</v>
      </c>
      <c r="F250" s="7" t="s">
        <v>10</v>
      </c>
      <c r="G250" s="8"/>
    </row>
    <row r="251" spans="1:7" ht="33" customHeight="1">
      <c r="A251" s="6">
        <v>248</v>
      </c>
      <c r="B251" s="7" t="str">
        <f>"孙有梅"</f>
        <v>孙有梅</v>
      </c>
      <c r="C251" s="7" t="str">
        <f t="shared" si="5"/>
        <v>女</v>
      </c>
      <c r="D251" s="7" t="str">
        <f>"255220200813172959380"</f>
        <v>255220200813172959380</v>
      </c>
      <c r="E251" s="7" t="s">
        <v>9</v>
      </c>
      <c r="F251" s="7" t="s">
        <v>10</v>
      </c>
      <c r="G251" s="8"/>
    </row>
    <row r="252" spans="1:7" ht="33" customHeight="1">
      <c r="A252" s="6">
        <v>249</v>
      </c>
      <c r="B252" s="7" t="str">
        <f>"王国秋"</f>
        <v>王国秋</v>
      </c>
      <c r="C252" s="7" t="str">
        <f t="shared" si="5"/>
        <v>女</v>
      </c>
      <c r="D252" s="7" t="str">
        <f>"255220200813173628382"</f>
        <v>255220200813173628382</v>
      </c>
      <c r="E252" s="7" t="s">
        <v>9</v>
      </c>
      <c r="F252" s="7" t="s">
        <v>10</v>
      </c>
      <c r="G252" s="8"/>
    </row>
    <row r="253" spans="1:7" ht="33" customHeight="1">
      <c r="A253" s="6">
        <v>250</v>
      </c>
      <c r="B253" s="7" t="str">
        <f>"关义侠"</f>
        <v>关义侠</v>
      </c>
      <c r="C253" s="7" t="str">
        <f t="shared" si="5"/>
        <v>女</v>
      </c>
      <c r="D253" s="7" t="str">
        <f>"255220200813174100384"</f>
        <v>255220200813174100384</v>
      </c>
      <c r="E253" s="7" t="s">
        <v>9</v>
      </c>
      <c r="F253" s="7" t="s">
        <v>10</v>
      </c>
      <c r="G253" s="8"/>
    </row>
    <row r="254" spans="1:7" ht="33" customHeight="1">
      <c r="A254" s="6">
        <v>251</v>
      </c>
      <c r="B254" s="7" t="str">
        <f>"毛婷"</f>
        <v>毛婷</v>
      </c>
      <c r="C254" s="7" t="str">
        <f t="shared" si="5"/>
        <v>女</v>
      </c>
      <c r="D254" s="7" t="str">
        <f>"255220200813174517385"</f>
        <v>255220200813174517385</v>
      </c>
      <c r="E254" s="7" t="s">
        <v>9</v>
      </c>
      <c r="F254" s="7" t="s">
        <v>10</v>
      </c>
      <c r="G254" s="8"/>
    </row>
    <row r="255" spans="1:7" ht="33" customHeight="1">
      <c r="A255" s="6">
        <v>252</v>
      </c>
      <c r="B255" s="7" t="str">
        <f>"吴娟"</f>
        <v>吴娟</v>
      </c>
      <c r="C255" s="7" t="str">
        <f t="shared" si="5"/>
        <v>女</v>
      </c>
      <c r="D255" s="7" t="str">
        <f>"255220200813174542386"</f>
        <v>255220200813174542386</v>
      </c>
      <c r="E255" s="7" t="s">
        <v>9</v>
      </c>
      <c r="F255" s="7" t="s">
        <v>10</v>
      </c>
      <c r="G255" s="8"/>
    </row>
    <row r="256" spans="1:7" ht="33" customHeight="1">
      <c r="A256" s="6">
        <v>253</v>
      </c>
      <c r="B256" s="7" t="str">
        <f>"张丹"</f>
        <v>张丹</v>
      </c>
      <c r="C256" s="7" t="str">
        <f t="shared" si="5"/>
        <v>女</v>
      </c>
      <c r="D256" s="7" t="str">
        <f>"255220200813175015387"</f>
        <v>255220200813175015387</v>
      </c>
      <c r="E256" s="7" t="s">
        <v>9</v>
      </c>
      <c r="F256" s="7" t="s">
        <v>10</v>
      </c>
      <c r="G256" s="8"/>
    </row>
    <row r="257" spans="1:7" ht="33" customHeight="1">
      <c r="A257" s="6">
        <v>254</v>
      </c>
      <c r="B257" s="7" t="str">
        <f>"王绥盈"</f>
        <v>王绥盈</v>
      </c>
      <c r="C257" s="7" t="str">
        <f t="shared" si="5"/>
        <v>女</v>
      </c>
      <c r="D257" s="7" t="str">
        <f>"255220200813175952388"</f>
        <v>255220200813175952388</v>
      </c>
      <c r="E257" s="7" t="s">
        <v>9</v>
      </c>
      <c r="F257" s="7" t="s">
        <v>10</v>
      </c>
      <c r="G257" s="8"/>
    </row>
    <row r="258" spans="1:7" ht="33" customHeight="1">
      <c r="A258" s="6">
        <v>255</v>
      </c>
      <c r="B258" s="7" t="str">
        <f>"江美"</f>
        <v>江美</v>
      </c>
      <c r="C258" s="7" t="str">
        <f t="shared" si="5"/>
        <v>女</v>
      </c>
      <c r="D258" s="7" t="str">
        <f>"255220200813180038389"</f>
        <v>255220200813180038389</v>
      </c>
      <c r="E258" s="7" t="s">
        <v>9</v>
      </c>
      <c r="F258" s="7" t="s">
        <v>10</v>
      </c>
      <c r="G258" s="8"/>
    </row>
    <row r="259" spans="1:7" ht="33" customHeight="1">
      <c r="A259" s="6">
        <v>256</v>
      </c>
      <c r="B259" s="7" t="str">
        <f>"钟浪"</f>
        <v>钟浪</v>
      </c>
      <c r="C259" s="7" t="str">
        <f t="shared" si="5"/>
        <v>女</v>
      </c>
      <c r="D259" s="7" t="str">
        <f>"255220200813180436390"</f>
        <v>255220200813180436390</v>
      </c>
      <c r="E259" s="7" t="s">
        <v>9</v>
      </c>
      <c r="F259" s="7" t="s">
        <v>10</v>
      </c>
      <c r="G259" s="8"/>
    </row>
    <row r="260" spans="1:7" ht="33" customHeight="1">
      <c r="A260" s="6">
        <v>257</v>
      </c>
      <c r="B260" s="7" t="str">
        <f>"陈明佳"</f>
        <v>陈明佳</v>
      </c>
      <c r="C260" s="7" t="str">
        <f t="shared" si="5"/>
        <v>女</v>
      </c>
      <c r="D260" s="7" t="str">
        <f>"255220200813180814393"</f>
        <v>255220200813180814393</v>
      </c>
      <c r="E260" s="7" t="s">
        <v>9</v>
      </c>
      <c r="F260" s="7" t="s">
        <v>10</v>
      </c>
      <c r="G260" s="8"/>
    </row>
    <row r="261" spans="1:7" ht="33" customHeight="1">
      <c r="A261" s="6">
        <v>258</v>
      </c>
      <c r="B261" s="7" t="str">
        <f>"钟惠"</f>
        <v>钟惠</v>
      </c>
      <c r="C261" s="7" t="str">
        <f t="shared" si="5"/>
        <v>女</v>
      </c>
      <c r="D261" s="7" t="str">
        <f>"255220200813181435394"</f>
        <v>255220200813181435394</v>
      </c>
      <c r="E261" s="7" t="s">
        <v>9</v>
      </c>
      <c r="F261" s="7" t="s">
        <v>10</v>
      </c>
      <c r="G261" s="8"/>
    </row>
    <row r="262" spans="1:7" ht="33" customHeight="1">
      <c r="A262" s="6">
        <v>259</v>
      </c>
      <c r="B262" s="7" t="str">
        <f>"陈燕妮"</f>
        <v>陈燕妮</v>
      </c>
      <c r="C262" s="7" t="str">
        <f t="shared" si="5"/>
        <v>女</v>
      </c>
      <c r="D262" s="7" t="str">
        <f>"255220200813182103395"</f>
        <v>255220200813182103395</v>
      </c>
      <c r="E262" s="7" t="s">
        <v>9</v>
      </c>
      <c r="F262" s="7" t="s">
        <v>10</v>
      </c>
      <c r="G262" s="8"/>
    </row>
    <row r="263" spans="1:7" ht="33" customHeight="1">
      <c r="A263" s="6">
        <v>260</v>
      </c>
      <c r="B263" s="7" t="str">
        <f>"冯本乖"</f>
        <v>冯本乖</v>
      </c>
      <c r="C263" s="7" t="str">
        <f t="shared" si="5"/>
        <v>女</v>
      </c>
      <c r="D263" s="7" t="str">
        <f>"255220200813182231396"</f>
        <v>255220200813182231396</v>
      </c>
      <c r="E263" s="7" t="s">
        <v>9</v>
      </c>
      <c r="F263" s="7" t="s">
        <v>10</v>
      </c>
      <c r="G263" s="8"/>
    </row>
    <row r="264" spans="1:7" ht="33" customHeight="1">
      <c r="A264" s="6">
        <v>261</v>
      </c>
      <c r="B264" s="7" t="str">
        <f>"金红楼"</f>
        <v>金红楼</v>
      </c>
      <c r="C264" s="7" t="str">
        <f t="shared" si="5"/>
        <v>女</v>
      </c>
      <c r="D264" s="7" t="str">
        <f>"255220200813191045401"</f>
        <v>255220200813191045401</v>
      </c>
      <c r="E264" s="7" t="s">
        <v>9</v>
      </c>
      <c r="F264" s="7" t="s">
        <v>10</v>
      </c>
      <c r="G264" s="8"/>
    </row>
    <row r="265" spans="1:7" ht="33" customHeight="1">
      <c r="A265" s="6">
        <v>262</v>
      </c>
      <c r="B265" s="7" t="str">
        <f>"符丹慧"</f>
        <v>符丹慧</v>
      </c>
      <c r="C265" s="7" t="str">
        <f t="shared" si="5"/>
        <v>女</v>
      </c>
      <c r="D265" s="7" t="str">
        <f>"255220200813191732403"</f>
        <v>255220200813191732403</v>
      </c>
      <c r="E265" s="7" t="s">
        <v>9</v>
      </c>
      <c r="F265" s="7" t="s">
        <v>10</v>
      </c>
      <c r="G265" s="8"/>
    </row>
    <row r="266" spans="1:7" ht="33" customHeight="1">
      <c r="A266" s="6">
        <v>263</v>
      </c>
      <c r="B266" s="7" t="str">
        <f>"朱彩玲"</f>
        <v>朱彩玲</v>
      </c>
      <c r="C266" s="7" t="str">
        <f t="shared" si="5"/>
        <v>女</v>
      </c>
      <c r="D266" s="7" t="str">
        <f>"255220200813192104404"</f>
        <v>255220200813192104404</v>
      </c>
      <c r="E266" s="7" t="s">
        <v>9</v>
      </c>
      <c r="F266" s="7" t="s">
        <v>10</v>
      </c>
      <c r="G266" s="8"/>
    </row>
    <row r="267" spans="1:7" ht="33" customHeight="1">
      <c r="A267" s="6">
        <v>264</v>
      </c>
      <c r="B267" s="7" t="str">
        <f>"全芸芸"</f>
        <v>全芸芸</v>
      </c>
      <c r="C267" s="7" t="str">
        <f t="shared" si="5"/>
        <v>女</v>
      </c>
      <c r="D267" s="7" t="str">
        <f>"255220200813194851407"</f>
        <v>255220200813194851407</v>
      </c>
      <c r="E267" s="7" t="s">
        <v>9</v>
      </c>
      <c r="F267" s="7" t="s">
        <v>10</v>
      </c>
      <c r="G267" s="8"/>
    </row>
    <row r="268" spans="1:7" ht="33" customHeight="1">
      <c r="A268" s="6">
        <v>265</v>
      </c>
      <c r="B268" s="7" t="str">
        <f>"陈双花"</f>
        <v>陈双花</v>
      </c>
      <c r="C268" s="7" t="str">
        <f t="shared" si="5"/>
        <v>女</v>
      </c>
      <c r="D268" s="7" t="str">
        <f>"255220200813195120408"</f>
        <v>255220200813195120408</v>
      </c>
      <c r="E268" s="7" t="s">
        <v>9</v>
      </c>
      <c r="F268" s="7" t="s">
        <v>10</v>
      </c>
      <c r="G268" s="8"/>
    </row>
    <row r="269" spans="1:7" ht="33" customHeight="1">
      <c r="A269" s="6">
        <v>266</v>
      </c>
      <c r="B269" s="7" t="str">
        <f>"王祎"</f>
        <v>王祎</v>
      </c>
      <c r="C269" s="7" t="str">
        <f t="shared" si="5"/>
        <v>女</v>
      </c>
      <c r="D269" s="7" t="str">
        <f>"255220200813195152409"</f>
        <v>255220200813195152409</v>
      </c>
      <c r="E269" s="7" t="s">
        <v>9</v>
      </c>
      <c r="F269" s="7" t="s">
        <v>10</v>
      </c>
      <c r="G269" s="8"/>
    </row>
    <row r="270" spans="1:7" ht="33" customHeight="1">
      <c r="A270" s="6">
        <v>267</v>
      </c>
      <c r="B270" s="7" t="str">
        <f>"符桂花"</f>
        <v>符桂花</v>
      </c>
      <c r="C270" s="7" t="str">
        <f t="shared" si="5"/>
        <v>女</v>
      </c>
      <c r="D270" s="7" t="str">
        <f>"255220200813195609411"</f>
        <v>255220200813195609411</v>
      </c>
      <c r="E270" s="7" t="s">
        <v>9</v>
      </c>
      <c r="F270" s="7" t="s">
        <v>10</v>
      </c>
      <c r="G270" s="8"/>
    </row>
    <row r="271" spans="1:7" ht="33" customHeight="1">
      <c r="A271" s="6">
        <v>268</v>
      </c>
      <c r="B271" s="7" t="str">
        <f>"符玉联"</f>
        <v>符玉联</v>
      </c>
      <c r="C271" s="7" t="str">
        <f t="shared" si="5"/>
        <v>女</v>
      </c>
      <c r="D271" s="7" t="str">
        <f>"255220200813195609412"</f>
        <v>255220200813195609412</v>
      </c>
      <c r="E271" s="7" t="s">
        <v>9</v>
      </c>
      <c r="F271" s="7" t="s">
        <v>10</v>
      </c>
      <c r="G271" s="8"/>
    </row>
    <row r="272" spans="1:7" ht="33" customHeight="1">
      <c r="A272" s="6">
        <v>269</v>
      </c>
      <c r="B272" s="7" t="str">
        <f>"邓婷"</f>
        <v>邓婷</v>
      </c>
      <c r="C272" s="7" t="str">
        <f t="shared" si="5"/>
        <v>女</v>
      </c>
      <c r="D272" s="7" t="str">
        <f>"255220200813195631413"</f>
        <v>255220200813195631413</v>
      </c>
      <c r="E272" s="7" t="s">
        <v>9</v>
      </c>
      <c r="F272" s="7" t="s">
        <v>10</v>
      </c>
      <c r="G272" s="8"/>
    </row>
    <row r="273" spans="1:7" ht="33" customHeight="1">
      <c r="A273" s="6">
        <v>270</v>
      </c>
      <c r="B273" s="7" t="str">
        <f>"吴莉花"</f>
        <v>吴莉花</v>
      </c>
      <c r="C273" s="7" t="str">
        <f t="shared" si="5"/>
        <v>女</v>
      </c>
      <c r="D273" s="7" t="str">
        <f>"255220200813195759416"</f>
        <v>255220200813195759416</v>
      </c>
      <c r="E273" s="7" t="s">
        <v>9</v>
      </c>
      <c r="F273" s="7" t="s">
        <v>10</v>
      </c>
      <c r="G273" s="8"/>
    </row>
    <row r="274" spans="1:7" ht="33" customHeight="1">
      <c r="A274" s="6">
        <v>271</v>
      </c>
      <c r="B274" s="7" t="str">
        <f>"黎晶晶"</f>
        <v>黎晶晶</v>
      </c>
      <c r="C274" s="7" t="str">
        <f t="shared" si="5"/>
        <v>女</v>
      </c>
      <c r="D274" s="7" t="str">
        <f>"255220200813200245418"</f>
        <v>255220200813200245418</v>
      </c>
      <c r="E274" s="7" t="s">
        <v>9</v>
      </c>
      <c r="F274" s="7" t="s">
        <v>10</v>
      </c>
      <c r="G274" s="8"/>
    </row>
    <row r="275" spans="1:7" ht="33" customHeight="1">
      <c r="A275" s="6">
        <v>272</v>
      </c>
      <c r="B275" s="7" t="str">
        <f>"吴金花"</f>
        <v>吴金花</v>
      </c>
      <c r="C275" s="7" t="str">
        <f t="shared" si="5"/>
        <v>女</v>
      </c>
      <c r="D275" s="7" t="str">
        <f>"255220200813201315419"</f>
        <v>255220200813201315419</v>
      </c>
      <c r="E275" s="7" t="s">
        <v>9</v>
      </c>
      <c r="F275" s="7" t="s">
        <v>10</v>
      </c>
      <c r="G275" s="8"/>
    </row>
    <row r="276" spans="1:7" ht="33" customHeight="1">
      <c r="A276" s="6">
        <v>273</v>
      </c>
      <c r="B276" s="7" t="str">
        <f>"陈亚妹"</f>
        <v>陈亚妹</v>
      </c>
      <c r="C276" s="7" t="str">
        <f t="shared" si="5"/>
        <v>女</v>
      </c>
      <c r="D276" s="7" t="str">
        <f>"255220200813201321420"</f>
        <v>255220200813201321420</v>
      </c>
      <c r="E276" s="7" t="s">
        <v>9</v>
      </c>
      <c r="F276" s="7" t="s">
        <v>10</v>
      </c>
      <c r="G276" s="8"/>
    </row>
    <row r="277" spans="1:7" ht="33" customHeight="1">
      <c r="A277" s="6">
        <v>274</v>
      </c>
      <c r="B277" s="7" t="str">
        <f>"黎秀尾"</f>
        <v>黎秀尾</v>
      </c>
      <c r="C277" s="7" t="str">
        <f t="shared" si="5"/>
        <v>女</v>
      </c>
      <c r="D277" s="7" t="str">
        <f>"255220200813201607421"</f>
        <v>255220200813201607421</v>
      </c>
      <c r="E277" s="7" t="s">
        <v>9</v>
      </c>
      <c r="F277" s="7" t="s">
        <v>10</v>
      </c>
      <c r="G277" s="8"/>
    </row>
    <row r="278" spans="1:7" ht="33" customHeight="1">
      <c r="A278" s="6">
        <v>275</v>
      </c>
      <c r="B278" s="7" t="str">
        <f>"符莉莉"</f>
        <v>符莉莉</v>
      </c>
      <c r="C278" s="7" t="str">
        <f aca="true" t="shared" si="6" ref="C278:C322">"女"</f>
        <v>女</v>
      </c>
      <c r="D278" s="7" t="str">
        <f>"255220200813202508423"</f>
        <v>255220200813202508423</v>
      </c>
      <c r="E278" s="7" t="s">
        <v>9</v>
      </c>
      <c r="F278" s="7" t="s">
        <v>10</v>
      </c>
      <c r="G278" s="8"/>
    </row>
    <row r="279" spans="1:7" ht="33" customHeight="1">
      <c r="A279" s="6">
        <v>276</v>
      </c>
      <c r="B279" s="7" t="str">
        <f>"庄方兰"</f>
        <v>庄方兰</v>
      </c>
      <c r="C279" s="7" t="str">
        <f t="shared" si="6"/>
        <v>女</v>
      </c>
      <c r="D279" s="7" t="str">
        <f>"255220200813202705424"</f>
        <v>255220200813202705424</v>
      </c>
      <c r="E279" s="7" t="s">
        <v>9</v>
      </c>
      <c r="F279" s="7" t="s">
        <v>10</v>
      </c>
      <c r="G279" s="8"/>
    </row>
    <row r="280" spans="1:7" ht="33" customHeight="1">
      <c r="A280" s="6">
        <v>277</v>
      </c>
      <c r="B280" s="7" t="str">
        <f>"王海燕"</f>
        <v>王海燕</v>
      </c>
      <c r="C280" s="7" t="str">
        <f t="shared" si="6"/>
        <v>女</v>
      </c>
      <c r="D280" s="7" t="str">
        <f>"255220200813204700425"</f>
        <v>255220200813204700425</v>
      </c>
      <c r="E280" s="7" t="s">
        <v>9</v>
      </c>
      <c r="F280" s="7" t="s">
        <v>10</v>
      </c>
      <c r="G280" s="8"/>
    </row>
    <row r="281" spans="1:7" ht="33" customHeight="1">
      <c r="A281" s="6">
        <v>278</v>
      </c>
      <c r="B281" s="7" t="str">
        <f>"符亚菊"</f>
        <v>符亚菊</v>
      </c>
      <c r="C281" s="7" t="str">
        <f t="shared" si="6"/>
        <v>女</v>
      </c>
      <c r="D281" s="7" t="str">
        <f>"255220200813205111426"</f>
        <v>255220200813205111426</v>
      </c>
      <c r="E281" s="7" t="s">
        <v>9</v>
      </c>
      <c r="F281" s="7" t="s">
        <v>10</v>
      </c>
      <c r="G281" s="8"/>
    </row>
    <row r="282" spans="1:7" ht="33" customHeight="1">
      <c r="A282" s="6">
        <v>279</v>
      </c>
      <c r="B282" s="7" t="str">
        <f>"姜婉萍"</f>
        <v>姜婉萍</v>
      </c>
      <c r="C282" s="7" t="str">
        <f t="shared" si="6"/>
        <v>女</v>
      </c>
      <c r="D282" s="7" t="str">
        <f>"255220200813205422427"</f>
        <v>255220200813205422427</v>
      </c>
      <c r="E282" s="7" t="s">
        <v>9</v>
      </c>
      <c r="F282" s="7" t="s">
        <v>10</v>
      </c>
      <c r="G282" s="8"/>
    </row>
    <row r="283" spans="1:7" ht="33" customHeight="1">
      <c r="A283" s="6">
        <v>280</v>
      </c>
      <c r="B283" s="7" t="str">
        <f>"林雅洁"</f>
        <v>林雅洁</v>
      </c>
      <c r="C283" s="7" t="str">
        <f t="shared" si="6"/>
        <v>女</v>
      </c>
      <c r="D283" s="7" t="str">
        <f>"255220200813205451428"</f>
        <v>255220200813205451428</v>
      </c>
      <c r="E283" s="7" t="s">
        <v>9</v>
      </c>
      <c r="F283" s="7" t="s">
        <v>10</v>
      </c>
      <c r="G283" s="8"/>
    </row>
    <row r="284" spans="1:7" ht="33" customHeight="1">
      <c r="A284" s="6">
        <v>281</v>
      </c>
      <c r="B284" s="7" t="str">
        <f>"李秋乾"</f>
        <v>李秋乾</v>
      </c>
      <c r="C284" s="7" t="str">
        <f t="shared" si="6"/>
        <v>女</v>
      </c>
      <c r="D284" s="7" t="str">
        <f>"255220200813205831429"</f>
        <v>255220200813205831429</v>
      </c>
      <c r="E284" s="7" t="s">
        <v>9</v>
      </c>
      <c r="F284" s="7" t="s">
        <v>10</v>
      </c>
      <c r="G284" s="8"/>
    </row>
    <row r="285" spans="1:7" ht="33" customHeight="1">
      <c r="A285" s="6">
        <v>282</v>
      </c>
      <c r="B285" s="7" t="str">
        <f>"苏婷"</f>
        <v>苏婷</v>
      </c>
      <c r="C285" s="7" t="str">
        <f t="shared" si="6"/>
        <v>女</v>
      </c>
      <c r="D285" s="7" t="str">
        <f>"255220200813205931430"</f>
        <v>255220200813205931430</v>
      </c>
      <c r="E285" s="7" t="s">
        <v>9</v>
      </c>
      <c r="F285" s="7" t="s">
        <v>10</v>
      </c>
      <c r="G285" s="8"/>
    </row>
    <row r="286" spans="1:7" ht="33" customHeight="1">
      <c r="A286" s="6">
        <v>283</v>
      </c>
      <c r="B286" s="7" t="str">
        <f>"王玉"</f>
        <v>王玉</v>
      </c>
      <c r="C286" s="7" t="str">
        <f t="shared" si="6"/>
        <v>女</v>
      </c>
      <c r="D286" s="7" t="str">
        <f>"255220200813211727432"</f>
        <v>255220200813211727432</v>
      </c>
      <c r="E286" s="7" t="s">
        <v>9</v>
      </c>
      <c r="F286" s="7" t="s">
        <v>10</v>
      </c>
      <c r="G286" s="8"/>
    </row>
    <row r="287" spans="1:7" ht="33" customHeight="1">
      <c r="A287" s="6">
        <v>284</v>
      </c>
      <c r="B287" s="7" t="str">
        <f>"刘凤美"</f>
        <v>刘凤美</v>
      </c>
      <c r="C287" s="7" t="str">
        <f t="shared" si="6"/>
        <v>女</v>
      </c>
      <c r="D287" s="7" t="str">
        <f>"255220200813212126433"</f>
        <v>255220200813212126433</v>
      </c>
      <c r="E287" s="7" t="s">
        <v>9</v>
      </c>
      <c r="F287" s="7" t="s">
        <v>10</v>
      </c>
      <c r="G287" s="8"/>
    </row>
    <row r="288" spans="1:7" ht="33" customHeight="1">
      <c r="A288" s="6">
        <v>285</v>
      </c>
      <c r="B288" s="7" t="str">
        <f>"桂丽团"</f>
        <v>桂丽团</v>
      </c>
      <c r="C288" s="7" t="str">
        <f t="shared" si="6"/>
        <v>女</v>
      </c>
      <c r="D288" s="7" t="str">
        <f>"255220200813212809434"</f>
        <v>255220200813212809434</v>
      </c>
      <c r="E288" s="7" t="s">
        <v>9</v>
      </c>
      <c r="F288" s="7" t="s">
        <v>10</v>
      </c>
      <c r="G288" s="8"/>
    </row>
    <row r="289" spans="1:7" ht="33" customHeight="1">
      <c r="A289" s="6">
        <v>286</v>
      </c>
      <c r="B289" s="7" t="str">
        <f>"王春艳"</f>
        <v>王春艳</v>
      </c>
      <c r="C289" s="7" t="str">
        <f t="shared" si="6"/>
        <v>女</v>
      </c>
      <c r="D289" s="7" t="str">
        <f>"255220200813213523435"</f>
        <v>255220200813213523435</v>
      </c>
      <c r="E289" s="7" t="s">
        <v>9</v>
      </c>
      <c r="F289" s="7" t="s">
        <v>10</v>
      </c>
      <c r="G289" s="8"/>
    </row>
    <row r="290" spans="1:7" ht="33" customHeight="1">
      <c r="A290" s="6">
        <v>287</v>
      </c>
      <c r="B290" s="7" t="str">
        <f>"李王丹"</f>
        <v>李王丹</v>
      </c>
      <c r="C290" s="7" t="str">
        <f t="shared" si="6"/>
        <v>女</v>
      </c>
      <c r="D290" s="7" t="str">
        <f>"255220200813213719436"</f>
        <v>255220200813213719436</v>
      </c>
      <c r="E290" s="7" t="s">
        <v>9</v>
      </c>
      <c r="F290" s="7" t="s">
        <v>10</v>
      </c>
      <c r="G290" s="8"/>
    </row>
    <row r="291" spans="1:7" ht="33" customHeight="1">
      <c r="A291" s="6">
        <v>288</v>
      </c>
      <c r="B291" s="7" t="str">
        <f>"符文静"</f>
        <v>符文静</v>
      </c>
      <c r="C291" s="7" t="str">
        <f t="shared" si="6"/>
        <v>女</v>
      </c>
      <c r="D291" s="7" t="str">
        <f>"255220200813214355437"</f>
        <v>255220200813214355437</v>
      </c>
      <c r="E291" s="7" t="s">
        <v>9</v>
      </c>
      <c r="F291" s="7" t="s">
        <v>10</v>
      </c>
      <c r="G291" s="8"/>
    </row>
    <row r="292" spans="1:7" ht="33" customHeight="1">
      <c r="A292" s="6">
        <v>289</v>
      </c>
      <c r="B292" s="7" t="str">
        <f>"王娇 "</f>
        <v>王娇 </v>
      </c>
      <c r="C292" s="7" t="str">
        <f t="shared" si="6"/>
        <v>女</v>
      </c>
      <c r="D292" s="7" t="str">
        <f>"255220200813214526438"</f>
        <v>255220200813214526438</v>
      </c>
      <c r="E292" s="7" t="s">
        <v>9</v>
      </c>
      <c r="F292" s="7" t="s">
        <v>10</v>
      </c>
      <c r="G292" s="8"/>
    </row>
    <row r="293" spans="1:7" ht="33" customHeight="1">
      <c r="A293" s="6">
        <v>290</v>
      </c>
      <c r="B293" s="7" t="str">
        <f>"黎翠娜"</f>
        <v>黎翠娜</v>
      </c>
      <c r="C293" s="7" t="str">
        <f t="shared" si="6"/>
        <v>女</v>
      </c>
      <c r="D293" s="7" t="str">
        <f>"255220200813214659439"</f>
        <v>255220200813214659439</v>
      </c>
      <c r="E293" s="7" t="s">
        <v>9</v>
      </c>
      <c r="F293" s="7" t="s">
        <v>10</v>
      </c>
      <c r="G293" s="8"/>
    </row>
    <row r="294" spans="1:7" ht="33" customHeight="1">
      <c r="A294" s="6">
        <v>291</v>
      </c>
      <c r="B294" s="7" t="str">
        <f>"洪家凤"</f>
        <v>洪家凤</v>
      </c>
      <c r="C294" s="7" t="str">
        <f t="shared" si="6"/>
        <v>女</v>
      </c>
      <c r="D294" s="7" t="str">
        <f>"255220200813214703440"</f>
        <v>255220200813214703440</v>
      </c>
      <c r="E294" s="7" t="s">
        <v>9</v>
      </c>
      <c r="F294" s="7" t="s">
        <v>10</v>
      </c>
      <c r="G294" s="8"/>
    </row>
    <row r="295" spans="1:7" ht="33" customHeight="1">
      <c r="A295" s="6">
        <v>292</v>
      </c>
      <c r="B295" s="7" t="str">
        <f>"符韶娜"</f>
        <v>符韶娜</v>
      </c>
      <c r="C295" s="7" t="str">
        <f t="shared" si="6"/>
        <v>女</v>
      </c>
      <c r="D295" s="7" t="str">
        <f>"255220200813215256442"</f>
        <v>255220200813215256442</v>
      </c>
      <c r="E295" s="7" t="s">
        <v>9</v>
      </c>
      <c r="F295" s="7" t="s">
        <v>10</v>
      </c>
      <c r="G295" s="8"/>
    </row>
    <row r="296" spans="1:7" ht="33" customHeight="1">
      <c r="A296" s="6">
        <v>293</v>
      </c>
      <c r="B296" s="7" t="str">
        <f>"覃小赛"</f>
        <v>覃小赛</v>
      </c>
      <c r="C296" s="7" t="str">
        <f t="shared" si="6"/>
        <v>女</v>
      </c>
      <c r="D296" s="7" t="str">
        <f>"255220200813220135444"</f>
        <v>255220200813220135444</v>
      </c>
      <c r="E296" s="7" t="s">
        <v>9</v>
      </c>
      <c r="F296" s="7" t="s">
        <v>10</v>
      </c>
      <c r="G296" s="8"/>
    </row>
    <row r="297" spans="1:7" ht="33" customHeight="1">
      <c r="A297" s="6">
        <v>294</v>
      </c>
      <c r="B297" s="7" t="str">
        <f>"曾常凤"</f>
        <v>曾常凤</v>
      </c>
      <c r="C297" s="7" t="str">
        <f t="shared" si="6"/>
        <v>女</v>
      </c>
      <c r="D297" s="7" t="str">
        <f>"255220200813220406445"</f>
        <v>255220200813220406445</v>
      </c>
      <c r="E297" s="7" t="s">
        <v>9</v>
      </c>
      <c r="F297" s="7" t="s">
        <v>10</v>
      </c>
      <c r="G297" s="8"/>
    </row>
    <row r="298" spans="1:7" ht="33" customHeight="1">
      <c r="A298" s="6">
        <v>295</v>
      </c>
      <c r="B298" s="7" t="str">
        <f>"钟海转"</f>
        <v>钟海转</v>
      </c>
      <c r="C298" s="7" t="str">
        <f t="shared" si="6"/>
        <v>女</v>
      </c>
      <c r="D298" s="7" t="str">
        <f>"255220200813220856446"</f>
        <v>255220200813220856446</v>
      </c>
      <c r="E298" s="7" t="s">
        <v>9</v>
      </c>
      <c r="F298" s="7" t="s">
        <v>10</v>
      </c>
      <c r="G298" s="8"/>
    </row>
    <row r="299" spans="1:7" ht="33" customHeight="1">
      <c r="A299" s="6">
        <v>296</v>
      </c>
      <c r="B299" s="7" t="str">
        <f>"王江波"</f>
        <v>王江波</v>
      </c>
      <c r="C299" s="7" t="str">
        <f t="shared" si="6"/>
        <v>女</v>
      </c>
      <c r="D299" s="7" t="str">
        <f>"255220200813220940447"</f>
        <v>255220200813220940447</v>
      </c>
      <c r="E299" s="7" t="s">
        <v>9</v>
      </c>
      <c r="F299" s="7" t="s">
        <v>10</v>
      </c>
      <c r="G299" s="8"/>
    </row>
    <row r="300" spans="1:7" ht="33" customHeight="1">
      <c r="A300" s="6">
        <v>297</v>
      </c>
      <c r="B300" s="7" t="str">
        <f>"陈小珊"</f>
        <v>陈小珊</v>
      </c>
      <c r="C300" s="7" t="str">
        <f t="shared" si="6"/>
        <v>女</v>
      </c>
      <c r="D300" s="7" t="str">
        <f>"255220200813223805449"</f>
        <v>255220200813223805449</v>
      </c>
      <c r="E300" s="7" t="s">
        <v>9</v>
      </c>
      <c r="F300" s="7" t="s">
        <v>10</v>
      </c>
      <c r="G300" s="8"/>
    </row>
    <row r="301" spans="1:7" ht="33" customHeight="1">
      <c r="A301" s="6">
        <v>298</v>
      </c>
      <c r="B301" s="7" t="str">
        <f>"刘海之"</f>
        <v>刘海之</v>
      </c>
      <c r="C301" s="7" t="str">
        <f t="shared" si="6"/>
        <v>女</v>
      </c>
      <c r="D301" s="7" t="str">
        <f>"255220200813224458451"</f>
        <v>255220200813224458451</v>
      </c>
      <c r="E301" s="7" t="s">
        <v>9</v>
      </c>
      <c r="F301" s="7" t="s">
        <v>10</v>
      </c>
      <c r="G301" s="8"/>
    </row>
    <row r="302" spans="1:7" ht="33" customHeight="1">
      <c r="A302" s="6">
        <v>299</v>
      </c>
      <c r="B302" s="7" t="str">
        <f>"吉秀玉"</f>
        <v>吉秀玉</v>
      </c>
      <c r="C302" s="7" t="str">
        <f t="shared" si="6"/>
        <v>女</v>
      </c>
      <c r="D302" s="7" t="str">
        <f>"255220200813224620452"</f>
        <v>255220200813224620452</v>
      </c>
      <c r="E302" s="7" t="s">
        <v>9</v>
      </c>
      <c r="F302" s="7" t="s">
        <v>10</v>
      </c>
      <c r="G302" s="8"/>
    </row>
    <row r="303" spans="1:7" ht="33" customHeight="1">
      <c r="A303" s="6">
        <v>300</v>
      </c>
      <c r="B303" s="7" t="str">
        <f>"韦丽情"</f>
        <v>韦丽情</v>
      </c>
      <c r="C303" s="7" t="str">
        <f t="shared" si="6"/>
        <v>女</v>
      </c>
      <c r="D303" s="7" t="str">
        <f>"255220200813225203453"</f>
        <v>255220200813225203453</v>
      </c>
      <c r="E303" s="7" t="s">
        <v>9</v>
      </c>
      <c r="F303" s="7" t="s">
        <v>10</v>
      </c>
      <c r="G303" s="8"/>
    </row>
    <row r="304" spans="1:7" ht="33" customHeight="1">
      <c r="A304" s="6">
        <v>301</v>
      </c>
      <c r="B304" s="7" t="str">
        <f>"冯琼燕"</f>
        <v>冯琼燕</v>
      </c>
      <c r="C304" s="7" t="str">
        <f t="shared" si="6"/>
        <v>女</v>
      </c>
      <c r="D304" s="7" t="str">
        <f>"255220200813230518455"</f>
        <v>255220200813230518455</v>
      </c>
      <c r="E304" s="7" t="s">
        <v>9</v>
      </c>
      <c r="F304" s="7" t="s">
        <v>10</v>
      </c>
      <c r="G304" s="8"/>
    </row>
    <row r="305" spans="1:7" ht="33" customHeight="1">
      <c r="A305" s="6">
        <v>302</v>
      </c>
      <c r="B305" s="7" t="str">
        <f>"郭晓眯"</f>
        <v>郭晓眯</v>
      </c>
      <c r="C305" s="7" t="str">
        <f t="shared" si="6"/>
        <v>女</v>
      </c>
      <c r="D305" s="7" t="str">
        <f>"255220200813233711459"</f>
        <v>255220200813233711459</v>
      </c>
      <c r="E305" s="7" t="s">
        <v>9</v>
      </c>
      <c r="F305" s="7" t="s">
        <v>10</v>
      </c>
      <c r="G305" s="8"/>
    </row>
    <row r="306" spans="1:7" ht="33" customHeight="1">
      <c r="A306" s="6">
        <v>303</v>
      </c>
      <c r="B306" s="7" t="str">
        <f>"董丽敏"</f>
        <v>董丽敏</v>
      </c>
      <c r="C306" s="7" t="str">
        <f t="shared" si="6"/>
        <v>女</v>
      </c>
      <c r="D306" s="7" t="str">
        <f>"255220200813234236460"</f>
        <v>255220200813234236460</v>
      </c>
      <c r="E306" s="7" t="s">
        <v>9</v>
      </c>
      <c r="F306" s="7" t="s">
        <v>10</v>
      </c>
      <c r="G306" s="8"/>
    </row>
    <row r="307" spans="1:7" ht="33" customHeight="1">
      <c r="A307" s="6">
        <v>304</v>
      </c>
      <c r="B307" s="7" t="str">
        <f>"符玉京"</f>
        <v>符玉京</v>
      </c>
      <c r="C307" s="7" t="str">
        <f t="shared" si="6"/>
        <v>女</v>
      </c>
      <c r="D307" s="7" t="str">
        <f>"255220200813234833462"</f>
        <v>255220200813234833462</v>
      </c>
      <c r="E307" s="7" t="s">
        <v>9</v>
      </c>
      <c r="F307" s="7" t="s">
        <v>10</v>
      </c>
      <c r="G307" s="8"/>
    </row>
    <row r="308" spans="1:7" ht="33" customHeight="1">
      <c r="A308" s="6">
        <v>305</v>
      </c>
      <c r="B308" s="7" t="str">
        <f>"郑叶梅"</f>
        <v>郑叶梅</v>
      </c>
      <c r="C308" s="7" t="str">
        <f t="shared" si="6"/>
        <v>女</v>
      </c>
      <c r="D308" s="7" t="str">
        <f>"255220200814005109464"</f>
        <v>255220200814005109464</v>
      </c>
      <c r="E308" s="7" t="s">
        <v>9</v>
      </c>
      <c r="F308" s="7" t="s">
        <v>10</v>
      </c>
      <c r="G308" s="8"/>
    </row>
    <row r="309" spans="1:7" ht="33" customHeight="1">
      <c r="A309" s="6">
        <v>306</v>
      </c>
      <c r="B309" s="7" t="str">
        <f>"吴锦"</f>
        <v>吴锦</v>
      </c>
      <c r="C309" s="7" t="str">
        <f t="shared" si="6"/>
        <v>女</v>
      </c>
      <c r="D309" s="7" t="str">
        <f>"255220200814062102466"</f>
        <v>255220200814062102466</v>
      </c>
      <c r="E309" s="7" t="s">
        <v>9</v>
      </c>
      <c r="F309" s="7" t="s">
        <v>10</v>
      </c>
      <c r="G309" s="8"/>
    </row>
    <row r="310" spans="1:7" ht="33" customHeight="1">
      <c r="A310" s="6">
        <v>307</v>
      </c>
      <c r="B310" s="7" t="str">
        <f>"莫秀连"</f>
        <v>莫秀连</v>
      </c>
      <c r="C310" s="7" t="str">
        <f t="shared" si="6"/>
        <v>女</v>
      </c>
      <c r="D310" s="7" t="str">
        <f>"255220200814064353467"</f>
        <v>255220200814064353467</v>
      </c>
      <c r="E310" s="7" t="s">
        <v>9</v>
      </c>
      <c r="F310" s="7" t="s">
        <v>10</v>
      </c>
      <c r="G310" s="8"/>
    </row>
    <row r="311" spans="1:7" ht="33" customHeight="1">
      <c r="A311" s="6">
        <v>308</v>
      </c>
      <c r="B311" s="7" t="str">
        <f>"王小霞"</f>
        <v>王小霞</v>
      </c>
      <c r="C311" s="7" t="str">
        <f t="shared" si="6"/>
        <v>女</v>
      </c>
      <c r="D311" s="7" t="str">
        <f>"255220200814070732468"</f>
        <v>255220200814070732468</v>
      </c>
      <c r="E311" s="7" t="s">
        <v>9</v>
      </c>
      <c r="F311" s="7" t="s">
        <v>10</v>
      </c>
      <c r="G311" s="8"/>
    </row>
    <row r="312" spans="1:7" ht="33" customHeight="1">
      <c r="A312" s="6">
        <v>309</v>
      </c>
      <c r="B312" s="7" t="str">
        <f>"唐郴"</f>
        <v>唐郴</v>
      </c>
      <c r="C312" s="7" t="str">
        <f t="shared" si="6"/>
        <v>女</v>
      </c>
      <c r="D312" s="7" t="str">
        <f>"255220200814072902470"</f>
        <v>255220200814072902470</v>
      </c>
      <c r="E312" s="7" t="s">
        <v>9</v>
      </c>
      <c r="F312" s="7" t="s">
        <v>10</v>
      </c>
      <c r="G312" s="8"/>
    </row>
    <row r="313" spans="1:7" ht="33" customHeight="1">
      <c r="A313" s="6">
        <v>310</v>
      </c>
      <c r="B313" s="7" t="str">
        <f>"周媚"</f>
        <v>周媚</v>
      </c>
      <c r="C313" s="7" t="str">
        <f t="shared" si="6"/>
        <v>女</v>
      </c>
      <c r="D313" s="7" t="str">
        <f>"255220200814072954471"</f>
        <v>255220200814072954471</v>
      </c>
      <c r="E313" s="7" t="s">
        <v>9</v>
      </c>
      <c r="F313" s="7" t="s">
        <v>10</v>
      </c>
      <c r="G313" s="8"/>
    </row>
    <row r="314" spans="1:7" ht="33" customHeight="1">
      <c r="A314" s="6">
        <v>311</v>
      </c>
      <c r="B314" s="7" t="str">
        <f>"邢晓姗"</f>
        <v>邢晓姗</v>
      </c>
      <c r="C314" s="7" t="str">
        <f t="shared" si="6"/>
        <v>女</v>
      </c>
      <c r="D314" s="7" t="str">
        <f>"255220200814074443472"</f>
        <v>255220200814074443472</v>
      </c>
      <c r="E314" s="7" t="s">
        <v>9</v>
      </c>
      <c r="F314" s="7" t="s">
        <v>10</v>
      </c>
      <c r="G314" s="8"/>
    </row>
    <row r="315" spans="1:7" ht="33" customHeight="1">
      <c r="A315" s="6">
        <v>312</v>
      </c>
      <c r="B315" s="7" t="str">
        <f>"陶嘉嘉"</f>
        <v>陶嘉嘉</v>
      </c>
      <c r="C315" s="7" t="str">
        <f t="shared" si="6"/>
        <v>女</v>
      </c>
      <c r="D315" s="7" t="str">
        <f>"255220200814080004474"</f>
        <v>255220200814080004474</v>
      </c>
      <c r="E315" s="7" t="s">
        <v>9</v>
      </c>
      <c r="F315" s="7" t="s">
        <v>10</v>
      </c>
      <c r="G315" s="8"/>
    </row>
    <row r="316" spans="1:7" ht="33" customHeight="1">
      <c r="A316" s="6">
        <v>313</v>
      </c>
      <c r="B316" s="7" t="str">
        <f>"杨木娜"</f>
        <v>杨木娜</v>
      </c>
      <c r="C316" s="7" t="str">
        <f t="shared" si="6"/>
        <v>女</v>
      </c>
      <c r="D316" s="7" t="str">
        <f>"255220200814083903475"</f>
        <v>255220200814083903475</v>
      </c>
      <c r="E316" s="7" t="s">
        <v>9</v>
      </c>
      <c r="F316" s="7" t="s">
        <v>10</v>
      </c>
      <c r="G316" s="8"/>
    </row>
    <row r="317" spans="1:7" ht="33" customHeight="1">
      <c r="A317" s="6">
        <v>314</v>
      </c>
      <c r="B317" s="7" t="str">
        <f>"唐梦琴"</f>
        <v>唐梦琴</v>
      </c>
      <c r="C317" s="7" t="str">
        <f t="shared" si="6"/>
        <v>女</v>
      </c>
      <c r="D317" s="7" t="str">
        <f>"255220200814084826476"</f>
        <v>255220200814084826476</v>
      </c>
      <c r="E317" s="7" t="s">
        <v>9</v>
      </c>
      <c r="F317" s="7" t="s">
        <v>10</v>
      </c>
      <c r="G317" s="8"/>
    </row>
    <row r="318" spans="1:7" ht="33" customHeight="1">
      <c r="A318" s="6">
        <v>315</v>
      </c>
      <c r="B318" s="7" t="str">
        <f>"吴丽珊"</f>
        <v>吴丽珊</v>
      </c>
      <c r="C318" s="7" t="str">
        <f t="shared" si="6"/>
        <v>女</v>
      </c>
      <c r="D318" s="7" t="str">
        <f>"255220200814085333477"</f>
        <v>255220200814085333477</v>
      </c>
      <c r="E318" s="7" t="s">
        <v>9</v>
      </c>
      <c r="F318" s="7" t="s">
        <v>10</v>
      </c>
      <c r="G318" s="8"/>
    </row>
    <row r="319" spans="1:7" ht="33" customHeight="1">
      <c r="A319" s="6">
        <v>316</v>
      </c>
      <c r="B319" s="7" t="str">
        <f>"符彩桢"</f>
        <v>符彩桢</v>
      </c>
      <c r="C319" s="7" t="str">
        <f t="shared" si="6"/>
        <v>女</v>
      </c>
      <c r="D319" s="7" t="str">
        <f>"255220200814090732478"</f>
        <v>255220200814090732478</v>
      </c>
      <c r="E319" s="7" t="s">
        <v>9</v>
      </c>
      <c r="F319" s="7" t="s">
        <v>10</v>
      </c>
      <c r="G319" s="8"/>
    </row>
    <row r="320" spans="1:7" ht="33" customHeight="1">
      <c r="A320" s="6">
        <v>317</v>
      </c>
      <c r="B320" s="7" t="str">
        <f>"符泰蓝"</f>
        <v>符泰蓝</v>
      </c>
      <c r="C320" s="7" t="str">
        <f t="shared" si="6"/>
        <v>女</v>
      </c>
      <c r="D320" s="7" t="str">
        <f>"255220200814093029479"</f>
        <v>255220200814093029479</v>
      </c>
      <c r="E320" s="7" t="s">
        <v>9</v>
      </c>
      <c r="F320" s="7" t="s">
        <v>10</v>
      </c>
      <c r="G320" s="8"/>
    </row>
    <row r="321" spans="1:7" ht="33" customHeight="1">
      <c r="A321" s="6">
        <v>318</v>
      </c>
      <c r="B321" s="7" t="str">
        <f>"苏冬梅"</f>
        <v>苏冬梅</v>
      </c>
      <c r="C321" s="7" t="str">
        <f t="shared" si="6"/>
        <v>女</v>
      </c>
      <c r="D321" s="7" t="str">
        <f>"255220200814093209480"</f>
        <v>255220200814093209480</v>
      </c>
      <c r="E321" s="7" t="s">
        <v>9</v>
      </c>
      <c r="F321" s="7" t="s">
        <v>10</v>
      </c>
      <c r="G321" s="8"/>
    </row>
    <row r="322" spans="1:7" ht="33" customHeight="1">
      <c r="A322" s="6">
        <v>319</v>
      </c>
      <c r="B322" s="7" t="str">
        <f>"陈莉"</f>
        <v>陈莉</v>
      </c>
      <c r="C322" s="7" t="str">
        <f t="shared" si="6"/>
        <v>女</v>
      </c>
      <c r="D322" s="7" t="str">
        <f>"255220200814093950482"</f>
        <v>255220200814093950482</v>
      </c>
      <c r="E322" s="7" t="s">
        <v>9</v>
      </c>
      <c r="F322" s="7" t="s">
        <v>10</v>
      </c>
      <c r="G322" s="8"/>
    </row>
    <row r="323" spans="1:7" ht="33" customHeight="1">
      <c r="A323" s="6">
        <v>320</v>
      </c>
      <c r="B323" s="7" t="str">
        <f>"吉学斌"</f>
        <v>吉学斌</v>
      </c>
      <c r="C323" s="7" t="str">
        <f>"男"</f>
        <v>男</v>
      </c>
      <c r="D323" s="7" t="str">
        <f>"255220200814094142483"</f>
        <v>255220200814094142483</v>
      </c>
      <c r="E323" s="7" t="s">
        <v>9</v>
      </c>
      <c r="F323" s="7" t="s">
        <v>10</v>
      </c>
      <c r="G323" s="8"/>
    </row>
    <row r="324" spans="1:7" ht="33" customHeight="1">
      <c r="A324" s="6">
        <v>321</v>
      </c>
      <c r="B324" s="7" t="str">
        <f>"蔡晓阳"</f>
        <v>蔡晓阳</v>
      </c>
      <c r="C324" s="7" t="str">
        <f>"男"</f>
        <v>男</v>
      </c>
      <c r="D324" s="7" t="str">
        <f>"255220200814095609484"</f>
        <v>255220200814095609484</v>
      </c>
      <c r="E324" s="7" t="s">
        <v>9</v>
      </c>
      <c r="F324" s="7" t="s">
        <v>10</v>
      </c>
      <c r="G324" s="8"/>
    </row>
    <row r="325" spans="1:7" ht="33" customHeight="1">
      <c r="A325" s="6">
        <v>322</v>
      </c>
      <c r="B325" s="7" t="str">
        <f>"黄丹丹"</f>
        <v>黄丹丹</v>
      </c>
      <c r="C325" s="7" t="str">
        <f aca="true" t="shared" si="7" ref="C325:C331">"女"</f>
        <v>女</v>
      </c>
      <c r="D325" s="7" t="str">
        <f>"255220200814100728486"</f>
        <v>255220200814100728486</v>
      </c>
      <c r="E325" s="7" t="s">
        <v>9</v>
      </c>
      <c r="F325" s="7" t="s">
        <v>10</v>
      </c>
      <c r="G325" s="8"/>
    </row>
    <row r="326" spans="1:7" ht="33" customHeight="1">
      <c r="A326" s="6">
        <v>323</v>
      </c>
      <c r="B326" s="7" t="str">
        <f>"谢艳芬"</f>
        <v>谢艳芬</v>
      </c>
      <c r="C326" s="7" t="str">
        <f t="shared" si="7"/>
        <v>女</v>
      </c>
      <c r="D326" s="7" t="str">
        <f>"255220200814101248489"</f>
        <v>255220200814101248489</v>
      </c>
      <c r="E326" s="7" t="s">
        <v>9</v>
      </c>
      <c r="F326" s="7" t="s">
        <v>10</v>
      </c>
      <c r="G326" s="8"/>
    </row>
    <row r="327" spans="1:7" ht="33" customHeight="1">
      <c r="A327" s="6">
        <v>324</v>
      </c>
      <c r="B327" s="7" t="str">
        <f>"苏虹虹"</f>
        <v>苏虹虹</v>
      </c>
      <c r="C327" s="7" t="str">
        <f t="shared" si="7"/>
        <v>女</v>
      </c>
      <c r="D327" s="7" t="str">
        <f>"255220200814101356490"</f>
        <v>255220200814101356490</v>
      </c>
      <c r="E327" s="7" t="s">
        <v>9</v>
      </c>
      <c r="F327" s="7" t="s">
        <v>10</v>
      </c>
      <c r="G327" s="8"/>
    </row>
    <row r="328" spans="1:7" ht="33" customHeight="1">
      <c r="A328" s="6">
        <v>325</v>
      </c>
      <c r="B328" s="7" t="str">
        <f>"李有川"</f>
        <v>李有川</v>
      </c>
      <c r="C328" s="7" t="str">
        <f t="shared" si="7"/>
        <v>女</v>
      </c>
      <c r="D328" s="7" t="str">
        <f>"255220200814103645494"</f>
        <v>255220200814103645494</v>
      </c>
      <c r="E328" s="7" t="s">
        <v>9</v>
      </c>
      <c r="F328" s="7" t="s">
        <v>10</v>
      </c>
      <c r="G328" s="8"/>
    </row>
    <row r="329" spans="1:7" ht="33" customHeight="1">
      <c r="A329" s="6">
        <v>326</v>
      </c>
      <c r="B329" s="7" t="str">
        <f>"李吉文"</f>
        <v>李吉文</v>
      </c>
      <c r="C329" s="7" t="str">
        <f t="shared" si="7"/>
        <v>女</v>
      </c>
      <c r="D329" s="7" t="str">
        <f>"255220200814104759499"</f>
        <v>255220200814104759499</v>
      </c>
      <c r="E329" s="7" t="s">
        <v>9</v>
      </c>
      <c r="F329" s="7" t="s">
        <v>10</v>
      </c>
      <c r="G329" s="8"/>
    </row>
    <row r="330" spans="1:7" ht="33" customHeight="1">
      <c r="A330" s="6">
        <v>327</v>
      </c>
      <c r="B330" s="7" t="str">
        <f>"邢丽燕"</f>
        <v>邢丽燕</v>
      </c>
      <c r="C330" s="7" t="str">
        <f t="shared" si="7"/>
        <v>女</v>
      </c>
      <c r="D330" s="7" t="str">
        <f>"255220200814105555500"</f>
        <v>255220200814105555500</v>
      </c>
      <c r="E330" s="7" t="s">
        <v>9</v>
      </c>
      <c r="F330" s="7" t="s">
        <v>10</v>
      </c>
      <c r="G330" s="8"/>
    </row>
    <row r="331" spans="1:7" ht="33" customHeight="1">
      <c r="A331" s="6">
        <v>328</v>
      </c>
      <c r="B331" s="7" t="str">
        <f>"邱华英"</f>
        <v>邱华英</v>
      </c>
      <c r="C331" s="7" t="str">
        <f t="shared" si="7"/>
        <v>女</v>
      </c>
      <c r="D331" s="7" t="str">
        <f>"255220200814105600501"</f>
        <v>255220200814105600501</v>
      </c>
      <c r="E331" s="7" t="s">
        <v>9</v>
      </c>
      <c r="F331" s="7" t="s">
        <v>10</v>
      </c>
      <c r="G331" s="8"/>
    </row>
    <row r="332" spans="1:7" ht="33" customHeight="1">
      <c r="A332" s="6">
        <v>329</v>
      </c>
      <c r="B332" s="7" t="str">
        <f>"李旦征"</f>
        <v>李旦征</v>
      </c>
      <c r="C332" s="7" t="str">
        <f>"男"</f>
        <v>男</v>
      </c>
      <c r="D332" s="7" t="str">
        <f>"255220200814110135502"</f>
        <v>255220200814110135502</v>
      </c>
      <c r="E332" s="7" t="s">
        <v>9</v>
      </c>
      <c r="F332" s="7" t="s">
        <v>10</v>
      </c>
      <c r="G332" s="8"/>
    </row>
    <row r="333" spans="1:7" ht="33" customHeight="1">
      <c r="A333" s="6">
        <v>330</v>
      </c>
      <c r="B333" s="7" t="str">
        <f>"盛国冰"</f>
        <v>盛国冰</v>
      </c>
      <c r="C333" s="7" t="str">
        <f aca="true" t="shared" si="8" ref="C333:C362">"女"</f>
        <v>女</v>
      </c>
      <c r="D333" s="7" t="str">
        <f>"255220200814110137503"</f>
        <v>255220200814110137503</v>
      </c>
      <c r="E333" s="7" t="s">
        <v>9</v>
      </c>
      <c r="F333" s="7" t="s">
        <v>10</v>
      </c>
      <c r="G333" s="8"/>
    </row>
    <row r="334" spans="1:7" ht="33" customHeight="1">
      <c r="A334" s="6">
        <v>331</v>
      </c>
      <c r="B334" s="7" t="str">
        <f>"王灿灿"</f>
        <v>王灿灿</v>
      </c>
      <c r="C334" s="7" t="str">
        <f t="shared" si="8"/>
        <v>女</v>
      </c>
      <c r="D334" s="7" t="str">
        <f>"255220200814110841506"</f>
        <v>255220200814110841506</v>
      </c>
      <c r="E334" s="7" t="s">
        <v>9</v>
      </c>
      <c r="F334" s="7" t="s">
        <v>10</v>
      </c>
      <c r="G334" s="8"/>
    </row>
    <row r="335" spans="1:7" ht="33" customHeight="1">
      <c r="A335" s="6">
        <v>332</v>
      </c>
      <c r="B335" s="7" t="str">
        <f>"陈玉婷"</f>
        <v>陈玉婷</v>
      </c>
      <c r="C335" s="7" t="str">
        <f t="shared" si="8"/>
        <v>女</v>
      </c>
      <c r="D335" s="7" t="str">
        <f>"255220200814111511509"</f>
        <v>255220200814111511509</v>
      </c>
      <c r="E335" s="7" t="s">
        <v>9</v>
      </c>
      <c r="F335" s="7" t="s">
        <v>10</v>
      </c>
      <c r="G335" s="8"/>
    </row>
    <row r="336" spans="1:7" ht="33" customHeight="1">
      <c r="A336" s="6">
        <v>333</v>
      </c>
      <c r="B336" s="7" t="str">
        <f>"龙桂妃"</f>
        <v>龙桂妃</v>
      </c>
      <c r="C336" s="7" t="str">
        <f t="shared" si="8"/>
        <v>女</v>
      </c>
      <c r="D336" s="7" t="str">
        <f>"255220200814111558510"</f>
        <v>255220200814111558510</v>
      </c>
      <c r="E336" s="7" t="s">
        <v>9</v>
      </c>
      <c r="F336" s="7" t="s">
        <v>10</v>
      </c>
      <c r="G336" s="8"/>
    </row>
    <row r="337" spans="1:7" ht="33" customHeight="1">
      <c r="A337" s="6">
        <v>334</v>
      </c>
      <c r="B337" s="7" t="str">
        <f>"梅艳慧"</f>
        <v>梅艳慧</v>
      </c>
      <c r="C337" s="7" t="str">
        <f t="shared" si="8"/>
        <v>女</v>
      </c>
      <c r="D337" s="7" t="str">
        <f>"255220200814111629511"</f>
        <v>255220200814111629511</v>
      </c>
      <c r="E337" s="7" t="s">
        <v>9</v>
      </c>
      <c r="F337" s="7" t="s">
        <v>10</v>
      </c>
      <c r="G337" s="8"/>
    </row>
    <row r="338" spans="1:7" ht="33" customHeight="1">
      <c r="A338" s="6">
        <v>335</v>
      </c>
      <c r="B338" s="7" t="str">
        <f>"唐素丽"</f>
        <v>唐素丽</v>
      </c>
      <c r="C338" s="7" t="str">
        <f t="shared" si="8"/>
        <v>女</v>
      </c>
      <c r="D338" s="7" t="str">
        <f>"255220200814112254514"</f>
        <v>255220200814112254514</v>
      </c>
      <c r="E338" s="7" t="s">
        <v>9</v>
      </c>
      <c r="F338" s="7" t="s">
        <v>10</v>
      </c>
      <c r="G338" s="8"/>
    </row>
    <row r="339" spans="1:7" ht="33" customHeight="1">
      <c r="A339" s="6">
        <v>336</v>
      </c>
      <c r="B339" s="7" t="str">
        <f>"符淑连"</f>
        <v>符淑连</v>
      </c>
      <c r="C339" s="7" t="str">
        <f t="shared" si="8"/>
        <v>女</v>
      </c>
      <c r="D339" s="7" t="str">
        <f>"255220200814112551515"</f>
        <v>255220200814112551515</v>
      </c>
      <c r="E339" s="7" t="s">
        <v>9</v>
      </c>
      <c r="F339" s="7" t="s">
        <v>10</v>
      </c>
      <c r="G339" s="8"/>
    </row>
    <row r="340" spans="1:7" ht="33" customHeight="1">
      <c r="A340" s="6">
        <v>337</v>
      </c>
      <c r="B340" s="7" t="str">
        <f>"蔡小兰"</f>
        <v>蔡小兰</v>
      </c>
      <c r="C340" s="7" t="str">
        <f t="shared" si="8"/>
        <v>女</v>
      </c>
      <c r="D340" s="7" t="str">
        <f>"255220200814114035518"</f>
        <v>255220200814114035518</v>
      </c>
      <c r="E340" s="7" t="s">
        <v>9</v>
      </c>
      <c r="F340" s="7" t="s">
        <v>10</v>
      </c>
      <c r="G340" s="8"/>
    </row>
    <row r="341" spans="1:7" ht="33" customHeight="1">
      <c r="A341" s="6">
        <v>338</v>
      </c>
      <c r="B341" s="7" t="str">
        <f>"黄雅莹"</f>
        <v>黄雅莹</v>
      </c>
      <c r="C341" s="7" t="str">
        <f t="shared" si="8"/>
        <v>女</v>
      </c>
      <c r="D341" s="7" t="str">
        <f>"255220200814120436521"</f>
        <v>255220200814120436521</v>
      </c>
      <c r="E341" s="7" t="s">
        <v>9</v>
      </c>
      <c r="F341" s="7" t="s">
        <v>10</v>
      </c>
      <c r="G341" s="8"/>
    </row>
    <row r="342" spans="1:7" ht="33" customHeight="1">
      <c r="A342" s="6">
        <v>339</v>
      </c>
      <c r="B342" s="7" t="str">
        <f>"韩小兰"</f>
        <v>韩小兰</v>
      </c>
      <c r="C342" s="7" t="str">
        <f t="shared" si="8"/>
        <v>女</v>
      </c>
      <c r="D342" s="7" t="str">
        <f>"255220200814121635524"</f>
        <v>255220200814121635524</v>
      </c>
      <c r="E342" s="7" t="s">
        <v>9</v>
      </c>
      <c r="F342" s="7" t="s">
        <v>10</v>
      </c>
      <c r="G342" s="8"/>
    </row>
    <row r="343" spans="1:7" ht="33" customHeight="1">
      <c r="A343" s="6">
        <v>340</v>
      </c>
      <c r="B343" s="7" t="str">
        <f>"陈兰英"</f>
        <v>陈兰英</v>
      </c>
      <c r="C343" s="7" t="str">
        <f t="shared" si="8"/>
        <v>女</v>
      </c>
      <c r="D343" s="7" t="str">
        <f>"255220200814122344525"</f>
        <v>255220200814122344525</v>
      </c>
      <c r="E343" s="7" t="s">
        <v>9</v>
      </c>
      <c r="F343" s="7" t="s">
        <v>10</v>
      </c>
      <c r="G343" s="8"/>
    </row>
    <row r="344" spans="1:7" ht="33" customHeight="1">
      <c r="A344" s="6">
        <v>341</v>
      </c>
      <c r="B344" s="7" t="str">
        <f>"欧哲玲"</f>
        <v>欧哲玲</v>
      </c>
      <c r="C344" s="7" t="str">
        <f t="shared" si="8"/>
        <v>女</v>
      </c>
      <c r="D344" s="7" t="str">
        <f>"255220200814123414526"</f>
        <v>255220200814123414526</v>
      </c>
      <c r="E344" s="7" t="s">
        <v>9</v>
      </c>
      <c r="F344" s="7" t="s">
        <v>10</v>
      </c>
      <c r="G344" s="8"/>
    </row>
    <row r="345" spans="1:7" ht="33" customHeight="1">
      <c r="A345" s="6">
        <v>342</v>
      </c>
      <c r="B345" s="7" t="str">
        <f>"吴静"</f>
        <v>吴静</v>
      </c>
      <c r="C345" s="7" t="str">
        <f t="shared" si="8"/>
        <v>女</v>
      </c>
      <c r="D345" s="7" t="str">
        <f>"255220200814123809527"</f>
        <v>255220200814123809527</v>
      </c>
      <c r="E345" s="7" t="s">
        <v>9</v>
      </c>
      <c r="F345" s="7" t="s">
        <v>10</v>
      </c>
      <c r="G345" s="8"/>
    </row>
    <row r="346" spans="1:7" ht="33" customHeight="1">
      <c r="A346" s="6">
        <v>343</v>
      </c>
      <c r="B346" s="7" t="str">
        <f>"林雪霞"</f>
        <v>林雪霞</v>
      </c>
      <c r="C346" s="7" t="str">
        <f t="shared" si="8"/>
        <v>女</v>
      </c>
      <c r="D346" s="7" t="str">
        <f>"255220200814124114530"</f>
        <v>255220200814124114530</v>
      </c>
      <c r="E346" s="7" t="s">
        <v>9</v>
      </c>
      <c r="F346" s="7" t="s">
        <v>10</v>
      </c>
      <c r="G346" s="8"/>
    </row>
    <row r="347" spans="1:7" ht="33" customHeight="1">
      <c r="A347" s="6">
        <v>344</v>
      </c>
      <c r="B347" s="7" t="str">
        <f>"洪秀玉"</f>
        <v>洪秀玉</v>
      </c>
      <c r="C347" s="7" t="str">
        <f t="shared" si="8"/>
        <v>女</v>
      </c>
      <c r="D347" s="7" t="str">
        <f>"255220200814130019535"</f>
        <v>255220200814130019535</v>
      </c>
      <c r="E347" s="7" t="s">
        <v>9</v>
      </c>
      <c r="F347" s="7" t="s">
        <v>10</v>
      </c>
      <c r="G347" s="8"/>
    </row>
    <row r="348" spans="1:7" ht="33" customHeight="1">
      <c r="A348" s="6">
        <v>345</v>
      </c>
      <c r="B348" s="7" t="str">
        <f>"符妹珠"</f>
        <v>符妹珠</v>
      </c>
      <c r="C348" s="7" t="str">
        <f t="shared" si="8"/>
        <v>女</v>
      </c>
      <c r="D348" s="7" t="str">
        <f>"255220200814130652536"</f>
        <v>255220200814130652536</v>
      </c>
      <c r="E348" s="7" t="s">
        <v>9</v>
      </c>
      <c r="F348" s="7" t="s">
        <v>10</v>
      </c>
      <c r="G348" s="8"/>
    </row>
    <row r="349" spans="1:7" ht="33" customHeight="1">
      <c r="A349" s="6">
        <v>346</v>
      </c>
      <c r="B349" s="7" t="str">
        <f>"苏秀香"</f>
        <v>苏秀香</v>
      </c>
      <c r="C349" s="7" t="str">
        <f t="shared" si="8"/>
        <v>女</v>
      </c>
      <c r="D349" s="7" t="str">
        <f>"255220200814131544537"</f>
        <v>255220200814131544537</v>
      </c>
      <c r="E349" s="7" t="s">
        <v>9</v>
      </c>
      <c r="F349" s="7" t="s">
        <v>10</v>
      </c>
      <c r="G349" s="8"/>
    </row>
    <row r="350" spans="1:7" ht="33" customHeight="1">
      <c r="A350" s="6">
        <v>347</v>
      </c>
      <c r="B350" s="7" t="str">
        <f>"李雪婷"</f>
        <v>李雪婷</v>
      </c>
      <c r="C350" s="7" t="str">
        <f t="shared" si="8"/>
        <v>女</v>
      </c>
      <c r="D350" s="7" t="str">
        <f>"255220200814141643541"</f>
        <v>255220200814141643541</v>
      </c>
      <c r="E350" s="7" t="s">
        <v>9</v>
      </c>
      <c r="F350" s="7" t="s">
        <v>10</v>
      </c>
      <c r="G350" s="8"/>
    </row>
    <row r="351" spans="1:7" ht="33" customHeight="1">
      <c r="A351" s="6">
        <v>348</v>
      </c>
      <c r="B351" s="7" t="str">
        <f>"文小静"</f>
        <v>文小静</v>
      </c>
      <c r="C351" s="7" t="str">
        <f t="shared" si="8"/>
        <v>女</v>
      </c>
      <c r="D351" s="7" t="str">
        <f>"255220200814142652542"</f>
        <v>255220200814142652542</v>
      </c>
      <c r="E351" s="7" t="s">
        <v>9</v>
      </c>
      <c r="F351" s="7" t="s">
        <v>10</v>
      </c>
      <c r="G351" s="8"/>
    </row>
    <row r="352" spans="1:7" ht="33" customHeight="1">
      <c r="A352" s="6">
        <v>349</v>
      </c>
      <c r="B352" s="7" t="str">
        <f>"张莹"</f>
        <v>张莹</v>
      </c>
      <c r="C352" s="7" t="str">
        <f t="shared" si="8"/>
        <v>女</v>
      </c>
      <c r="D352" s="7" t="str">
        <f>"255220200814142924543"</f>
        <v>255220200814142924543</v>
      </c>
      <c r="E352" s="7" t="s">
        <v>9</v>
      </c>
      <c r="F352" s="7" t="s">
        <v>10</v>
      </c>
      <c r="G352" s="8"/>
    </row>
    <row r="353" spans="1:7" ht="33" customHeight="1">
      <c r="A353" s="6">
        <v>350</v>
      </c>
      <c r="B353" s="7" t="str">
        <f>"吴妙玉"</f>
        <v>吴妙玉</v>
      </c>
      <c r="C353" s="7" t="str">
        <f t="shared" si="8"/>
        <v>女</v>
      </c>
      <c r="D353" s="7" t="str">
        <f>"255220200814143946544"</f>
        <v>255220200814143946544</v>
      </c>
      <c r="E353" s="7" t="s">
        <v>9</v>
      </c>
      <c r="F353" s="7" t="s">
        <v>10</v>
      </c>
      <c r="G353" s="8"/>
    </row>
    <row r="354" spans="1:7" ht="33" customHeight="1">
      <c r="A354" s="6">
        <v>351</v>
      </c>
      <c r="B354" s="7" t="str">
        <f>"林姑"</f>
        <v>林姑</v>
      </c>
      <c r="C354" s="7" t="str">
        <f t="shared" si="8"/>
        <v>女</v>
      </c>
      <c r="D354" s="7" t="str">
        <f>"255220200814150212548"</f>
        <v>255220200814150212548</v>
      </c>
      <c r="E354" s="7" t="s">
        <v>9</v>
      </c>
      <c r="F354" s="7" t="s">
        <v>10</v>
      </c>
      <c r="G354" s="8"/>
    </row>
    <row r="355" spans="1:7" ht="33" customHeight="1">
      <c r="A355" s="6">
        <v>352</v>
      </c>
      <c r="B355" s="7" t="str">
        <f>"王天倩"</f>
        <v>王天倩</v>
      </c>
      <c r="C355" s="7" t="str">
        <f t="shared" si="8"/>
        <v>女</v>
      </c>
      <c r="D355" s="7" t="str">
        <f>"255220200814150218549"</f>
        <v>255220200814150218549</v>
      </c>
      <c r="E355" s="7" t="s">
        <v>9</v>
      </c>
      <c r="F355" s="7" t="s">
        <v>10</v>
      </c>
      <c r="G355" s="8"/>
    </row>
    <row r="356" spans="1:7" ht="33" customHeight="1">
      <c r="A356" s="6">
        <v>353</v>
      </c>
      <c r="B356" s="7" t="str">
        <f>"王天雪"</f>
        <v>王天雪</v>
      </c>
      <c r="C356" s="7" t="str">
        <f t="shared" si="8"/>
        <v>女</v>
      </c>
      <c r="D356" s="7" t="str">
        <f>"255220200814150640550"</f>
        <v>255220200814150640550</v>
      </c>
      <c r="E356" s="7" t="s">
        <v>9</v>
      </c>
      <c r="F356" s="7" t="s">
        <v>10</v>
      </c>
      <c r="G356" s="8"/>
    </row>
    <row r="357" spans="1:7" ht="33" customHeight="1">
      <c r="A357" s="6">
        <v>354</v>
      </c>
      <c r="B357" s="7" t="str">
        <f>"陈盛代"</f>
        <v>陈盛代</v>
      </c>
      <c r="C357" s="7" t="str">
        <f t="shared" si="8"/>
        <v>女</v>
      </c>
      <c r="D357" s="7" t="str">
        <f>"255220200814152735553"</f>
        <v>255220200814152735553</v>
      </c>
      <c r="E357" s="7" t="s">
        <v>9</v>
      </c>
      <c r="F357" s="7" t="s">
        <v>10</v>
      </c>
      <c r="G357" s="8"/>
    </row>
    <row r="358" spans="1:7" ht="33" customHeight="1">
      <c r="A358" s="6">
        <v>355</v>
      </c>
      <c r="B358" s="7" t="str">
        <f>"李秋菊"</f>
        <v>李秋菊</v>
      </c>
      <c r="C358" s="7" t="str">
        <f t="shared" si="8"/>
        <v>女</v>
      </c>
      <c r="D358" s="7" t="str">
        <f>"255220200814153509554"</f>
        <v>255220200814153509554</v>
      </c>
      <c r="E358" s="7" t="s">
        <v>9</v>
      </c>
      <c r="F358" s="7" t="s">
        <v>10</v>
      </c>
      <c r="G358" s="8"/>
    </row>
    <row r="359" spans="1:7" ht="33" customHeight="1">
      <c r="A359" s="6">
        <v>356</v>
      </c>
      <c r="B359" s="7" t="str">
        <f>"周琅"</f>
        <v>周琅</v>
      </c>
      <c r="C359" s="7" t="str">
        <f t="shared" si="8"/>
        <v>女</v>
      </c>
      <c r="D359" s="7" t="str">
        <f>"255220200814153718555"</f>
        <v>255220200814153718555</v>
      </c>
      <c r="E359" s="7" t="s">
        <v>9</v>
      </c>
      <c r="F359" s="7" t="s">
        <v>10</v>
      </c>
      <c r="G359" s="8"/>
    </row>
    <row r="360" spans="1:7" ht="33" customHeight="1">
      <c r="A360" s="6">
        <v>357</v>
      </c>
      <c r="B360" s="7" t="str">
        <f>"符小娟"</f>
        <v>符小娟</v>
      </c>
      <c r="C360" s="7" t="str">
        <f t="shared" si="8"/>
        <v>女</v>
      </c>
      <c r="D360" s="7" t="str">
        <f>"255220200814154250557"</f>
        <v>255220200814154250557</v>
      </c>
      <c r="E360" s="7" t="s">
        <v>9</v>
      </c>
      <c r="F360" s="7" t="s">
        <v>10</v>
      </c>
      <c r="G360" s="8"/>
    </row>
    <row r="361" spans="1:7" ht="33" customHeight="1">
      <c r="A361" s="6">
        <v>358</v>
      </c>
      <c r="B361" s="7" t="str">
        <f>"林尤虹"</f>
        <v>林尤虹</v>
      </c>
      <c r="C361" s="7" t="str">
        <f t="shared" si="8"/>
        <v>女</v>
      </c>
      <c r="D361" s="7" t="str">
        <f>"255220200814154537558"</f>
        <v>255220200814154537558</v>
      </c>
      <c r="E361" s="7" t="s">
        <v>9</v>
      </c>
      <c r="F361" s="7" t="s">
        <v>10</v>
      </c>
      <c r="G361" s="8"/>
    </row>
    <row r="362" spans="1:7" ht="33" customHeight="1">
      <c r="A362" s="6">
        <v>359</v>
      </c>
      <c r="B362" s="7" t="str">
        <f>"叶秀柳"</f>
        <v>叶秀柳</v>
      </c>
      <c r="C362" s="7" t="str">
        <f t="shared" si="8"/>
        <v>女</v>
      </c>
      <c r="D362" s="7" t="str">
        <f>"255220200814154844559"</f>
        <v>255220200814154844559</v>
      </c>
      <c r="E362" s="7" t="s">
        <v>9</v>
      </c>
      <c r="F362" s="7" t="s">
        <v>10</v>
      </c>
      <c r="G362" s="8"/>
    </row>
    <row r="363" spans="1:7" ht="33" customHeight="1">
      <c r="A363" s="6">
        <v>360</v>
      </c>
      <c r="B363" s="7" t="str">
        <f>"羊琼元"</f>
        <v>羊琼元</v>
      </c>
      <c r="C363" s="7" t="str">
        <f>"男"</f>
        <v>男</v>
      </c>
      <c r="D363" s="7" t="str">
        <f>"255220200814160352560"</f>
        <v>255220200814160352560</v>
      </c>
      <c r="E363" s="7" t="s">
        <v>9</v>
      </c>
      <c r="F363" s="7" t="s">
        <v>10</v>
      </c>
      <c r="G363" s="8"/>
    </row>
    <row r="364" spans="1:7" ht="33" customHeight="1">
      <c r="A364" s="6">
        <v>361</v>
      </c>
      <c r="B364" s="7" t="str">
        <f>"周芳"</f>
        <v>周芳</v>
      </c>
      <c r="C364" s="7" t="str">
        <f aca="true" t="shared" si="9" ref="C364:C404">"女"</f>
        <v>女</v>
      </c>
      <c r="D364" s="7" t="str">
        <f>"255220200814160547561"</f>
        <v>255220200814160547561</v>
      </c>
      <c r="E364" s="7" t="s">
        <v>9</v>
      </c>
      <c r="F364" s="7" t="s">
        <v>10</v>
      </c>
      <c r="G364" s="8"/>
    </row>
    <row r="365" spans="1:7" ht="33" customHeight="1">
      <c r="A365" s="6">
        <v>362</v>
      </c>
      <c r="B365" s="7" t="str">
        <f>"王丹丹"</f>
        <v>王丹丹</v>
      </c>
      <c r="C365" s="7" t="str">
        <f t="shared" si="9"/>
        <v>女</v>
      </c>
      <c r="D365" s="7" t="str">
        <f>"255220200814160651562"</f>
        <v>255220200814160651562</v>
      </c>
      <c r="E365" s="7" t="s">
        <v>9</v>
      </c>
      <c r="F365" s="7" t="s">
        <v>10</v>
      </c>
      <c r="G365" s="8"/>
    </row>
    <row r="366" spans="1:7" ht="33" customHeight="1">
      <c r="A366" s="6">
        <v>363</v>
      </c>
      <c r="B366" s="7" t="str">
        <f>"卓冬萍"</f>
        <v>卓冬萍</v>
      </c>
      <c r="C366" s="7" t="str">
        <f t="shared" si="9"/>
        <v>女</v>
      </c>
      <c r="D366" s="7" t="str">
        <f>"255220200814161029563"</f>
        <v>255220200814161029563</v>
      </c>
      <c r="E366" s="7" t="s">
        <v>9</v>
      </c>
      <c r="F366" s="7" t="s">
        <v>10</v>
      </c>
      <c r="G366" s="8"/>
    </row>
    <row r="367" spans="1:7" ht="33" customHeight="1">
      <c r="A367" s="6">
        <v>364</v>
      </c>
      <c r="B367" s="7" t="str">
        <f>"黄海霞"</f>
        <v>黄海霞</v>
      </c>
      <c r="C367" s="7" t="str">
        <f t="shared" si="9"/>
        <v>女</v>
      </c>
      <c r="D367" s="7" t="str">
        <f>"255220200814161920565"</f>
        <v>255220200814161920565</v>
      </c>
      <c r="E367" s="7" t="s">
        <v>9</v>
      </c>
      <c r="F367" s="7" t="s">
        <v>10</v>
      </c>
      <c r="G367" s="8"/>
    </row>
    <row r="368" spans="1:7" ht="33" customHeight="1">
      <c r="A368" s="6">
        <v>365</v>
      </c>
      <c r="B368" s="7" t="str">
        <f>"何先兰"</f>
        <v>何先兰</v>
      </c>
      <c r="C368" s="7" t="str">
        <f t="shared" si="9"/>
        <v>女</v>
      </c>
      <c r="D368" s="7" t="str">
        <f>"255220200814162352566"</f>
        <v>255220200814162352566</v>
      </c>
      <c r="E368" s="7" t="s">
        <v>9</v>
      </c>
      <c r="F368" s="7" t="s">
        <v>10</v>
      </c>
      <c r="G368" s="8"/>
    </row>
    <row r="369" spans="1:7" ht="33" customHeight="1">
      <c r="A369" s="6">
        <v>366</v>
      </c>
      <c r="B369" s="7" t="str">
        <f>"符丽艳"</f>
        <v>符丽艳</v>
      </c>
      <c r="C369" s="7" t="str">
        <f t="shared" si="9"/>
        <v>女</v>
      </c>
      <c r="D369" s="7" t="str">
        <f>"255220200814162400567"</f>
        <v>255220200814162400567</v>
      </c>
      <c r="E369" s="7" t="s">
        <v>9</v>
      </c>
      <c r="F369" s="7" t="s">
        <v>10</v>
      </c>
      <c r="G369" s="8"/>
    </row>
    <row r="370" spans="1:7" ht="33" customHeight="1">
      <c r="A370" s="6">
        <v>367</v>
      </c>
      <c r="B370" s="7" t="str">
        <f>"王慧娟"</f>
        <v>王慧娟</v>
      </c>
      <c r="C370" s="7" t="str">
        <f t="shared" si="9"/>
        <v>女</v>
      </c>
      <c r="D370" s="7" t="str">
        <f>"255220200814162942568"</f>
        <v>255220200814162942568</v>
      </c>
      <c r="E370" s="7" t="s">
        <v>9</v>
      </c>
      <c r="F370" s="7" t="s">
        <v>10</v>
      </c>
      <c r="G370" s="8"/>
    </row>
    <row r="371" spans="1:7" ht="33" customHeight="1">
      <c r="A371" s="6">
        <v>368</v>
      </c>
      <c r="B371" s="7" t="str">
        <f>"易颖"</f>
        <v>易颖</v>
      </c>
      <c r="C371" s="7" t="str">
        <f t="shared" si="9"/>
        <v>女</v>
      </c>
      <c r="D371" s="7" t="str">
        <f>"255220200814163005569"</f>
        <v>255220200814163005569</v>
      </c>
      <c r="E371" s="7" t="s">
        <v>9</v>
      </c>
      <c r="F371" s="7" t="s">
        <v>10</v>
      </c>
      <c r="G371" s="8"/>
    </row>
    <row r="372" spans="1:7" ht="33" customHeight="1">
      <c r="A372" s="6">
        <v>369</v>
      </c>
      <c r="B372" s="7" t="str">
        <f>"刘咪雪"</f>
        <v>刘咪雪</v>
      </c>
      <c r="C372" s="7" t="str">
        <f t="shared" si="9"/>
        <v>女</v>
      </c>
      <c r="D372" s="7" t="str">
        <f>"255220200814164217570"</f>
        <v>255220200814164217570</v>
      </c>
      <c r="E372" s="7" t="s">
        <v>9</v>
      </c>
      <c r="F372" s="7" t="s">
        <v>10</v>
      </c>
      <c r="G372" s="8"/>
    </row>
    <row r="373" spans="1:7" ht="33" customHeight="1">
      <c r="A373" s="6">
        <v>370</v>
      </c>
      <c r="B373" s="7" t="str">
        <f>"张丽珠"</f>
        <v>张丽珠</v>
      </c>
      <c r="C373" s="7" t="str">
        <f t="shared" si="9"/>
        <v>女</v>
      </c>
      <c r="D373" s="7" t="str">
        <f>"255220200814164449571"</f>
        <v>255220200814164449571</v>
      </c>
      <c r="E373" s="7" t="s">
        <v>9</v>
      </c>
      <c r="F373" s="7" t="s">
        <v>10</v>
      </c>
      <c r="G373" s="8"/>
    </row>
    <row r="374" spans="1:7" ht="33" customHeight="1">
      <c r="A374" s="6">
        <v>371</v>
      </c>
      <c r="B374" s="7" t="str">
        <f>"洪彩月"</f>
        <v>洪彩月</v>
      </c>
      <c r="C374" s="7" t="str">
        <f t="shared" si="9"/>
        <v>女</v>
      </c>
      <c r="D374" s="7" t="str">
        <f>"255220200814164521572"</f>
        <v>255220200814164521572</v>
      </c>
      <c r="E374" s="7" t="s">
        <v>9</v>
      </c>
      <c r="F374" s="7" t="s">
        <v>10</v>
      </c>
      <c r="G374" s="8"/>
    </row>
    <row r="375" spans="1:7" ht="33" customHeight="1">
      <c r="A375" s="6">
        <v>372</v>
      </c>
      <c r="B375" s="7" t="str">
        <f>"朱金姬"</f>
        <v>朱金姬</v>
      </c>
      <c r="C375" s="7" t="str">
        <f t="shared" si="9"/>
        <v>女</v>
      </c>
      <c r="D375" s="7" t="str">
        <f>"255220200814165014573"</f>
        <v>255220200814165014573</v>
      </c>
      <c r="E375" s="7" t="s">
        <v>9</v>
      </c>
      <c r="F375" s="7" t="s">
        <v>10</v>
      </c>
      <c r="G375" s="8"/>
    </row>
    <row r="376" spans="1:7" ht="33" customHeight="1">
      <c r="A376" s="6">
        <v>373</v>
      </c>
      <c r="B376" s="7" t="str">
        <f>"王海兰"</f>
        <v>王海兰</v>
      </c>
      <c r="C376" s="7" t="str">
        <f t="shared" si="9"/>
        <v>女</v>
      </c>
      <c r="D376" s="7" t="str">
        <f>"255220200814165217575"</f>
        <v>255220200814165217575</v>
      </c>
      <c r="E376" s="7" t="s">
        <v>9</v>
      </c>
      <c r="F376" s="7" t="s">
        <v>10</v>
      </c>
      <c r="G376" s="8"/>
    </row>
    <row r="377" spans="1:7" ht="33" customHeight="1">
      <c r="A377" s="6">
        <v>374</v>
      </c>
      <c r="B377" s="7" t="str">
        <f>"周子薇"</f>
        <v>周子薇</v>
      </c>
      <c r="C377" s="7" t="str">
        <f t="shared" si="9"/>
        <v>女</v>
      </c>
      <c r="D377" s="7" t="str">
        <f>"255220200814170555576"</f>
        <v>255220200814170555576</v>
      </c>
      <c r="E377" s="7" t="s">
        <v>9</v>
      </c>
      <c r="F377" s="7" t="s">
        <v>10</v>
      </c>
      <c r="G377" s="8"/>
    </row>
    <row r="378" spans="1:7" ht="33" customHeight="1">
      <c r="A378" s="6">
        <v>375</v>
      </c>
      <c r="B378" s="7" t="str">
        <f>"黄秋理"</f>
        <v>黄秋理</v>
      </c>
      <c r="C378" s="7" t="str">
        <f t="shared" si="9"/>
        <v>女</v>
      </c>
      <c r="D378" s="7" t="str">
        <f>"255220200814171712578"</f>
        <v>255220200814171712578</v>
      </c>
      <c r="E378" s="7" t="s">
        <v>9</v>
      </c>
      <c r="F378" s="7" t="s">
        <v>10</v>
      </c>
      <c r="G378" s="8"/>
    </row>
    <row r="379" spans="1:7" ht="33" customHeight="1">
      <c r="A379" s="6">
        <v>376</v>
      </c>
      <c r="B379" s="7" t="str">
        <f>"胡秀"</f>
        <v>胡秀</v>
      </c>
      <c r="C379" s="7" t="str">
        <f t="shared" si="9"/>
        <v>女</v>
      </c>
      <c r="D379" s="7" t="str">
        <f>"255220200814173639582"</f>
        <v>255220200814173639582</v>
      </c>
      <c r="E379" s="7" t="s">
        <v>9</v>
      </c>
      <c r="F379" s="7" t="s">
        <v>10</v>
      </c>
      <c r="G379" s="8"/>
    </row>
    <row r="380" spans="1:7" ht="33" customHeight="1">
      <c r="A380" s="6">
        <v>377</v>
      </c>
      <c r="B380" s="7" t="str">
        <f>"卓汉妹"</f>
        <v>卓汉妹</v>
      </c>
      <c r="C380" s="7" t="str">
        <f t="shared" si="9"/>
        <v>女</v>
      </c>
      <c r="D380" s="7" t="str">
        <f>"255220200814173835583"</f>
        <v>255220200814173835583</v>
      </c>
      <c r="E380" s="7" t="s">
        <v>9</v>
      </c>
      <c r="F380" s="7" t="s">
        <v>10</v>
      </c>
      <c r="G380" s="8"/>
    </row>
    <row r="381" spans="1:7" ht="33" customHeight="1">
      <c r="A381" s="6">
        <v>378</v>
      </c>
      <c r="B381" s="7" t="str">
        <f>"胡海乙"</f>
        <v>胡海乙</v>
      </c>
      <c r="C381" s="7" t="str">
        <f t="shared" si="9"/>
        <v>女</v>
      </c>
      <c r="D381" s="7" t="str">
        <f>"255220200814180752584"</f>
        <v>255220200814180752584</v>
      </c>
      <c r="E381" s="7" t="s">
        <v>9</v>
      </c>
      <c r="F381" s="7" t="s">
        <v>10</v>
      </c>
      <c r="G381" s="8"/>
    </row>
    <row r="382" spans="1:7" ht="33" customHeight="1">
      <c r="A382" s="6">
        <v>379</v>
      </c>
      <c r="B382" s="7" t="str">
        <f>"吴棉"</f>
        <v>吴棉</v>
      </c>
      <c r="C382" s="7" t="str">
        <f t="shared" si="9"/>
        <v>女</v>
      </c>
      <c r="D382" s="7" t="str">
        <f>"255220200814181857585"</f>
        <v>255220200814181857585</v>
      </c>
      <c r="E382" s="7" t="s">
        <v>9</v>
      </c>
      <c r="F382" s="7" t="s">
        <v>10</v>
      </c>
      <c r="G382" s="8"/>
    </row>
    <row r="383" spans="1:7" ht="33" customHeight="1">
      <c r="A383" s="6">
        <v>380</v>
      </c>
      <c r="B383" s="7" t="str">
        <f>"侯圆圆"</f>
        <v>侯圆圆</v>
      </c>
      <c r="C383" s="7" t="str">
        <f t="shared" si="9"/>
        <v>女</v>
      </c>
      <c r="D383" s="7" t="str">
        <f>"255220200814182446588"</f>
        <v>255220200814182446588</v>
      </c>
      <c r="E383" s="7" t="s">
        <v>9</v>
      </c>
      <c r="F383" s="7" t="s">
        <v>10</v>
      </c>
      <c r="G383" s="8"/>
    </row>
    <row r="384" spans="1:7" ht="33" customHeight="1">
      <c r="A384" s="6">
        <v>381</v>
      </c>
      <c r="B384" s="7" t="str">
        <f>"羊妹妹"</f>
        <v>羊妹妹</v>
      </c>
      <c r="C384" s="7" t="str">
        <f t="shared" si="9"/>
        <v>女</v>
      </c>
      <c r="D384" s="7" t="str">
        <f>"255220200814183254590"</f>
        <v>255220200814183254590</v>
      </c>
      <c r="E384" s="7" t="s">
        <v>9</v>
      </c>
      <c r="F384" s="7" t="s">
        <v>10</v>
      </c>
      <c r="G384" s="8"/>
    </row>
    <row r="385" spans="1:7" ht="33" customHeight="1">
      <c r="A385" s="6">
        <v>382</v>
      </c>
      <c r="B385" s="7" t="str">
        <f>"陈静"</f>
        <v>陈静</v>
      </c>
      <c r="C385" s="7" t="str">
        <f t="shared" si="9"/>
        <v>女</v>
      </c>
      <c r="D385" s="7" t="str">
        <f>"255220200814183619591"</f>
        <v>255220200814183619591</v>
      </c>
      <c r="E385" s="7" t="s">
        <v>9</v>
      </c>
      <c r="F385" s="7" t="s">
        <v>10</v>
      </c>
      <c r="G385" s="8"/>
    </row>
    <row r="386" spans="1:7" ht="33" customHeight="1">
      <c r="A386" s="6">
        <v>383</v>
      </c>
      <c r="B386" s="7" t="str">
        <f>"胡悦艳"</f>
        <v>胡悦艳</v>
      </c>
      <c r="C386" s="7" t="str">
        <f t="shared" si="9"/>
        <v>女</v>
      </c>
      <c r="D386" s="7" t="str">
        <f>"255220200814184515593"</f>
        <v>255220200814184515593</v>
      </c>
      <c r="E386" s="7" t="s">
        <v>9</v>
      </c>
      <c r="F386" s="7" t="s">
        <v>10</v>
      </c>
      <c r="G386" s="8"/>
    </row>
    <row r="387" spans="1:7" ht="33" customHeight="1">
      <c r="A387" s="6">
        <v>384</v>
      </c>
      <c r="B387" s="7" t="str">
        <f>"洪愉"</f>
        <v>洪愉</v>
      </c>
      <c r="C387" s="7" t="str">
        <f t="shared" si="9"/>
        <v>女</v>
      </c>
      <c r="D387" s="7" t="str">
        <f>"255220200814184517594"</f>
        <v>255220200814184517594</v>
      </c>
      <c r="E387" s="7" t="s">
        <v>9</v>
      </c>
      <c r="F387" s="7" t="s">
        <v>10</v>
      </c>
      <c r="G387" s="8"/>
    </row>
    <row r="388" spans="1:7" ht="33" customHeight="1">
      <c r="A388" s="6">
        <v>385</v>
      </c>
      <c r="B388" s="7" t="str">
        <f>"韦慧莹"</f>
        <v>韦慧莹</v>
      </c>
      <c r="C388" s="7" t="str">
        <f t="shared" si="9"/>
        <v>女</v>
      </c>
      <c r="D388" s="7" t="str">
        <f>"255220200814184614595"</f>
        <v>255220200814184614595</v>
      </c>
      <c r="E388" s="7" t="s">
        <v>9</v>
      </c>
      <c r="F388" s="7" t="s">
        <v>10</v>
      </c>
      <c r="G388" s="8"/>
    </row>
    <row r="389" spans="1:7" ht="33" customHeight="1">
      <c r="A389" s="6">
        <v>386</v>
      </c>
      <c r="B389" s="7" t="str">
        <f>"王莲仙"</f>
        <v>王莲仙</v>
      </c>
      <c r="C389" s="7" t="str">
        <f t="shared" si="9"/>
        <v>女</v>
      </c>
      <c r="D389" s="7" t="str">
        <f>"255220200814191938599"</f>
        <v>255220200814191938599</v>
      </c>
      <c r="E389" s="7" t="s">
        <v>9</v>
      </c>
      <c r="F389" s="7" t="s">
        <v>10</v>
      </c>
      <c r="G389" s="8"/>
    </row>
    <row r="390" spans="1:7" ht="33" customHeight="1">
      <c r="A390" s="6">
        <v>387</v>
      </c>
      <c r="B390" s="7" t="str">
        <f>"柏平红"</f>
        <v>柏平红</v>
      </c>
      <c r="C390" s="7" t="str">
        <f t="shared" si="9"/>
        <v>女</v>
      </c>
      <c r="D390" s="7" t="str">
        <f>"255220200814192952600"</f>
        <v>255220200814192952600</v>
      </c>
      <c r="E390" s="7" t="s">
        <v>9</v>
      </c>
      <c r="F390" s="7" t="s">
        <v>10</v>
      </c>
      <c r="G390" s="8"/>
    </row>
    <row r="391" spans="1:7" ht="33" customHeight="1">
      <c r="A391" s="6">
        <v>388</v>
      </c>
      <c r="B391" s="7" t="str">
        <f>"熊吉苗"</f>
        <v>熊吉苗</v>
      </c>
      <c r="C391" s="7" t="str">
        <f t="shared" si="9"/>
        <v>女</v>
      </c>
      <c r="D391" s="7" t="str">
        <f>"255220200814194017601"</f>
        <v>255220200814194017601</v>
      </c>
      <c r="E391" s="7" t="s">
        <v>9</v>
      </c>
      <c r="F391" s="7" t="s">
        <v>10</v>
      </c>
      <c r="G391" s="8"/>
    </row>
    <row r="392" spans="1:7" ht="33" customHeight="1">
      <c r="A392" s="6">
        <v>389</v>
      </c>
      <c r="B392" s="7" t="str">
        <f>"陈积蕊"</f>
        <v>陈积蕊</v>
      </c>
      <c r="C392" s="7" t="str">
        <f t="shared" si="9"/>
        <v>女</v>
      </c>
      <c r="D392" s="7" t="str">
        <f>"255220200814194331602"</f>
        <v>255220200814194331602</v>
      </c>
      <c r="E392" s="7" t="s">
        <v>9</v>
      </c>
      <c r="F392" s="7" t="s">
        <v>10</v>
      </c>
      <c r="G392" s="8"/>
    </row>
    <row r="393" spans="1:7" ht="33" customHeight="1">
      <c r="A393" s="6">
        <v>390</v>
      </c>
      <c r="B393" s="7" t="str">
        <f>"吴乙凤"</f>
        <v>吴乙凤</v>
      </c>
      <c r="C393" s="7" t="str">
        <f t="shared" si="9"/>
        <v>女</v>
      </c>
      <c r="D393" s="7" t="str">
        <f>"255220200814195037603"</f>
        <v>255220200814195037603</v>
      </c>
      <c r="E393" s="7" t="s">
        <v>9</v>
      </c>
      <c r="F393" s="7" t="s">
        <v>10</v>
      </c>
      <c r="G393" s="8"/>
    </row>
    <row r="394" spans="1:7" ht="33" customHeight="1">
      <c r="A394" s="6">
        <v>391</v>
      </c>
      <c r="B394" s="7" t="str">
        <f>"吴香坤"</f>
        <v>吴香坤</v>
      </c>
      <c r="C394" s="7" t="str">
        <f t="shared" si="9"/>
        <v>女</v>
      </c>
      <c r="D394" s="7" t="str">
        <f>"255220200814195447604"</f>
        <v>255220200814195447604</v>
      </c>
      <c r="E394" s="7" t="s">
        <v>9</v>
      </c>
      <c r="F394" s="7" t="s">
        <v>10</v>
      </c>
      <c r="G394" s="8"/>
    </row>
    <row r="395" spans="1:7" ht="33" customHeight="1">
      <c r="A395" s="6">
        <v>392</v>
      </c>
      <c r="B395" s="7" t="str">
        <f>"孙芸"</f>
        <v>孙芸</v>
      </c>
      <c r="C395" s="7" t="str">
        <f t="shared" si="9"/>
        <v>女</v>
      </c>
      <c r="D395" s="7" t="str">
        <f>"255220200814195621605"</f>
        <v>255220200814195621605</v>
      </c>
      <c r="E395" s="7" t="s">
        <v>9</v>
      </c>
      <c r="F395" s="7" t="s">
        <v>10</v>
      </c>
      <c r="G395" s="8"/>
    </row>
    <row r="396" spans="1:7" ht="33" customHeight="1">
      <c r="A396" s="6">
        <v>393</v>
      </c>
      <c r="B396" s="7" t="str">
        <f>"徐秋丽"</f>
        <v>徐秋丽</v>
      </c>
      <c r="C396" s="7" t="str">
        <f t="shared" si="9"/>
        <v>女</v>
      </c>
      <c r="D396" s="7" t="str">
        <f>"255220200814200102606"</f>
        <v>255220200814200102606</v>
      </c>
      <c r="E396" s="7" t="s">
        <v>9</v>
      </c>
      <c r="F396" s="7" t="s">
        <v>10</v>
      </c>
      <c r="G396" s="8"/>
    </row>
    <row r="397" spans="1:7" ht="33" customHeight="1">
      <c r="A397" s="6">
        <v>394</v>
      </c>
      <c r="B397" s="7" t="str">
        <f>"王丽君"</f>
        <v>王丽君</v>
      </c>
      <c r="C397" s="7" t="str">
        <f t="shared" si="9"/>
        <v>女</v>
      </c>
      <c r="D397" s="7" t="str">
        <f>"255220200814200217607"</f>
        <v>255220200814200217607</v>
      </c>
      <c r="E397" s="7" t="s">
        <v>9</v>
      </c>
      <c r="F397" s="7" t="s">
        <v>10</v>
      </c>
      <c r="G397" s="8"/>
    </row>
    <row r="398" spans="1:7" ht="33" customHeight="1">
      <c r="A398" s="6">
        <v>395</v>
      </c>
      <c r="B398" s="7" t="str">
        <f>"王梦妮"</f>
        <v>王梦妮</v>
      </c>
      <c r="C398" s="7" t="str">
        <f t="shared" si="9"/>
        <v>女</v>
      </c>
      <c r="D398" s="7" t="str">
        <f>"255220200814200932609"</f>
        <v>255220200814200932609</v>
      </c>
      <c r="E398" s="7" t="s">
        <v>9</v>
      </c>
      <c r="F398" s="7" t="s">
        <v>10</v>
      </c>
      <c r="G398" s="8"/>
    </row>
    <row r="399" spans="1:7" ht="33" customHeight="1">
      <c r="A399" s="6">
        <v>396</v>
      </c>
      <c r="B399" s="7" t="str">
        <f>"崔亚引"</f>
        <v>崔亚引</v>
      </c>
      <c r="C399" s="7" t="str">
        <f t="shared" si="9"/>
        <v>女</v>
      </c>
      <c r="D399" s="7" t="str">
        <f>"255220200814202638610"</f>
        <v>255220200814202638610</v>
      </c>
      <c r="E399" s="7" t="s">
        <v>9</v>
      </c>
      <c r="F399" s="7" t="s">
        <v>10</v>
      </c>
      <c r="G399" s="8"/>
    </row>
    <row r="400" spans="1:7" ht="33" customHeight="1">
      <c r="A400" s="6">
        <v>397</v>
      </c>
      <c r="B400" s="7" t="str">
        <f>"方宗丽"</f>
        <v>方宗丽</v>
      </c>
      <c r="C400" s="7" t="str">
        <f t="shared" si="9"/>
        <v>女</v>
      </c>
      <c r="D400" s="7" t="str">
        <f>"255220200814203429612"</f>
        <v>255220200814203429612</v>
      </c>
      <c r="E400" s="7" t="s">
        <v>9</v>
      </c>
      <c r="F400" s="7" t="s">
        <v>10</v>
      </c>
      <c r="G400" s="8"/>
    </row>
    <row r="401" spans="1:7" ht="33" customHeight="1">
      <c r="A401" s="6">
        <v>398</v>
      </c>
      <c r="B401" s="7" t="str">
        <f>"关鹏燕"</f>
        <v>关鹏燕</v>
      </c>
      <c r="C401" s="7" t="str">
        <f t="shared" si="9"/>
        <v>女</v>
      </c>
      <c r="D401" s="7" t="str">
        <f>"255220200814203817613"</f>
        <v>255220200814203817613</v>
      </c>
      <c r="E401" s="7" t="s">
        <v>9</v>
      </c>
      <c r="F401" s="7" t="s">
        <v>10</v>
      </c>
      <c r="G401" s="8"/>
    </row>
    <row r="402" spans="1:7" ht="33" customHeight="1">
      <c r="A402" s="6">
        <v>399</v>
      </c>
      <c r="B402" s="7" t="str">
        <f>"林芳芳"</f>
        <v>林芳芳</v>
      </c>
      <c r="C402" s="7" t="str">
        <f t="shared" si="9"/>
        <v>女</v>
      </c>
      <c r="D402" s="7" t="str">
        <f>"255220200814210013614"</f>
        <v>255220200814210013614</v>
      </c>
      <c r="E402" s="7" t="s">
        <v>9</v>
      </c>
      <c r="F402" s="7" t="s">
        <v>10</v>
      </c>
      <c r="G402" s="8"/>
    </row>
    <row r="403" spans="1:7" ht="33" customHeight="1">
      <c r="A403" s="6">
        <v>400</v>
      </c>
      <c r="B403" s="7" t="str">
        <f>"陈文杏"</f>
        <v>陈文杏</v>
      </c>
      <c r="C403" s="7" t="str">
        <f t="shared" si="9"/>
        <v>女</v>
      </c>
      <c r="D403" s="7" t="str">
        <f>"255220200814210526615"</f>
        <v>255220200814210526615</v>
      </c>
      <c r="E403" s="7" t="s">
        <v>9</v>
      </c>
      <c r="F403" s="7" t="s">
        <v>10</v>
      </c>
      <c r="G403" s="8"/>
    </row>
    <row r="404" spans="1:7" ht="33" customHeight="1">
      <c r="A404" s="6">
        <v>401</v>
      </c>
      <c r="B404" s="7" t="str">
        <f>"王康雅"</f>
        <v>王康雅</v>
      </c>
      <c r="C404" s="7" t="str">
        <f t="shared" si="9"/>
        <v>女</v>
      </c>
      <c r="D404" s="7" t="str">
        <f>"255220200814212146618"</f>
        <v>255220200814212146618</v>
      </c>
      <c r="E404" s="7" t="s">
        <v>9</v>
      </c>
      <c r="F404" s="7" t="s">
        <v>10</v>
      </c>
      <c r="G404" s="8"/>
    </row>
    <row r="405" spans="1:7" ht="33" customHeight="1">
      <c r="A405" s="6">
        <v>402</v>
      </c>
      <c r="B405" s="7" t="str">
        <f>"李汉书"</f>
        <v>李汉书</v>
      </c>
      <c r="C405" s="7" t="str">
        <f>"男"</f>
        <v>男</v>
      </c>
      <c r="D405" s="7" t="str">
        <f>"255220200814220721621"</f>
        <v>255220200814220721621</v>
      </c>
      <c r="E405" s="7" t="s">
        <v>9</v>
      </c>
      <c r="F405" s="7" t="s">
        <v>10</v>
      </c>
      <c r="G405" s="8"/>
    </row>
    <row r="406" spans="1:7" ht="33" customHeight="1">
      <c r="A406" s="6">
        <v>403</v>
      </c>
      <c r="B406" s="7" t="str">
        <f>"黄文蕾"</f>
        <v>黄文蕾</v>
      </c>
      <c r="C406" s="7" t="str">
        <f aca="true" t="shared" si="10" ref="C406:C469">"女"</f>
        <v>女</v>
      </c>
      <c r="D406" s="7" t="str">
        <f>"255220200814221738622"</f>
        <v>255220200814221738622</v>
      </c>
      <c r="E406" s="7" t="s">
        <v>9</v>
      </c>
      <c r="F406" s="7" t="s">
        <v>10</v>
      </c>
      <c r="G406" s="8"/>
    </row>
    <row r="407" spans="1:7" ht="33" customHeight="1">
      <c r="A407" s="6">
        <v>404</v>
      </c>
      <c r="B407" s="7" t="str">
        <f>"钟茂玲"</f>
        <v>钟茂玲</v>
      </c>
      <c r="C407" s="7" t="str">
        <f t="shared" si="10"/>
        <v>女</v>
      </c>
      <c r="D407" s="7" t="str">
        <f>"255220200814222520623"</f>
        <v>255220200814222520623</v>
      </c>
      <c r="E407" s="7" t="s">
        <v>9</v>
      </c>
      <c r="F407" s="7" t="s">
        <v>10</v>
      </c>
      <c r="G407" s="8"/>
    </row>
    <row r="408" spans="1:7" ht="33" customHeight="1">
      <c r="A408" s="6">
        <v>405</v>
      </c>
      <c r="B408" s="7" t="str">
        <f>"王杰蕊"</f>
        <v>王杰蕊</v>
      </c>
      <c r="C408" s="7" t="str">
        <f t="shared" si="10"/>
        <v>女</v>
      </c>
      <c r="D408" s="7" t="str">
        <f>"255220200814222619624"</f>
        <v>255220200814222619624</v>
      </c>
      <c r="E408" s="7" t="s">
        <v>9</v>
      </c>
      <c r="F408" s="7" t="s">
        <v>10</v>
      </c>
      <c r="G408" s="8"/>
    </row>
    <row r="409" spans="1:7" ht="33" customHeight="1">
      <c r="A409" s="6">
        <v>406</v>
      </c>
      <c r="B409" s="7" t="str">
        <f>"何井保"</f>
        <v>何井保</v>
      </c>
      <c r="C409" s="7" t="str">
        <f t="shared" si="10"/>
        <v>女</v>
      </c>
      <c r="D409" s="7" t="str">
        <f>"255220200814223456627"</f>
        <v>255220200814223456627</v>
      </c>
      <c r="E409" s="7" t="s">
        <v>9</v>
      </c>
      <c r="F409" s="7" t="s">
        <v>10</v>
      </c>
      <c r="G409" s="8"/>
    </row>
    <row r="410" spans="1:7" ht="33" customHeight="1">
      <c r="A410" s="6">
        <v>407</v>
      </c>
      <c r="B410" s="7" t="str">
        <f>"张平英"</f>
        <v>张平英</v>
      </c>
      <c r="C410" s="7" t="str">
        <f t="shared" si="10"/>
        <v>女</v>
      </c>
      <c r="D410" s="7" t="str">
        <f>"255220200814224504628"</f>
        <v>255220200814224504628</v>
      </c>
      <c r="E410" s="7" t="s">
        <v>9</v>
      </c>
      <c r="F410" s="7" t="s">
        <v>10</v>
      </c>
      <c r="G410" s="8"/>
    </row>
    <row r="411" spans="1:7" ht="33" customHeight="1">
      <c r="A411" s="6">
        <v>408</v>
      </c>
      <c r="B411" s="7" t="str">
        <f>"王玉虹"</f>
        <v>王玉虹</v>
      </c>
      <c r="C411" s="7" t="str">
        <f t="shared" si="10"/>
        <v>女</v>
      </c>
      <c r="D411" s="7" t="str">
        <f>"255220200814230440629"</f>
        <v>255220200814230440629</v>
      </c>
      <c r="E411" s="7" t="s">
        <v>9</v>
      </c>
      <c r="F411" s="7" t="s">
        <v>10</v>
      </c>
      <c r="G411" s="8"/>
    </row>
    <row r="412" spans="1:7" ht="33" customHeight="1">
      <c r="A412" s="6">
        <v>409</v>
      </c>
      <c r="B412" s="7" t="str">
        <f>"王方丹"</f>
        <v>王方丹</v>
      </c>
      <c r="C412" s="7" t="str">
        <f t="shared" si="10"/>
        <v>女</v>
      </c>
      <c r="D412" s="7" t="str">
        <f>"255220200814230447630"</f>
        <v>255220200814230447630</v>
      </c>
      <c r="E412" s="7" t="s">
        <v>9</v>
      </c>
      <c r="F412" s="7" t="s">
        <v>10</v>
      </c>
      <c r="G412" s="8"/>
    </row>
    <row r="413" spans="1:7" ht="33" customHeight="1">
      <c r="A413" s="6">
        <v>410</v>
      </c>
      <c r="B413" s="7" t="str">
        <f>"吴赞乾"</f>
        <v>吴赞乾</v>
      </c>
      <c r="C413" s="7" t="str">
        <f t="shared" si="10"/>
        <v>女</v>
      </c>
      <c r="D413" s="7" t="str">
        <f>"255220200814231456631"</f>
        <v>255220200814231456631</v>
      </c>
      <c r="E413" s="7" t="s">
        <v>9</v>
      </c>
      <c r="F413" s="7" t="s">
        <v>10</v>
      </c>
      <c r="G413" s="8"/>
    </row>
    <row r="414" spans="1:7" ht="33" customHeight="1">
      <c r="A414" s="6">
        <v>411</v>
      </c>
      <c r="B414" s="7" t="str">
        <f>"王千教"</f>
        <v>王千教</v>
      </c>
      <c r="C414" s="7" t="str">
        <f t="shared" si="10"/>
        <v>女</v>
      </c>
      <c r="D414" s="7" t="str">
        <f>"255220200814232413632"</f>
        <v>255220200814232413632</v>
      </c>
      <c r="E414" s="7" t="s">
        <v>9</v>
      </c>
      <c r="F414" s="7" t="s">
        <v>10</v>
      </c>
      <c r="G414" s="8"/>
    </row>
    <row r="415" spans="1:7" ht="33" customHeight="1">
      <c r="A415" s="6">
        <v>412</v>
      </c>
      <c r="B415" s="7" t="str">
        <f>"陈佩怡"</f>
        <v>陈佩怡</v>
      </c>
      <c r="C415" s="7" t="str">
        <f t="shared" si="10"/>
        <v>女</v>
      </c>
      <c r="D415" s="7" t="str">
        <f>"255220200814234213633"</f>
        <v>255220200814234213633</v>
      </c>
      <c r="E415" s="7" t="s">
        <v>9</v>
      </c>
      <c r="F415" s="7" t="s">
        <v>10</v>
      </c>
      <c r="G415" s="8"/>
    </row>
    <row r="416" spans="1:7" ht="33" customHeight="1">
      <c r="A416" s="6">
        <v>413</v>
      </c>
      <c r="B416" s="7" t="str">
        <f>"张丹"</f>
        <v>张丹</v>
      </c>
      <c r="C416" s="7" t="str">
        <f t="shared" si="10"/>
        <v>女</v>
      </c>
      <c r="D416" s="7" t="str">
        <f>"255220200814234424634"</f>
        <v>255220200814234424634</v>
      </c>
      <c r="E416" s="7" t="s">
        <v>9</v>
      </c>
      <c r="F416" s="7" t="s">
        <v>10</v>
      </c>
      <c r="G416" s="8"/>
    </row>
    <row r="417" spans="1:7" ht="33" customHeight="1">
      <c r="A417" s="6">
        <v>414</v>
      </c>
      <c r="B417" s="7" t="str">
        <f>"李江妹"</f>
        <v>李江妹</v>
      </c>
      <c r="C417" s="7" t="str">
        <f t="shared" si="10"/>
        <v>女</v>
      </c>
      <c r="D417" s="7" t="str">
        <f>"255220200814235435635"</f>
        <v>255220200814235435635</v>
      </c>
      <c r="E417" s="7" t="s">
        <v>9</v>
      </c>
      <c r="F417" s="7" t="s">
        <v>10</v>
      </c>
      <c r="G417" s="8"/>
    </row>
    <row r="418" spans="1:7" ht="33" customHeight="1">
      <c r="A418" s="6">
        <v>415</v>
      </c>
      <c r="B418" s="7" t="str">
        <f>"梁甜"</f>
        <v>梁甜</v>
      </c>
      <c r="C418" s="7" t="str">
        <f t="shared" si="10"/>
        <v>女</v>
      </c>
      <c r="D418" s="7" t="str">
        <f>"255220200815000311636"</f>
        <v>255220200815000311636</v>
      </c>
      <c r="E418" s="7" t="s">
        <v>9</v>
      </c>
      <c r="F418" s="7" t="s">
        <v>10</v>
      </c>
      <c r="G418" s="8"/>
    </row>
    <row r="419" spans="1:7" ht="33" customHeight="1">
      <c r="A419" s="6">
        <v>416</v>
      </c>
      <c r="B419" s="7" t="str">
        <f>"石琼晓"</f>
        <v>石琼晓</v>
      </c>
      <c r="C419" s="7" t="str">
        <f t="shared" si="10"/>
        <v>女</v>
      </c>
      <c r="D419" s="7" t="str">
        <f>"255220200815010106638"</f>
        <v>255220200815010106638</v>
      </c>
      <c r="E419" s="7" t="s">
        <v>9</v>
      </c>
      <c r="F419" s="7" t="s">
        <v>10</v>
      </c>
      <c r="G419" s="8"/>
    </row>
    <row r="420" spans="1:7" ht="33" customHeight="1">
      <c r="A420" s="6">
        <v>417</v>
      </c>
      <c r="B420" s="7" t="str">
        <f>"时雪丽"</f>
        <v>时雪丽</v>
      </c>
      <c r="C420" s="7" t="str">
        <f t="shared" si="10"/>
        <v>女</v>
      </c>
      <c r="D420" s="7" t="str">
        <f>"255220200815063727640"</f>
        <v>255220200815063727640</v>
      </c>
      <c r="E420" s="7" t="s">
        <v>9</v>
      </c>
      <c r="F420" s="7" t="s">
        <v>10</v>
      </c>
      <c r="G420" s="8"/>
    </row>
    <row r="421" spans="1:7" ht="33" customHeight="1">
      <c r="A421" s="6">
        <v>418</v>
      </c>
      <c r="B421" s="7" t="str">
        <f>"苏小单"</f>
        <v>苏小单</v>
      </c>
      <c r="C421" s="7" t="str">
        <f t="shared" si="10"/>
        <v>女</v>
      </c>
      <c r="D421" s="7" t="str">
        <f>"255220200815074545641"</f>
        <v>255220200815074545641</v>
      </c>
      <c r="E421" s="7" t="s">
        <v>9</v>
      </c>
      <c r="F421" s="7" t="s">
        <v>10</v>
      </c>
      <c r="G421" s="8"/>
    </row>
    <row r="422" spans="1:7" ht="33" customHeight="1">
      <c r="A422" s="6">
        <v>419</v>
      </c>
      <c r="B422" s="7" t="str">
        <f>"邓欢婷"</f>
        <v>邓欢婷</v>
      </c>
      <c r="C422" s="7" t="str">
        <f t="shared" si="10"/>
        <v>女</v>
      </c>
      <c r="D422" s="7" t="str">
        <f>"255220200815093843643"</f>
        <v>255220200815093843643</v>
      </c>
      <c r="E422" s="7" t="s">
        <v>9</v>
      </c>
      <c r="F422" s="7" t="s">
        <v>10</v>
      </c>
      <c r="G422" s="8"/>
    </row>
    <row r="423" spans="1:7" ht="33" customHeight="1">
      <c r="A423" s="6">
        <v>420</v>
      </c>
      <c r="B423" s="7" t="str">
        <f>"刘琪"</f>
        <v>刘琪</v>
      </c>
      <c r="C423" s="7" t="str">
        <f t="shared" si="10"/>
        <v>女</v>
      </c>
      <c r="D423" s="7" t="str">
        <f>"255220200815101554646"</f>
        <v>255220200815101554646</v>
      </c>
      <c r="E423" s="7" t="s">
        <v>9</v>
      </c>
      <c r="F423" s="7" t="s">
        <v>10</v>
      </c>
      <c r="G423" s="8"/>
    </row>
    <row r="424" spans="1:7" ht="33" customHeight="1">
      <c r="A424" s="6">
        <v>421</v>
      </c>
      <c r="B424" s="7" t="str">
        <f>"曾洪娇"</f>
        <v>曾洪娇</v>
      </c>
      <c r="C424" s="7" t="str">
        <f t="shared" si="10"/>
        <v>女</v>
      </c>
      <c r="D424" s="7" t="str">
        <f>"255220200815104226649"</f>
        <v>255220200815104226649</v>
      </c>
      <c r="E424" s="7" t="s">
        <v>9</v>
      </c>
      <c r="F424" s="7" t="s">
        <v>10</v>
      </c>
      <c r="G424" s="8"/>
    </row>
    <row r="425" spans="1:7" ht="33" customHeight="1">
      <c r="A425" s="6">
        <v>422</v>
      </c>
      <c r="B425" s="7" t="str">
        <f>"王燕玉"</f>
        <v>王燕玉</v>
      </c>
      <c r="C425" s="7" t="str">
        <f t="shared" si="10"/>
        <v>女</v>
      </c>
      <c r="D425" s="7" t="str">
        <f>"255220200815104902650"</f>
        <v>255220200815104902650</v>
      </c>
      <c r="E425" s="7" t="s">
        <v>9</v>
      </c>
      <c r="F425" s="7" t="s">
        <v>10</v>
      </c>
      <c r="G425" s="8"/>
    </row>
    <row r="426" spans="1:7" ht="33" customHeight="1">
      <c r="A426" s="6">
        <v>423</v>
      </c>
      <c r="B426" s="7" t="str">
        <f>"韦全琴"</f>
        <v>韦全琴</v>
      </c>
      <c r="C426" s="7" t="str">
        <f t="shared" si="10"/>
        <v>女</v>
      </c>
      <c r="D426" s="7" t="str">
        <f>"255220200815105133651"</f>
        <v>255220200815105133651</v>
      </c>
      <c r="E426" s="7" t="s">
        <v>9</v>
      </c>
      <c r="F426" s="7" t="s">
        <v>10</v>
      </c>
      <c r="G426" s="8"/>
    </row>
    <row r="427" spans="1:7" ht="33" customHeight="1">
      <c r="A427" s="6">
        <v>424</v>
      </c>
      <c r="B427" s="7" t="str">
        <f>"吴欣羽"</f>
        <v>吴欣羽</v>
      </c>
      <c r="C427" s="7" t="str">
        <f t="shared" si="10"/>
        <v>女</v>
      </c>
      <c r="D427" s="7" t="str">
        <f>"255220200815113317654"</f>
        <v>255220200815113317654</v>
      </c>
      <c r="E427" s="7" t="s">
        <v>9</v>
      </c>
      <c r="F427" s="7" t="s">
        <v>10</v>
      </c>
      <c r="G427" s="8"/>
    </row>
    <row r="428" spans="1:7" ht="33" customHeight="1">
      <c r="A428" s="6">
        <v>425</v>
      </c>
      <c r="B428" s="7" t="str">
        <f>"郑小丽"</f>
        <v>郑小丽</v>
      </c>
      <c r="C428" s="7" t="str">
        <f t="shared" si="10"/>
        <v>女</v>
      </c>
      <c r="D428" s="7" t="str">
        <f>"255220200815114657655"</f>
        <v>255220200815114657655</v>
      </c>
      <c r="E428" s="7" t="s">
        <v>9</v>
      </c>
      <c r="F428" s="7" t="s">
        <v>10</v>
      </c>
      <c r="G428" s="8"/>
    </row>
    <row r="429" spans="1:7" ht="33" customHeight="1">
      <c r="A429" s="6">
        <v>426</v>
      </c>
      <c r="B429" s="7" t="str">
        <f>"陈博雯"</f>
        <v>陈博雯</v>
      </c>
      <c r="C429" s="7" t="str">
        <f t="shared" si="10"/>
        <v>女</v>
      </c>
      <c r="D429" s="7" t="str">
        <f>"255220200815115123656"</f>
        <v>255220200815115123656</v>
      </c>
      <c r="E429" s="7" t="s">
        <v>9</v>
      </c>
      <c r="F429" s="7" t="s">
        <v>10</v>
      </c>
      <c r="G429" s="8"/>
    </row>
    <row r="430" spans="1:7" ht="33" customHeight="1">
      <c r="A430" s="6">
        <v>427</v>
      </c>
      <c r="B430" s="7" t="str">
        <f>"李秀颖"</f>
        <v>李秀颖</v>
      </c>
      <c r="C430" s="7" t="str">
        <f t="shared" si="10"/>
        <v>女</v>
      </c>
      <c r="D430" s="7" t="str">
        <f>"255220200815120113657"</f>
        <v>255220200815120113657</v>
      </c>
      <c r="E430" s="7" t="s">
        <v>9</v>
      </c>
      <c r="F430" s="7" t="s">
        <v>10</v>
      </c>
      <c r="G430" s="8"/>
    </row>
    <row r="431" spans="1:7" ht="33" customHeight="1">
      <c r="A431" s="6">
        <v>428</v>
      </c>
      <c r="B431" s="7" t="str">
        <f>"王强"</f>
        <v>王强</v>
      </c>
      <c r="C431" s="7" t="str">
        <f t="shared" si="10"/>
        <v>女</v>
      </c>
      <c r="D431" s="7" t="str">
        <f>"255220200815120836658"</f>
        <v>255220200815120836658</v>
      </c>
      <c r="E431" s="7" t="s">
        <v>9</v>
      </c>
      <c r="F431" s="7" t="s">
        <v>10</v>
      </c>
      <c r="G431" s="8"/>
    </row>
    <row r="432" spans="1:7" ht="33" customHeight="1">
      <c r="A432" s="6">
        <v>429</v>
      </c>
      <c r="B432" s="7" t="str">
        <f>"陈嘉静"</f>
        <v>陈嘉静</v>
      </c>
      <c r="C432" s="7" t="str">
        <f t="shared" si="10"/>
        <v>女</v>
      </c>
      <c r="D432" s="7" t="str">
        <f>"255220200815121015659"</f>
        <v>255220200815121015659</v>
      </c>
      <c r="E432" s="7" t="s">
        <v>9</v>
      </c>
      <c r="F432" s="7" t="s">
        <v>10</v>
      </c>
      <c r="G432" s="8"/>
    </row>
    <row r="433" spans="1:7" ht="33" customHeight="1">
      <c r="A433" s="6">
        <v>430</v>
      </c>
      <c r="B433" s="7" t="str">
        <f>"曾继丹"</f>
        <v>曾继丹</v>
      </c>
      <c r="C433" s="7" t="str">
        <f t="shared" si="10"/>
        <v>女</v>
      </c>
      <c r="D433" s="7" t="str">
        <f>"255220200815123554662"</f>
        <v>255220200815123554662</v>
      </c>
      <c r="E433" s="7" t="s">
        <v>9</v>
      </c>
      <c r="F433" s="7" t="s">
        <v>10</v>
      </c>
      <c r="G433" s="8"/>
    </row>
    <row r="434" spans="1:7" ht="33" customHeight="1">
      <c r="A434" s="6">
        <v>431</v>
      </c>
      <c r="B434" s="7" t="str">
        <f>"刘江儒"</f>
        <v>刘江儒</v>
      </c>
      <c r="C434" s="7" t="str">
        <f t="shared" si="10"/>
        <v>女</v>
      </c>
      <c r="D434" s="7" t="str">
        <f>"255220200815123604663"</f>
        <v>255220200815123604663</v>
      </c>
      <c r="E434" s="7" t="s">
        <v>9</v>
      </c>
      <c r="F434" s="7" t="s">
        <v>10</v>
      </c>
      <c r="G434" s="8"/>
    </row>
    <row r="435" spans="1:7" ht="33" customHeight="1">
      <c r="A435" s="6">
        <v>432</v>
      </c>
      <c r="B435" s="7" t="str">
        <f>"李慧平"</f>
        <v>李慧平</v>
      </c>
      <c r="C435" s="7" t="str">
        <f t="shared" si="10"/>
        <v>女</v>
      </c>
      <c r="D435" s="7" t="str">
        <f>"255220200815125045666"</f>
        <v>255220200815125045666</v>
      </c>
      <c r="E435" s="7" t="s">
        <v>9</v>
      </c>
      <c r="F435" s="7" t="s">
        <v>10</v>
      </c>
      <c r="G435" s="8"/>
    </row>
    <row r="436" spans="1:7" ht="33" customHeight="1">
      <c r="A436" s="6">
        <v>433</v>
      </c>
      <c r="B436" s="7" t="str">
        <f>"林娇珍"</f>
        <v>林娇珍</v>
      </c>
      <c r="C436" s="7" t="str">
        <f t="shared" si="10"/>
        <v>女</v>
      </c>
      <c r="D436" s="7" t="str">
        <f>"255220200815132516669"</f>
        <v>255220200815132516669</v>
      </c>
      <c r="E436" s="7" t="s">
        <v>9</v>
      </c>
      <c r="F436" s="7" t="s">
        <v>10</v>
      </c>
      <c r="G436" s="8"/>
    </row>
    <row r="437" spans="1:7" ht="33" customHeight="1">
      <c r="A437" s="6">
        <v>434</v>
      </c>
      <c r="B437" s="7" t="str">
        <f>"孙菊玲"</f>
        <v>孙菊玲</v>
      </c>
      <c r="C437" s="7" t="str">
        <f t="shared" si="10"/>
        <v>女</v>
      </c>
      <c r="D437" s="7" t="str">
        <f>"255220200815132929672"</f>
        <v>255220200815132929672</v>
      </c>
      <c r="E437" s="7" t="s">
        <v>9</v>
      </c>
      <c r="F437" s="7" t="s">
        <v>10</v>
      </c>
      <c r="G437" s="8"/>
    </row>
    <row r="438" spans="1:7" ht="33" customHeight="1">
      <c r="A438" s="6">
        <v>435</v>
      </c>
      <c r="B438" s="7" t="str">
        <f>"何水银"</f>
        <v>何水银</v>
      </c>
      <c r="C438" s="7" t="str">
        <f t="shared" si="10"/>
        <v>女</v>
      </c>
      <c r="D438" s="7" t="str">
        <f>"255220200815142240676"</f>
        <v>255220200815142240676</v>
      </c>
      <c r="E438" s="7" t="s">
        <v>9</v>
      </c>
      <c r="F438" s="7" t="s">
        <v>10</v>
      </c>
      <c r="G438" s="8"/>
    </row>
    <row r="439" spans="1:7" ht="33" customHeight="1">
      <c r="A439" s="6">
        <v>436</v>
      </c>
      <c r="B439" s="7" t="str">
        <f>"林素羽"</f>
        <v>林素羽</v>
      </c>
      <c r="C439" s="7" t="str">
        <f t="shared" si="10"/>
        <v>女</v>
      </c>
      <c r="D439" s="7" t="str">
        <f>"255220200815142559677"</f>
        <v>255220200815142559677</v>
      </c>
      <c r="E439" s="7" t="s">
        <v>9</v>
      </c>
      <c r="F439" s="7" t="s">
        <v>10</v>
      </c>
      <c r="G439" s="8"/>
    </row>
    <row r="440" spans="1:7" ht="33" customHeight="1">
      <c r="A440" s="6">
        <v>437</v>
      </c>
      <c r="B440" s="7" t="str">
        <f>"李木爱"</f>
        <v>李木爱</v>
      </c>
      <c r="C440" s="7" t="str">
        <f t="shared" si="10"/>
        <v>女</v>
      </c>
      <c r="D440" s="7" t="str">
        <f>"255220200815145202680"</f>
        <v>255220200815145202680</v>
      </c>
      <c r="E440" s="7" t="s">
        <v>9</v>
      </c>
      <c r="F440" s="7" t="s">
        <v>10</v>
      </c>
      <c r="G440" s="8"/>
    </row>
    <row r="441" spans="1:7" ht="33" customHeight="1">
      <c r="A441" s="6">
        <v>438</v>
      </c>
      <c r="B441" s="7" t="str">
        <f>"文开卷"</f>
        <v>文开卷</v>
      </c>
      <c r="C441" s="7" t="str">
        <f t="shared" si="10"/>
        <v>女</v>
      </c>
      <c r="D441" s="7" t="str">
        <f>"255220200815150653681"</f>
        <v>255220200815150653681</v>
      </c>
      <c r="E441" s="7" t="s">
        <v>9</v>
      </c>
      <c r="F441" s="7" t="s">
        <v>10</v>
      </c>
      <c r="G441" s="8"/>
    </row>
    <row r="442" spans="1:7" ht="33" customHeight="1">
      <c r="A442" s="6">
        <v>439</v>
      </c>
      <c r="B442" s="7" t="str">
        <f>"容纳"</f>
        <v>容纳</v>
      </c>
      <c r="C442" s="7" t="str">
        <f t="shared" si="10"/>
        <v>女</v>
      </c>
      <c r="D442" s="7" t="str">
        <f>"255220200815151924682"</f>
        <v>255220200815151924682</v>
      </c>
      <c r="E442" s="7" t="s">
        <v>9</v>
      </c>
      <c r="F442" s="7" t="s">
        <v>10</v>
      </c>
      <c r="G442" s="8"/>
    </row>
    <row r="443" spans="1:7" ht="33" customHeight="1">
      <c r="A443" s="6">
        <v>440</v>
      </c>
      <c r="B443" s="7" t="str">
        <f>"符林霞"</f>
        <v>符林霞</v>
      </c>
      <c r="C443" s="7" t="str">
        <f t="shared" si="10"/>
        <v>女</v>
      </c>
      <c r="D443" s="7" t="str">
        <f>"255220200815153708684"</f>
        <v>255220200815153708684</v>
      </c>
      <c r="E443" s="7" t="s">
        <v>9</v>
      </c>
      <c r="F443" s="7" t="s">
        <v>10</v>
      </c>
      <c r="G443" s="8"/>
    </row>
    <row r="444" spans="1:7" ht="33" customHeight="1">
      <c r="A444" s="6">
        <v>441</v>
      </c>
      <c r="B444" s="7" t="str">
        <f>"林壹"</f>
        <v>林壹</v>
      </c>
      <c r="C444" s="7" t="str">
        <f t="shared" si="10"/>
        <v>女</v>
      </c>
      <c r="D444" s="7" t="str">
        <f>"255220200815155139685"</f>
        <v>255220200815155139685</v>
      </c>
      <c r="E444" s="7" t="s">
        <v>9</v>
      </c>
      <c r="F444" s="7" t="s">
        <v>10</v>
      </c>
      <c r="G444" s="8"/>
    </row>
    <row r="445" spans="1:7" ht="33" customHeight="1">
      <c r="A445" s="6">
        <v>442</v>
      </c>
      <c r="B445" s="7" t="str">
        <f>"黄冬飞"</f>
        <v>黄冬飞</v>
      </c>
      <c r="C445" s="7" t="str">
        <f t="shared" si="10"/>
        <v>女</v>
      </c>
      <c r="D445" s="7" t="str">
        <f>"255220200815160005686"</f>
        <v>255220200815160005686</v>
      </c>
      <c r="E445" s="7" t="s">
        <v>9</v>
      </c>
      <c r="F445" s="7" t="s">
        <v>10</v>
      </c>
      <c r="G445" s="8"/>
    </row>
    <row r="446" spans="1:7" ht="33" customHeight="1">
      <c r="A446" s="6">
        <v>443</v>
      </c>
      <c r="B446" s="7" t="str">
        <f>"林翠兰"</f>
        <v>林翠兰</v>
      </c>
      <c r="C446" s="7" t="str">
        <f t="shared" si="10"/>
        <v>女</v>
      </c>
      <c r="D446" s="7" t="str">
        <f>"255220200815164315689"</f>
        <v>255220200815164315689</v>
      </c>
      <c r="E446" s="7" t="s">
        <v>9</v>
      </c>
      <c r="F446" s="7" t="s">
        <v>10</v>
      </c>
      <c r="G446" s="8"/>
    </row>
    <row r="447" spans="1:7" ht="33" customHeight="1">
      <c r="A447" s="6">
        <v>444</v>
      </c>
      <c r="B447" s="7" t="str">
        <f>"何少云"</f>
        <v>何少云</v>
      </c>
      <c r="C447" s="7" t="str">
        <f t="shared" si="10"/>
        <v>女</v>
      </c>
      <c r="D447" s="7" t="str">
        <f>"255220200815164905690"</f>
        <v>255220200815164905690</v>
      </c>
      <c r="E447" s="7" t="s">
        <v>9</v>
      </c>
      <c r="F447" s="7" t="s">
        <v>10</v>
      </c>
      <c r="G447" s="8"/>
    </row>
    <row r="448" spans="1:7" ht="33" customHeight="1">
      <c r="A448" s="6">
        <v>445</v>
      </c>
      <c r="B448" s="7" t="str">
        <f>"李秋妹"</f>
        <v>李秋妹</v>
      </c>
      <c r="C448" s="7" t="str">
        <f t="shared" si="10"/>
        <v>女</v>
      </c>
      <c r="D448" s="7" t="str">
        <f>"255220200815174337696"</f>
        <v>255220200815174337696</v>
      </c>
      <c r="E448" s="7" t="s">
        <v>9</v>
      </c>
      <c r="F448" s="7" t="s">
        <v>10</v>
      </c>
      <c r="G448" s="8"/>
    </row>
    <row r="449" spans="1:7" ht="33" customHeight="1">
      <c r="A449" s="6">
        <v>446</v>
      </c>
      <c r="B449" s="7" t="str">
        <f>"邢亚完"</f>
        <v>邢亚完</v>
      </c>
      <c r="C449" s="7" t="str">
        <f t="shared" si="10"/>
        <v>女</v>
      </c>
      <c r="D449" s="7" t="str">
        <f>"255220200815182252700"</f>
        <v>255220200815182252700</v>
      </c>
      <c r="E449" s="7" t="s">
        <v>9</v>
      </c>
      <c r="F449" s="7" t="s">
        <v>10</v>
      </c>
      <c r="G449" s="8"/>
    </row>
    <row r="450" spans="1:7" ht="33" customHeight="1">
      <c r="A450" s="6">
        <v>447</v>
      </c>
      <c r="B450" s="7" t="str">
        <f>"柯漫"</f>
        <v>柯漫</v>
      </c>
      <c r="C450" s="7" t="str">
        <f t="shared" si="10"/>
        <v>女</v>
      </c>
      <c r="D450" s="7" t="str">
        <f>"255220200815182506701"</f>
        <v>255220200815182506701</v>
      </c>
      <c r="E450" s="7" t="s">
        <v>9</v>
      </c>
      <c r="F450" s="7" t="s">
        <v>10</v>
      </c>
      <c r="G450" s="8"/>
    </row>
    <row r="451" spans="1:7" ht="33" customHeight="1">
      <c r="A451" s="6">
        <v>448</v>
      </c>
      <c r="B451" s="7" t="str">
        <f>"吴春妹"</f>
        <v>吴春妹</v>
      </c>
      <c r="C451" s="7" t="str">
        <f t="shared" si="10"/>
        <v>女</v>
      </c>
      <c r="D451" s="7" t="str">
        <f>"255220200815193747704"</f>
        <v>255220200815193747704</v>
      </c>
      <c r="E451" s="7" t="s">
        <v>9</v>
      </c>
      <c r="F451" s="7" t="s">
        <v>10</v>
      </c>
      <c r="G451" s="8"/>
    </row>
    <row r="452" spans="1:7" ht="33" customHeight="1">
      <c r="A452" s="6">
        <v>449</v>
      </c>
      <c r="B452" s="7" t="str">
        <f>"符小苗"</f>
        <v>符小苗</v>
      </c>
      <c r="C452" s="7" t="str">
        <f t="shared" si="10"/>
        <v>女</v>
      </c>
      <c r="D452" s="7" t="str">
        <f>"255220200815194053705"</f>
        <v>255220200815194053705</v>
      </c>
      <c r="E452" s="7" t="s">
        <v>9</v>
      </c>
      <c r="F452" s="7" t="s">
        <v>10</v>
      </c>
      <c r="G452" s="8"/>
    </row>
    <row r="453" spans="1:7" ht="33" customHeight="1">
      <c r="A453" s="6">
        <v>450</v>
      </c>
      <c r="B453" s="7" t="str">
        <f>"陈婷婷"</f>
        <v>陈婷婷</v>
      </c>
      <c r="C453" s="7" t="str">
        <f t="shared" si="10"/>
        <v>女</v>
      </c>
      <c r="D453" s="7" t="str">
        <f>"255220200815195223708"</f>
        <v>255220200815195223708</v>
      </c>
      <c r="E453" s="7" t="s">
        <v>9</v>
      </c>
      <c r="F453" s="7" t="s">
        <v>10</v>
      </c>
      <c r="G453" s="8"/>
    </row>
    <row r="454" spans="1:7" ht="33" customHeight="1">
      <c r="A454" s="6">
        <v>451</v>
      </c>
      <c r="B454" s="7" t="str">
        <f>"罗梅"</f>
        <v>罗梅</v>
      </c>
      <c r="C454" s="7" t="str">
        <f t="shared" si="10"/>
        <v>女</v>
      </c>
      <c r="D454" s="7" t="str">
        <f>"255220200815195613709"</f>
        <v>255220200815195613709</v>
      </c>
      <c r="E454" s="7" t="s">
        <v>9</v>
      </c>
      <c r="F454" s="7" t="s">
        <v>10</v>
      </c>
      <c r="G454" s="8"/>
    </row>
    <row r="455" spans="1:7" ht="33" customHeight="1">
      <c r="A455" s="6">
        <v>452</v>
      </c>
      <c r="B455" s="7" t="str">
        <f>"林威威"</f>
        <v>林威威</v>
      </c>
      <c r="C455" s="7" t="str">
        <f t="shared" si="10"/>
        <v>女</v>
      </c>
      <c r="D455" s="7" t="str">
        <f>"255220200815200432711"</f>
        <v>255220200815200432711</v>
      </c>
      <c r="E455" s="7" t="s">
        <v>9</v>
      </c>
      <c r="F455" s="7" t="s">
        <v>10</v>
      </c>
      <c r="G455" s="8"/>
    </row>
    <row r="456" spans="1:7" ht="33" customHeight="1">
      <c r="A456" s="6">
        <v>453</v>
      </c>
      <c r="B456" s="7" t="str">
        <f>"张兰娟"</f>
        <v>张兰娟</v>
      </c>
      <c r="C456" s="7" t="str">
        <f t="shared" si="10"/>
        <v>女</v>
      </c>
      <c r="D456" s="7" t="str">
        <f>"255220200815205303714"</f>
        <v>255220200815205303714</v>
      </c>
      <c r="E456" s="7" t="s">
        <v>9</v>
      </c>
      <c r="F456" s="7" t="s">
        <v>10</v>
      </c>
      <c r="G456" s="8"/>
    </row>
    <row r="457" spans="1:7" ht="33" customHeight="1">
      <c r="A457" s="6">
        <v>454</v>
      </c>
      <c r="B457" s="7" t="str">
        <f>"黄彬"</f>
        <v>黄彬</v>
      </c>
      <c r="C457" s="7" t="str">
        <f t="shared" si="10"/>
        <v>女</v>
      </c>
      <c r="D457" s="7" t="str">
        <f>"255220200815205948715"</f>
        <v>255220200815205948715</v>
      </c>
      <c r="E457" s="7" t="s">
        <v>9</v>
      </c>
      <c r="F457" s="7" t="s">
        <v>10</v>
      </c>
      <c r="G457" s="8"/>
    </row>
    <row r="458" spans="1:7" ht="33" customHeight="1">
      <c r="A458" s="6">
        <v>455</v>
      </c>
      <c r="B458" s="7" t="str">
        <f>"朱小珠"</f>
        <v>朱小珠</v>
      </c>
      <c r="C458" s="7" t="str">
        <f t="shared" si="10"/>
        <v>女</v>
      </c>
      <c r="D458" s="7" t="str">
        <f>"255220200815210717716"</f>
        <v>255220200815210717716</v>
      </c>
      <c r="E458" s="7" t="s">
        <v>9</v>
      </c>
      <c r="F458" s="7" t="s">
        <v>10</v>
      </c>
      <c r="G458" s="8"/>
    </row>
    <row r="459" spans="1:7" ht="33" customHeight="1">
      <c r="A459" s="6">
        <v>456</v>
      </c>
      <c r="B459" s="7" t="str">
        <f>"郑珍珍"</f>
        <v>郑珍珍</v>
      </c>
      <c r="C459" s="7" t="str">
        <f t="shared" si="10"/>
        <v>女</v>
      </c>
      <c r="D459" s="7" t="str">
        <f>"255220200815213032718"</f>
        <v>255220200815213032718</v>
      </c>
      <c r="E459" s="7" t="s">
        <v>9</v>
      </c>
      <c r="F459" s="7" t="s">
        <v>10</v>
      </c>
      <c r="G459" s="8"/>
    </row>
    <row r="460" spans="1:7" ht="33" customHeight="1">
      <c r="A460" s="6">
        <v>457</v>
      </c>
      <c r="B460" s="7" t="str">
        <f>"蔡诗娟"</f>
        <v>蔡诗娟</v>
      </c>
      <c r="C460" s="7" t="str">
        <f t="shared" si="10"/>
        <v>女</v>
      </c>
      <c r="D460" s="7" t="str">
        <f>"255220200815215334721"</f>
        <v>255220200815215334721</v>
      </c>
      <c r="E460" s="7" t="s">
        <v>9</v>
      </c>
      <c r="F460" s="7" t="s">
        <v>10</v>
      </c>
      <c r="G460" s="8"/>
    </row>
    <row r="461" spans="1:7" ht="33" customHeight="1">
      <c r="A461" s="6">
        <v>458</v>
      </c>
      <c r="B461" s="7" t="str">
        <f>"王秀爱"</f>
        <v>王秀爱</v>
      </c>
      <c r="C461" s="7" t="str">
        <f t="shared" si="10"/>
        <v>女</v>
      </c>
      <c r="D461" s="7" t="str">
        <f>"255220200815220756722"</f>
        <v>255220200815220756722</v>
      </c>
      <c r="E461" s="7" t="s">
        <v>9</v>
      </c>
      <c r="F461" s="7" t="s">
        <v>10</v>
      </c>
      <c r="G461" s="8"/>
    </row>
    <row r="462" spans="1:7" ht="33" customHeight="1">
      <c r="A462" s="6">
        <v>459</v>
      </c>
      <c r="B462" s="7" t="str">
        <f>"林南燕"</f>
        <v>林南燕</v>
      </c>
      <c r="C462" s="7" t="str">
        <f t="shared" si="10"/>
        <v>女</v>
      </c>
      <c r="D462" s="7" t="str">
        <f>"255220200815231940725"</f>
        <v>255220200815231940725</v>
      </c>
      <c r="E462" s="7" t="s">
        <v>9</v>
      </c>
      <c r="F462" s="7" t="s">
        <v>10</v>
      </c>
      <c r="G462" s="8"/>
    </row>
    <row r="463" spans="1:7" ht="33" customHeight="1">
      <c r="A463" s="6">
        <v>460</v>
      </c>
      <c r="B463" s="7" t="str">
        <f>"李香琼"</f>
        <v>李香琼</v>
      </c>
      <c r="C463" s="7" t="str">
        <f t="shared" si="10"/>
        <v>女</v>
      </c>
      <c r="D463" s="7" t="str">
        <f>"255220200815233339726"</f>
        <v>255220200815233339726</v>
      </c>
      <c r="E463" s="7" t="s">
        <v>9</v>
      </c>
      <c r="F463" s="7" t="s">
        <v>10</v>
      </c>
      <c r="G463" s="8"/>
    </row>
    <row r="464" spans="1:7" ht="33" customHeight="1">
      <c r="A464" s="6">
        <v>461</v>
      </c>
      <c r="B464" s="7" t="str">
        <f>"陈其凤"</f>
        <v>陈其凤</v>
      </c>
      <c r="C464" s="7" t="str">
        <f t="shared" si="10"/>
        <v>女</v>
      </c>
      <c r="D464" s="7" t="str">
        <f>"255220200815235103728"</f>
        <v>255220200815235103728</v>
      </c>
      <c r="E464" s="7" t="s">
        <v>9</v>
      </c>
      <c r="F464" s="7" t="s">
        <v>10</v>
      </c>
      <c r="G464" s="8"/>
    </row>
    <row r="465" spans="1:7" ht="33" customHeight="1">
      <c r="A465" s="6">
        <v>462</v>
      </c>
      <c r="B465" s="7" t="str">
        <f>"吴雪娟"</f>
        <v>吴雪娟</v>
      </c>
      <c r="C465" s="7" t="str">
        <f t="shared" si="10"/>
        <v>女</v>
      </c>
      <c r="D465" s="7" t="str">
        <f>"255220200815235643730"</f>
        <v>255220200815235643730</v>
      </c>
      <c r="E465" s="7" t="s">
        <v>9</v>
      </c>
      <c r="F465" s="7" t="s">
        <v>10</v>
      </c>
      <c r="G465" s="8"/>
    </row>
    <row r="466" spans="1:7" ht="33" customHeight="1">
      <c r="A466" s="6">
        <v>463</v>
      </c>
      <c r="B466" s="7" t="str">
        <f>"林小慧"</f>
        <v>林小慧</v>
      </c>
      <c r="C466" s="7" t="str">
        <f t="shared" si="10"/>
        <v>女</v>
      </c>
      <c r="D466" s="7" t="str">
        <f>"255220200816083809735"</f>
        <v>255220200816083809735</v>
      </c>
      <c r="E466" s="7" t="s">
        <v>9</v>
      </c>
      <c r="F466" s="7" t="s">
        <v>10</v>
      </c>
      <c r="G466" s="8"/>
    </row>
    <row r="467" spans="1:7" ht="33" customHeight="1">
      <c r="A467" s="6">
        <v>464</v>
      </c>
      <c r="B467" s="7" t="str">
        <f>"邱康丽"</f>
        <v>邱康丽</v>
      </c>
      <c r="C467" s="7" t="str">
        <f t="shared" si="10"/>
        <v>女</v>
      </c>
      <c r="D467" s="7" t="str">
        <f>"255220200816084921737"</f>
        <v>255220200816084921737</v>
      </c>
      <c r="E467" s="7" t="s">
        <v>9</v>
      </c>
      <c r="F467" s="7" t="s">
        <v>10</v>
      </c>
      <c r="G467" s="8"/>
    </row>
    <row r="468" spans="1:7" ht="33" customHeight="1">
      <c r="A468" s="6">
        <v>465</v>
      </c>
      <c r="B468" s="7" t="str">
        <f>"韩笛"</f>
        <v>韩笛</v>
      </c>
      <c r="C468" s="7" t="str">
        <f t="shared" si="10"/>
        <v>女</v>
      </c>
      <c r="D468" s="7" t="str">
        <f>"255220200816085515738"</f>
        <v>255220200816085515738</v>
      </c>
      <c r="E468" s="7" t="s">
        <v>9</v>
      </c>
      <c r="F468" s="7" t="s">
        <v>10</v>
      </c>
      <c r="G468" s="8"/>
    </row>
    <row r="469" spans="1:7" ht="33" customHeight="1">
      <c r="A469" s="6">
        <v>466</v>
      </c>
      <c r="B469" s="7" t="str">
        <f>"梁秀欢"</f>
        <v>梁秀欢</v>
      </c>
      <c r="C469" s="7" t="str">
        <f t="shared" si="10"/>
        <v>女</v>
      </c>
      <c r="D469" s="7" t="str">
        <f>"255220200816091123739"</f>
        <v>255220200816091123739</v>
      </c>
      <c r="E469" s="7" t="s">
        <v>9</v>
      </c>
      <c r="F469" s="7" t="s">
        <v>10</v>
      </c>
      <c r="G469" s="8"/>
    </row>
    <row r="470" spans="1:7" ht="33" customHeight="1">
      <c r="A470" s="6">
        <v>467</v>
      </c>
      <c r="B470" s="7" t="str">
        <f>"邓碧云"</f>
        <v>邓碧云</v>
      </c>
      <c r="C470" s="7" t="str">
        <f aca="true" t="shared" si="11" ref="C470:C533">"女"</f>
        <v>女</v>
      </c>
      <c r="D470" s="7" t="str">
        <f>"255220200816092547741"</f>
        <v>255220200816092547741</v>
      </c>
      <c r="E470" s="7" t="s">
        <v>9</v>
      </c>
      <c r="F470" s="7" t="s">
        <v>10</v>
      </c>
      <c r="G470" s="8"/>
    </row>
    <row r="471" spans="1:7" ht="33" customHeight="1">
      <c r="A471" s="6">
        <v>468</v>
      </c>
      <c r="B471" s="7" t="str">
        <f>"王梅"</f>
        <v>王梅</v>
      </c>
      <c r="C471" s="7" t="str">
        <f t="shared" si="11"/>
        <v>女</v>
      </c>
      <c r="D471" s="7" t="str">
        <f>"255220200816094656743"</f>
        <v>255220200816094656743</v>
      </c>
      <c r="E471" s="7" t="s">
        <v>9</v>
      </c>
      <c r="F471" s="7" t="s">
        <v>10</v>
      </c>
      <c r="G471" s="8"/>
    </row>
    <row r="472" spans="1:7" ht="33" customHeight="1">
      <c r="A472" s="6">
        <v>469</v>
      </c>
      <c r="B472" s="7" t="str">
        <f>"谢晓卿"</f>
        <v>谢晓卿</v>
      </c>
      <c r="C472" s="7" t="str">
        <f t="shared" si="11"/>
        <v>女</v>
      </c>
      <c r="D472" s="7" t="str">
        <f>"255220200816100327744"</f>
        <v>255220200816100327744</v>
      </c>
      <c r="E472" s="7" t="s">
        <v>9</v>
      </c>
      <c r="F472" s="7" t="s">
        <v>10</v>
      </c>
      <c r="G472" s="8"/>
    </row>
    <row r="473" spans="1:7" ht="33" customHeight="1">
      <c r="A473" s="6">
        <v>470</v>
      </c>
      <c r="B473" s="7" t="str">
        <f>"李桂美"</f>
        <v>李桂美</v>
      </c>
      <c r="C473" s="7" t="str">
        <f t="shared" si="11"/>
        <v>女</v>
      </c>
      <c r="D473" s="7" t="str">
        <f>"255220200816100533745"</f>
        <v>255220200816100533745</v>
      </c>
      <c r="E473" s="7" t="s">
        <v>9</v>
      </c>
      <c r="F473" s="7" t="s">
        <v>10</v>
      </c>
      <c r="G473" s="8"/>
    </row>
    <row r="474" spans="1:7" ht="33" customHeight="1">
      <c r="A474" s="6">
        <v>471</v>
      </c>
      <c r="B474" s="7" t="str">
        <f>"钟秋梅"</f>
        <v>钟秋梅</v>
      </c>
      <c r="C474" s="7" t="str">
        <f t="shared" si="11"/>
        <v>女</v>
      </c>
      <c r="D474" s="7" t="str">
        <f>"255220200816103641746"</f>
        <v>255220200816103641746</v>
      </c>
      <c r="E474" s="7" t="s">
        <v>9</v>
      </c>
      <c r="F474" s="7" t="s">
        <v>10</v>
      </c>
      <c r="G474" s="8"/>
    </row>
    <row r="475" spans="1:7" ht="33" customHeight="1">
      <c r="A475" s="6">
        <v>472</v>
      </c>
      <c r="B475" s="7" t="str">
        <f>"符万霞"</f>
        <v>符万霞</v>
      </c>
      <c r="C475" s="7" t="str">
        <f t="shared" si="11"/>
        <v>女</v>
      </c>
      <c r="D475" s="7" t="str">
        <f>"255220200816112201748"</f>
        <v>255220200816112201748</v>
      </c>
      <c r="E475" s="7" t="s">
        <v>9</v>
      </c>
      <c r="F475" s="7" t="s">
        <v>10</v>
      </c>
      <c r="G475" s="8"/>
    </row>
    <row r="476" spans="1:7" ht="33" customHeight="1">
      <c r="A476" s="6">
        <v>473</v>
      </c>
      <c r="B476" s="7" t="str">
        <f>"陈玉岭"</f>
        <v>陈玉岭</v>
      </c>
      <c r="C476" s="7" t="str">
        <f t="shared" si="11"/>
        <v>女</v>
      </c>
      <c r="D476" s="7" t="str">
        <f>"255220200816114031752"</f>
        <v>255220200816114031752</v>
      </c>
      <c r="E476" s="7" t="s">
        <v>9</v>
      </c>
      <c r="F476" s="7" t="s">
        <v>10</v>
      </c>
      <c r="G476" s="8"/>
    </row>
    <row r="477" spans="1:7" ht="33" customHeight="1">
      <c r="A477" s="6">
        <v>474</v>
      </c>
      <c r="B477" s="7" t="str">
        <f>"唐敏燕"</f>
        <v>唐敏燕</v>
      </c>
      <c r="C477" s="7" t="str">
        <f t="shared" si="11"/>
        <v>女</v>
      </c>
      <c r="D477" s="7" t="str">
        <f>"255220200816115424753"</f>
        <v>255220200816115424753</v>
      </c>
      <c r="E477" s="7" t="s">
        <v>9</v>
      </c>
      <c r="F477" s="7" t="s">
        <v>10</v>
      </c>
      <c r="G477" s="8"/>
    </row>
    <row r="478" spans="1:7" ht="33" customHeight="1">
      <c r="A478" s="6">
        <v>475</v>
      </c>
      <c r="B478" s="7" t="str">
        <f>"卢丹"</f>
        <v>卢丹</v>
      </c>
      <c r="C478" s="7" t="str">
        <f t="shared" si="11"/>
        <v>女</v>
      </c>
      <c r="D478" s="7" t="str">
        <f>"255220200816122117755"</f>
        <v>255220200816122117755</v>
      </c>
      <c r="E478" s="7" t="s">
        <v>9</v>
      </c>
      <c r="F478" s="7" t="s">
        <v>10</v>
      </c>
      <c r="G478" s="8"/>
    </row>
    <row r="479" spans="1:7" ht="33" customHeight="1">
      <c r="A479" s="6">
        <v>476</v>
      </c>
      <c r="B479" s="7" t="str">
        <f>"许莲妹"</f>
        <v>许莲妹</v>
      </c>
      <c r="C479" s="7" t="str">
        <f t="shared" si="11"/>
        <v>女</v>
      </c>
      <c r="D479" s="7" t="str">
        <f>"255220200816122801756"</f>
        <v>255220200816122801756</v>
      </c>
      <c r="E479" s="7" t="s">
        <v>9</v>
      </c>
      <c r="F479" s="7" t="s">
        <v>10</v>
      </c>
      <c r="G479" s="8"/>
    </row>
    <row r="480" spans="1:7" ht="33" customHeight="1">
      <c r="A480" s="6">
        <v>477</v>
      </c>
      <c r="B480" s="7" t="str">
        <f>"许马伟"</f>
        <v>许马伟</v>
      </c>
      <c r="C480" s="7" t="str">
        <f t="shared" si="11"/>
        <v>女</v>
      </c>
      <c r="D480" s="7" t="str">
        <f>"255220200816123253758"</f>
        <v>255220200816123253758</v>
      </c>
      <c r="E480" s="7" t="s">
        <v>9</v>
      </c>
      <c r="F480" s="7" t="s">
        <v>10</v>
      </c>
      <c r="G480" s="8"/>
    </row>
    <row r="481" spans="1:7" ht="33" customHeight="1">
      <c r="A481" s="6">
        <v>478</v>
      </c>
      <c r="B481" s="7" t="str">
        <f>"符爱英"</f>
        <v>符爱英</v>
      </c>
      <c r="C481" s="7" t="str">
        <f t="shared" si="11"/>
        <v>女</v>
      </c>
      <c r="D481" s="7" t="str">
        <f>"255220200816124522760"</f>
        <v>255220200816124522760</v>
      </c>
      <c r="E481" s="7" t="s">
        <v>9</v>
      </c>
      <c r="F481" s="7" t="s">
        <v>10</v>
      </c>
      <c r="G481" s="8"/>
    </row>
    <row r="482" spans="1:7" ht="33" customHeight="1">
      <c r="A482" s="6">
        <v>479</v>
      </c>
      <c r="B482" s="7" t="str">
        <f>"邢维雯"</f>
        <v>邢维雯</v>
      </c>
      <c r="C482" s="7" t="str">
        <f t="shared" si="11"/>
        <v>女</v>
      </c>
      <c r="D482" s="7" t="str">
        <f>"255220200816130956762"</f>
        <v>255220200816130956762</v>
      </c>
      <c r="E482" s="7" t="s">
        <v>9</v>
      </c>
      <c r="F482" s="7" t="s">
        <v>10</v>
      </c>
      <c r="G482" s="8"/>
    </row>
    <row r="483" spans="1:7" ht="33" customHeight="1">
      <c r="A483" s="6">
        <v>480</v>
      </c>
      <c r="B483" s="7" t="str">
        <f>"张秋香"</f>
        <v>张秋香</v>
      </c>
      <c r="C483" s="7" t="str">
        <f t="shared" si="11"/>
        <v>女</v>
      </c>
      <c r="D483" s="7" t="str">
        <f>"255220200816135526765"</f>
        <v>255220200816135526765</v>
      </c>
      <c r="E483" s="7" t="s">
        <v>9</v>
      </c>
      <c r="F483" s="7" t="s">
        <v>10</v>
      </c>
      <c r="G483" s="8"/>
    </row>
    <row r="484" spans="1:7" ht="33" customHeight="1">
      <c r="A484" s="6">
        <v>481</v>
      </c>
      <c r="B484" s="7" t="str">
        <f>"黄壮聪"</f>
        <v>黄壮聪</v>
      </c>
      <c r="C484" s="7" t="str">
        <f t="shared" si="11"/>
        <v>女</v>
      </c>
      <c r="D484" s="7" t="str">
        <f>"255220200816140717766"</f>
        <v>255220200816140717766</v>
      </c>
      <c r="E484" s="7" t="s">
        <v>9</v>
      </c>
      <c r="F484" s="7" t="s">
        <v>10</v>
      </c>
      <c r="G484" s="8"/>
    </row>
    <row r="485" spans="1:7" ht="33" customHeight="1">
      <c r="A485" s="6">
        <v>482</v>
      </c>
      <c r="B485" s="7" t="str">
        <f>"麦贤雯"</f>
        <v>麦贤雯</v>
      </c>
      <c r="C485" s="7" t="str">
        <f t="shared" si="11"/>
        <v>女</v>
      </c>
      <c r="D485" s="7" t="str">
        <f>"255220200816141649768"</f>
        <v>255220200816141649768</v>
      </c>
      <c r="E485" s="7" t="s">
        <v>9</v>
      </c>
      <c r="F485" s="7" t="s">
        <v>10</v>
      </c>
      <c r="G485" s="8"/>
    </row>
    <row r="486" spans="1:7" ht="33" customHeight="1">
      <c r="A486" s="6">
        <v>483</v>
      </c>
      <c r="B486" s="7" t="str">
        <f>"赵彩霞"</f>
        <v>赵彩霞</v>
      </c>
      <c r="C486" s="7" t="str">
        <f t="shared" si="11"/>
        <v>女</v>
      </c>
      <c r="D486" s="7" t="str">
        <f>"255220200816141825769"</f>
        <v>255220200816141825769</v>
      </c>
      <c r="E486" s="7" t="s">
        <v>9</v>
      </c>
      <c r="F486" s="7" t="s">
        <v>10</v>
      </c>
      <c r="G486" s="8"/>
    </row>
    <row r="487" spans="1:7" ht="33" customHeight="1">
      <c r="A487" s="6">
        <v>484</v>
      </c>
      <c r="B487" s="7" t="str">
        <f>"王娜"</f>
        <v>王娜</v>
      </c>
      <c r="C487" s="7" t="str">
        <f t="shared" si="11"/>
        <v>女</v>
      </c>
      <c r="D487" s="7" t="str">
        <f>"255220200816141826770"</f>
        <v>255220200816141826770</v>
      </c>
      <c r="E487" s="7" t="s">
        <v>9</v>
      </c>
      <c r="F487" s="7" t="s">
        <v>10</v>
      </c>
      <c r="G487" s="8"/>
    </row>
    <row r="488" spans="1:7" ht="33" customHeight="1">
      <c r="A488" s="6">
        <v>485</v>
      </c>
      <c r="B488" s="7" t="str">
        <f>"章玉珠"</f>
        <v>章玉珠</v>
      </c>
      <c r="C488" s="7" t="str">
        <f t="shared" si="11"/>
        <v>女</v>
      </c>
      <c r="D488" s="7" t="str">
        <f>"255220200816143331771"</f>
        <v>255220200816143331771</v>
      </c>
      <c r="E488" s="7" t="s">
        <v>9</v>
      </c>
      <c r="F488" s="7" t="s">
        <v>10</v>
      </c>
      <c r="G488" s="8"/>
    </row>
    <row r="489" spans="1:7" ht="33" customHeight="1">
      <c r="A489" s="6">
        <v>486</v>
      </c>
      <c r="B489" s="7" t="str">
        <f>"余少欢"</f>
        <v>余少欢</v>
      </c>
      <c r="C489" s="7" t="str">
        <f t="shared" si="11"/>
        <v>女</v>
      </c>
      <c r="D489" s="7" t="str">
        <f>"255220200816145405773"</f>
        <v>255220200816145405773</v>
      </c>
      <c r="E489" s="7" t="s">
        <v>9</v>
      </c>
      <c r="F489" s="7" t="s">
        <v>10</v>
      </c>
      <c r="G489" s="8"/>
    </row>
    <row r="490" spans="1:7" ht="33" customHeight="1">
      <c r="A490" s="6">
        <v>487</v>
      </c>
      <c r="B490" s="7" t="str">
        <f>"丁裕欢"</f>
        <v>丁裕欢</v>
      </c>
      <c r="C490" s="7" t="str">
        <f t="shared" si="11"/>
        <v>女</v>
      </c>
      <c r="D490" s="7" t="str">
        <f>"255220200816151822774"</f>
        <v>255220200816151822774</v>
      </c>
      <c r="E490" s="7" t="s">
        <v>9</v>
      </c>
      <c r="F490" s="7" t="s">
        <v>10</v>
      </c>
      <c r="G490" s="8"/>
    </row>
    <row r="491" spans="1:7" ht="33" customHeight="1">
      <c r="A491" s="6">
        <v>488</v>
      </c>
      <c r="B491" s="7" t="str">
        <f>"李高英"</f>
        <v>李高英</v>
      </c>
      <c r="C491" s="7" t="str">
        <f t="shared" si="11"/>
        <v>女</v>
      </c>
      <c r="D491" s="7" t="str">
        <f>"255220200816154912775"</f>
        <v>255220200816154912775</v>
      </c>
      <c r="E491" s="7" t="s">
        <v>9</v>
      </c>
      <c r="F491" s="7" t="s">
        <v>10</v>
      </c>
      <c r="G491" s="8"/>
    </row>
    <row r="492" spans="1:7" ht="33" customHeight="1">
      <c r="A492" s="6">
        <v>489</v>
      </c>
      <c r="B492" s="7" t="str">
        <f>"韩肖"</f>
        <v>韩肖</v>
      </c>
      <c r="C492" s="7" t="str">
        <f t="shared" si="11"/>
        <v>女</v>
      </c>
      <c r="D492" s="7" t="str">
        <f>"255220200816180159778"</f>
        <v>255220200816180159778</v>
      </c>
      <c r="E492" s="7" t="s">
        <v>9</v>
      </c>
      <c r="F492" s="7" t="s">
        <v>10</v>
      </c>
      <c r="G492" s="8"/>
    </row>
    <row r="493" spans="1:7" ht="33" customHeight="1">
      <c r="A493" s="6">
        <v>490</v>
      </c>
      <c r="B493" s="7" t="str">
        <f>"陈婆保"</f>
        <v>陈婆保</v>
      </c>
      <c r="C493" s="7" t="str">
        <f t="shared" si="11"/>
        <v>女</v>
      </c>
      <c r="D493" s="7" t="str">
        <f>"255220200816181813779"</f>
        <v>255220200816181813779</v>
      </c>
      <c r="E493" s="7" t="s">
        <v>9</v>
      </c>
      <c r="F493" s="7" t="s">
        <v>10</v>
      </c>
      <c r="G493" s="8"/>
    </row>
    <row r="494" spans="1:7" ht="33" customHeight="1">
      <c r="A494" s="6">
        <v>491</v>
      </c>
      <c r="B494" s="7" t="str">
        <f>"杨慧"</f>
        <v>杨慧</v>
      </c>
      <c r="C494" s="7" t="str">
        <f t="shared" si="11"/>
        <v>女</v>
      </c>
      <c r="D494" s="7" t="str">
        <f>"255220200816183248780"</f>
        <v>255220200816183248780</v>
      </c>
      <c r="E494" s="7" t="s">
        <v>9</v>
      </c>
      <c r="F494" s="7" t="s">
        <v>10</v>
      </c>
      <c r="G494" s="8"/>
    </row>
    <row r="495" spans="1:7" ht="33" customHeight="1">
      <c r="A495" s="6">
        <v>492</v>
      </c>
      <c r="B495" s="7" t="str">
        <f>"盘海霞"</f>
        <v>盘海霞</v>
      </c>
      <c r="C495" s="7" t="str">
        <f t="shared" si="11"/>
        <v>女</v>
      </c>
      <c r="D495" s="7" t="str">
        <f>"255220200816183534781"</f>
        <v>255220200816183534781</v>
      </c>
      <c r="E495" s="7" t="s">
        <v>9</v>
      </c>
      <c r="F495" s="7" t="s">
        <v>10</v>
      </c>
      <c r="G495" s="8"/>
    </row>
    <row r="496" spans="1:7" ht="33" customHeight="1">
      <c r="A496" s="6">
        <v>493</v>
      </c>
      <c r="B496" s="7" t="str">
        <f>"钟婷婷"</f>
        <v>钟婷婷</v>
      </c>
      <c r="C496" s="7" t="str">
        <f t="shared" si="11"/>
        <v>女</v>
      </c>
      <c r="D496" s="7" t="str">
        <f>"255220200816185931783"</f>
        <v>255220200816185931783</v>
      </c>
      <c r="E496" s="7" t="s">
        <v>9</v>
      </c>
      <c r="F496" s="7" t="s">
        <v>10</v>
      </c>
      <c r="G496" s="8"/>
    </row>
    <row r="497" spans="1:7" ht="33" customHeight="1">
      <c r="A497" s="6">
        <v>494</v>
      </c>
      <c r="B497" s="7" t="str">
        <f>"吴乾女"</f>
        <v>吴乾女</v>
      </c>
      <c r="C497" s="7" t="str">
        <f t="shared" si="11"/>
        <v>女</v>
      </c>
      <c r="D497" s="7" t="str">
        <f>"255220200816190312784"</f>
        <v>255220200816190312784</v>
      </c>
      <c r="E497" s="7" t="s">
        <v>9</v>
      </c>
      <c r="F497" s="7" t="s">
        <v>10</v>
      </c>
      <c r="G497" s="8"/>
    </row>
    <row r="498" spans="1:7" ht="33" customHeight="1">
      <c r="A498" s="6">
        <v>495</v>
      </c>
      <c r="B498" s="7" t="str">
        <f>"朱德丽"</f>
        <v>朱德丽</v>
      </c>
      <c r="C498" s="7" t="str">
        <f t="shared" si="11"/>
        <v>女</v>
      </c>
      <c r="D498" s="7" t="str">
        <f>"255220200816190912785"</f>
        <v>255220200816190912785</v>
      </c>
      <c r="E498" s="7" t="s">
        <v>9</v>
      </c>
      <c r="F498" s="7" t="s">
        <v>10</v>
      </c>
      <c r="G498" s="8"/>
    </row>
    <row r="499" spans="1:7" ht="33" customHeight="1">
      <c r="A499" s="6">
        <v>496</v>
      </c>
      <c r="B499" s="7" t="str">
        <f>"林美"</f>
        <v>林美</v>
      </c>
      <c r="C499" s="7" t="str">
        <f t="shared" si="11"/>
        <v>女</v>
      </c>
      <c r="D499" s="7" t="str">
        <f>"255220200816195236791"</f>
        <v>255220200816195236791</v>
      </c>
      <c r="E499" s="7" t="s">
        <v>9</v>
      </c>
      <c r="F499" s="7" t="s">
        <v>10</v>
      </c>
      <c r="G499" s="8"/>
    </row>
    <row r="500" spans="1:7" ht="33" customHeight="1">
      <c r="A500" s="6">
        <v>497</v>
      </c>
      <c r="B500" s="7" t="str">
        <f>"林雪连"</f>
        <v>林雪连</v>
      </c>
      <c r="C500" s="7" t="str">
        <f t="shared" si="11"/>
        <v>女</v>
      </c>
      <c r="D500" s="7" t="str">
        <f>"255220200816202339793"</f>
        <v>255220200816202339793</v>
      </c>
      <c r="E500" s="7" t="s">
        <v>9</v>
      </c>
      <c r="F500" s="7" t="s">
        <v>10</v>
      </c>
      <c r="G500" s="8"/>
    </row>
    <row r="501" spans="1:7" ht="33" customHeight="1">
      <c r="A501" s="6">
        <v>498</v>
      </c>
      <c r="B501" s="7" t="str">
        <f>"何慧颖"</f>
        <v>何慧颖</v>
      </c>
      <c r="C501" s="7" t="str">
        <f t="shared" si="11"/>
        <v>女</v>
      </c>
      <c r="D501" s="7" t="str">
        <f>"255220200816204232795"</f>
        <v>255220200816204232795</v>
      </c>
      <c r="E501" s="7" t="s">
        <v>9</v>
      </c>
      <c r="F501" s="7" t="s">
        <v>10</v>
      </c>
      <c r="G501" s="8"/>
    </row>
    <row r="502" spans="1:7" ht="33" customHeight="1">
      <c r="A502" s="6">
        <v>499</v>
      </c>
      <c r="B502" s="7" t="str">
        <f>"陈冬苗"</f>
        <v>陈冬苗</v>
      </c>
      <c r="C502" s="7" t="str">
        <f t="shared" si="11"/>
        <v>女</v>
      </c>
      <c r="D502" s="7" t="str">
        <f>"255220200816205300796"</f>
        <v>255220200816205300796</v>
      </c>
      <c r="E502" s="7" t="s">
        <v>9</v>
      </c>
      <c r="F502" s="7" t="s">
        <v>10</v>
      </c>
      <c r="G502" s="8"/>
    </row>
    <row r="503" spans="1:7" ht="33" customHeight="1">
      <c r="A503" s="6">
        <v>500</v>
      </c>
      <c r="B503" s="7" t="str">
        <f>"文巨月"</f>
        <v>文巨月</v>
      </c>
      <c r="C503" s="7" t="str">
        <f t="shared" si="11"/>
        <v>女</v>
      </c>
      <c r="D503" s="7" t="str">
        <f>"255220200816213414799"</f>
        <v>255220200816213414799</v>
      </c>
      <c r="E503" s="7" t="s">
        <v>9</v>
      </c>
      <c r="F503" s="7" t="s">
        <v>10</v>
      </c>
      <c r="G503" s="8"/>
    </row>
    <row r="504" spans="1:7" ht="33" customHeight="1">
      <c r="A504" s="6">
        <v>501</v>
      </c>
      <c r="B504" s="7" t="str">
        <f>"童声波"</f>
        <v>童声波</v>
      </c>
      <c r="C504" s="7" t="str">
        <f t="shared" si="11"/>
        <v>女</v>
      </c>
      <c r="D504" s="7" t="str">
        <f>"255220200816214519801"</f>
        <v>255220200816214519801</v>
      </c>
      <c r="E504" s="7" t="s">
        <v>9</v>
      </c>
      <c r="F504" s="7" t="s">
        <v>10</v>
      </c>
      <c r="G504" s="8"/>
    </row>
    <row r="505" spans="1:7" ht="33" customHeight="1">
      <c r="A505" s="6">
        <v>502</v>
      </c>
      <c r="B505" s="7" t="str">
        <f>"王倩"</f>
        <v>王倩</v>
      </c>
      <c r="C505" s="7" t="str">
        <f t="shared" si="11"/>
        <v>女</v>
      </c>
      <c r="D505" s="7" t="str">
        <f>"255220200816221731803"</f>
        <v>255220200816221731803</v>
      </c>
      <c r="E505" s="7" t="s">
        <v>9</v>
      </c>
      <c r="F505" s="7" t="s">
        <v>10</v>
      </c>
      <c r="G505" s="8"/>
    </row>
    <row r="506" spans="1:7" ht="33" customHeight="1">
      <c r="A506" s="6">
        <v>503</v>
      </c>
      <c r="B506" s="7" t="str">
        <f>"符淑女"</f>
        <v>符淑女</v>
      </c>
      <c r="C506" s="7" t="str">
        <f t="shared" si="11"/>
        <v>女</v>
      </c>
      <c r="D506" s="7" t="str">
        <f>"255220200816223809806"</f>
        <v>255220200816223809806</v>
      </c>
      <c r="E506" s="7" t="s">
        <v>9</v>
      </c>
      <c r="F506" s="7" t="s">
        <v>10</v>
      </c>
      <c r="G506" s="8"/>
    </row>
    <row r="507" spans="1:7" ht="33" customHeight="1">
      <c r="A507" s="6">
        <v>504</v>
      </c>
      <c r="B507" s="7" t="str">
        <f>"温琼怡"</f>
        <v>温琼怡</v>
      </c>
      <c r="C507" s="7" t="str">
        <f t="shared" si="11"/>
        <v>女</v>
      </c>
      <c r="D507" s="7" t="str">
        <f>"255220200816223945807"</f>
        <v>255220200816223945807</v>
      </c>
      <c r="E507" s="7" t="s">
        <v>9</v>
      </c>
      <c r="F507" s="7" t="s">
        <v>10</v>
      </c>
      <c r="G507" s="8"/>
    </row>
    <row r="508" spans="1:7" ht="33" customHeight="1">
      <c r="A508" s="6">
        <v>505</v>
      </c>
      <c r="B508" s="7" t="str">
        <f>"刘彩清"</f>
        <v>刘彩清</v>
      </c>
      <c r="C508" s="7" t="str">
        <f t="shared" si="11"/>
        <v>女</v>
      </c>
      <c r="D508" s="7" t="str">
        <f>"255220200816224434808"</f>
        <v>255220200816224434808</v>
      </c>
      <c r="E508" s="7" t="s">
        <v>9</v>
      </c>
      <c r="F508" s="7" t="s">
        <v>10</v>
      </c>
      <c r="G508" s="8"/>
    </row>
    <row r="509" spans="1:7" ht="33" customHeight="1">
      <c r="A509" s="6">
        <v>506</v>
      </c>
      <c r="B509" s="7" t="str">
        <f>"何丽芳"</f>
        <v>何丽芳</v>
      </c>
      <c r="C509" s="7" t="str">
        <f t="shared" si="11"/>
        <v>女</v>
      </c>
      <c r="D509" s="7" t="str">
        <f>"255220200816230423811"</f>
        <v>255220200816230423811</v>
      </c>
      <c r="E509" s="7" t="s">
        <v>9</v>
      </c>
      <c r="F509" s="7" t="s">
        <v>10</v>
      </c>
      <c r="G509" s="8"/>
    </row>
    <row r="510" spans="1:7" ht="33" customHeight="1">
      <c r="A510" s="6">
        <v>507</v>
      </c>
      <c r="B510" s="7" t="str">
        <f>"卢喜芬"</f>
        <v>卢喜芬</v>
      </c>
      <c r="C510" s="7" t="str">
        <f t="shared" si="11"/>
        <v>女</v>
      </c>
      <c r="D510" s="7" t="str">
        <f>"255220200816231411812"</f>
        <v>255220200816231411812</v>
      </c>
      <c r="E510" s="7" t="s">
        <v>9</v>
      </c>
      <c r="F510" s="7" t="s">
        <v>10</v>
      </c>
      <c r="G510" s="8"/>
    </row>
    <row r="511" spans="1:7" ht="33" customHeight="1">
      <c r="A511" s="6">
        <v>508</v>
      </c>
      <c r="B511" s="7" t="str">
        <f>"谭小妃"</f>
        <v>谭小妃</v>
      </c>
      <c r="C511" s="7" t="str">
        <f t="shared" si="11"/>
        <v>女</v>
      </c>
      <c r="D511" s="7" t="str">
        <f>"255220200816232611813"</f>
        <v>255220200816232611813</v>
      </c>
      <c r="E511" s="7" t="s">
        <v>9</v>
      </c>
      <c r="F511" s="7" t="s">
        <v>10</v>
      </c>
      <c r="G511" s="8"/>
    </row>
    <row r="512" spans="1:7" ht="33" customHeight="1">
      <c r="A512" s="6">
        <v>509</v>
      </c>
      <c r="B512" s="7" t="str">
        <f>"曾小曼"</f>
        <v>曾小曼</v>
      </c>
      <c r="C512" s="7" t="str">
        <f t="shared" si="11"/>
        <v>女</v>
      </c>
      <c r="D512" s="7" t="str">
        <f>"255220200817005318817"</f>
        <v>255220200817005318817</v>
      </c>
      <c r="E512" s="7" t="s">
        <v>9</v>
      </c>
      <c r="F512" s="7" t="s">
        <v>10</v>
      </c>
      <c r="G512" s="8"/>
    </row>
    <row r="513" spans="1:7" ht="33" customHeight="1">
      <c r="A513" s="6">
        <v>510</v>
      </c>
      <c r="B513" s="7" t="str">
        <f>"文晓满"</f>
        <v>文晓满</v>
      </c>
      <c r="C513" s="7" t="str">
        <f t="shared" si="11"/>
        <v>女</v>
      </c>
      <c r="D513" s="7" t="str">
        <f>"255220200817082703820"</f>
        <v>255220200817082703820</v>
      </c>
      <c r="E513" s="7" t="s">
        <v>9</v>
      </c>
      <c r="F513" s="7" t="s">
        <v>10</v>
      </c>
      <c r="G513" s="8"/>
    </row>
    <row r="514" spans="1:7" ht="33" customHeight="1">
      <c r="A514" s="6">
        <v>511</v>
      </c>
      <c r="B514" s="7" t="str">
        <f>"王堂娜"</f>
        <v>王堂娜</v>
      </c>
      <c r="C514" s="7" t="str">
        <f t="shared" si="11"/>
        <v>女</v>
      </c>
      <c r="D514" s="7" t="str">
        <f>"255220200817083647822"</f>
        <v>255220200817083647822</v>
      </c>
      <c r="E514" s="7" t="s">
        <v>9</v>
      </c>
      <c r="F514" s="7" t="s">
        <v>10</v>
      </c>
      <c r="G514" s="8"/>
    </row>
    <row r="515" spans="1:7" ht="33" customHeight="1">
      <c r="A515" s="6">
        <v>512</v>
      </c>
      <c r="B515" s="7" t="str">
        <f>"周秋萍"</f>
        <v>周秋萍</v>
      </c>
      <c r="C515" s="7" t="str">
        <f t="shared" si="11"/>
        <v>女</v>
      </c>
      <c r="D515" s="7" t="str">
        <f>"255220200817084744824"</f>
        <v>255220200817084744824</v>
      </c>
      <c r="E515" s="7" t="s">
        <v>9</v>
      </c>
      <c r="F515" s="7" t="s">
        <v>10</v>
      </c>
      <c r="G515" s="8"/>
    </row>
    <row r="516" spans="1:7" ht="33" customHeight="1">
      <c r="A516" s="6">
        <v>513</v>
      </c>
      <c r="B516" s="7" t="str">
        <f>"吴方兰"</f>
        <v>吴方兰</v>
      </c>
      <c r="C516" s="7" t="str">
        <f t="shared" si="11"/>
        <v>女</v>
      </c>
      <c r="D516" s="7" t="str">
        <f>"255220200817090244825"</f>
        <v>255220200817090244825</v>
      </c>
      <c r="E516" s="7" t="s">
        <v>9</v>
      </c>
      <c r="F516" s="7" t="s">
        <v>10</v>
      </c>
      <c r="G516" s="8"/>
    </row>
    <row r="517" spans="1:7" ht="33" customHeight="1">
      <c r="A517" s="6">
        <v>514</v>
      </c>
      <c r="B517" s="7" t="str">
        <f>"陈明珠"</f>
        <v>陈明珠</v>
      </c>
      <c r="C517" s="7" t="str">
        <f t="shared" si="11"/>
        <v>女</v>
      </c>
      <c r="D517" s="7" t="str">
        <f>"255220200817090848826"</f>
        <v>255220200817090848826</v>
      </c>
      <c r="E517" s="7" t="s">
        <v>9</v>
      </c>
      <c r="F517" s="7" t="s">
        <v>10</v>
      </c>
      <c r="G517" s="8"/>
    </row>
    <row r="518" spans="1:7" ht="33" customHeight="1">
      <c r="A518" s="6">
        <v>515</v>
      </c>
      <c r="B518" s="7" t="str">
        <f>"韦蓉香"</f>
        <v>韦蓉香</v>
      </c>
      <c r="C518" s="7" t="str">
        <f t="shared" si="11"/>
        <v>女</v>
      </c>
      <c r="D518" s="7" t="str">
        <f>"255220200817091435827"</f>
        <v>255220200817091435827</v>
      </c>
      <c r="E518" s="7" t="s">
        <v>9</v>
      </c>
      <c r="F518" s="7" t="s">
        <v>10</v>
      </c>
      <c r="G518" s="8"/>
    </row>
    <row r="519" spans="1:7" ht="33" customHeight="1">
      <c r="A519" s="6">
        <v>516</v>
      </c>
      <c r="B519" s="7" t="str">
        <f>"陈甜甜"</f>
        <v>陈甜甜</v>
      </c>
      <c r="C519" s="7" t="str">
        <f t="shared" si="11"/>
        <v>女</v>
      </c>
      <c r="D519" s="7" t="str">
        <f>"255220200817092905828"</f>
        <v>255220200817092905828</v>
      </c>
      <c r="E519" s="7" t="s">
        <v>9</v>
      </c>
      <c r="F519" s="7" t="s">
        <v>10</v>
      </c>
      <c r="G519" s="8"/>
    </row>
    <row r="520" spans="1:7" ht="33" customHeight="1">
      <c r="A520" s="6">
        <v>517</v>
      </c>
      <c r="B520" s="7" t="str">
        <f>"王慧芳"</f>
        <v>王慧芳</v>
      </c>
      <c r="C520" s="7" t="str">
        <f t="shared" si="11"/>
        <v>女</v>
      </c>
      <c r="D520" s="7" t="str">
        <f>"255220200817093955830"</f>
        <v>255220200817093955830</v>
      </c>
      <c r="E520" s="7" t="s">
        <v>9</v>
      </c>
      <c r="F520" s="7" t="s">
        <v>10</v>
      </c>
      <c r="G520" s="8"/>
    </row>
    <row r="521" spans="1:7" ht="33" customHeight="1">
      <c r="A521" s="6">
        <v>518</v>
      </c>
      <c r="B521" s="7" t="str">
        <f>"翁娇雪"</f>
        <v>翁娇雪</v>
      </c>
      <c r="C521" s="7" t="str">
        <f t="shared" si="11"/>
        <v>女</v>
      </c>
      <c r="D521" s="7" t="str">
        <f>"255220200817094635831"</f>
        <v>255220200817094635831</v>
      </c>
      <c r="E521" s="7" t="s">
        <v>9</v>
      </c>
      <c r="F521" s="7" t="s">
        <v>10</v>
      </c>
      <c r="G521" s="8"/>
    </row>
    <row r="522" spans="1:7" ht="33" customHeight="1">
      <c r="A522" s="6">
        <v>519</v>
      </c>
      <c r="B522" s="7" t="str">
        <f>"吴贞甜"</f>
        <v>吴贞甜</v>
      </c>
      <c r="C522" s="7" t="str">
        <f t="shared" si="11"/>
        <v>女</v>
      </c>
      <c r="D522" s="7" t="str">
        <f>"255220200817095019832"</f>
        <v>255220200817095019832</v>
      </c>
      <c r="E522" s="7" t="s">
        <v>9</v>
      </c>
      <c r="F522" s="7" t="s">
        <v>10</v>
      </c>
      <c r="G522" s="8"/>
    </row>
    <row r="523" spans="1:7" ht="33" customHeight="1">
      <c r="A523" s="6">
        <v>520</v>
      </c>
      <c r="B523" s="7" t="str">
        <f>"符其丹"</f>
        <v>符其丹</v>
      </c>
      <c r="C523" s="7" t="str">
        <f t="shared" si="11"/>
        <v>女</v>
      </c>
      <c r="D523" s="7" t="str">
        <f>"255220200817100307835"</f>
        <v>255220200817100307835</v>
      </c>
      <c r="E523" s="7" t="s">
        <v>9</v>
      </c>
      <c r="F523" s="7" t="s">
        <v>10</v>
      </c>
      <c r="G523" s="8"/>
    </row>
    <row r="524" spans="1:7" ht="33" customHeight="1">
      <c r="A524" s="6">
        <v>521</v>
      </c>
      <c r="B524" s="7" t="str">
        <f>"李清文"</f>
        <v>李清文</v>
      </c>
      <c r="C524" s="7" t="str">
        <f t="shared" si="11"/>
        <v>女</v>
      </c>
      <c r="D524" s="7" t="str">
        <f>"255220200817100558836"</f>
        <v>255220200817100558836</v>
      </c>
      <c r="E524" s="7" t="s">
        <v>9</v>
      </c>
      <c r="F524" s="7" t="s">
        <v>10</v>
      </c>
      <c r="G524" s="8"/>
    </row>
    <row r="525" spans="1:7" ht="33" customHeight="1">
      <c r="A525" s="6">
        <v>522</v>
      </c>
      <c r="B525" s="7" t="str">
        <f>"刘壮梅"</f>
        <v>刘壮梅</v>
      </c>
      <c r="C525" s="7" t="str">
        <f t="shared" si="11"/>
        <v>女</v>
      </c>
      <c r="D525" s="7" t="str">
        <f>"255220200817102254837"</f>
        <v>255220200817102254837</v>
      </c>
      <c r="E525" s="7" t="s">
        <v>9</v>
      </c>
      <c r="F525" s="7" t="s">
        <v>10</v>
      </c>
      <c r="G525" s="8"/>
    </row>
    <row r="526" spans="1:7" ht="33" customHeight="1">
      <c r="A526" s="6">
        <v>523</v>
      </c>
      <c r="B526" s="7" t="str">
        <f>"钟丹铝"</f>
        <v>钟丹铝</v>
      </c>
      <c r="C526" s="7" t="str">
        <f t="shared" si="11"/>
        <v>女</v>
      </c>
      <c r="D526" s="7" t="str">
        <f>"255220200817104718839"</f>
        <v>255220200817104718839</v>
      </c>
      <c r="E526" s="7" t="s">
        <v>9</v>
      </c>
      <c r="F526" s="7" t="s">
        <v>10</v>
      </c>
      <c r="G526" s="8"/>
    </row>
    <row r="527" spans="1:7" ht="33" customHeight="1">
      <c r="A527" s="6">
        <v>524</v>
      </c>
      <c r="B527" s="7" t="str">
        <f>"熊雨轩"</f>
        <v>熊雨轩</v>
      </c>
      <c r="C527" s="7" t="str">
        <f t="shared" si="11"/>
        <v>女</v>
      </c>
      <c r="D527" s="7" t="str">
        <f>"255220200817105040840"</f>
        <v>255220200817105040840</v>
      </c>
      <c r="E527" s="7" t="s">
        <v>9</v>
      </c>
      <c r="F527" s="7" t="s">
        <v>10</v>
      </c>
      <c r="G527" s="8"/>
    </row>
    <row r="528" spans="1:7" ht="33" customHeight="1">
      <c r="A528" s="6">
        <v>525</v>
      </c>
      <c r="B528" s="7" t="str">
        <f>"刘莹莹"</f>
        <v>刘莹莹</v>
      </c>
      <c r="C528" s="7" t="str">
        <f t="shared" si="11"/>
        <v>女</v>
      </c>
      <c r="D528" s="7" t="str">
        <f>"255220200817110216842"</f>
        <v>255220200817110216842</v>
      </c>
      <c r="E528" s="7" t="s">
        <v>9</v>
      </c>
      <c r="F528" s="7" t="s">
        <v>10</v>
      </c>
      <c r="G528" s="8"/>
    </row>
    <row r="529" spans="1:7" ht="33" customHeight="1">
      <c r="A529" s="6">
        <v>526</v>
      </c>
      <c r="B529" s="7" t="s">
        <v>11</v>
      </c>
      <c r="C529" s="7" t="str">
        <f t="shared" si="11"/>
        <v>女</v>
      </c>
      <c r="D529" s="7" t="str">
        <f>"255220200817110218843"</f>
        <v>255220200817110218843</v>
      </c>
      <c r="E529" s="7" t="s">
        <v>9</v>
      </c>
      <c r="F529" s="7" t="s">
        <v>10</v>
      </c>
      <c r="G529" s="8"/>
    </row>
    <row r="530" spans="1:7" ht="33" customHeight="1">
      <c r="A530" s="6">
        <v>527</v>
      </c>
      <c r="B530" s="7" t="str">
        <f>"羊妹凤"</f>
        <v>羊妹凤</v>
      </c>
      <c r="C530" s="7" t="str">
        <f t="shared" si="11"/>
        <v>女</v>
      </c>
      <c r="D530" s="7" t="str">
        <f>"255220200817110535844"</f>
        <v>255220200817110535844</v>
      </c>
      <c r="E530" s="7" t="s">
        <v>9</v>
      </c>
      <c r="F530" s="7" t="s">
        <v>10</v>
      </c>
      <c r="G530" s="8"/>
    </row>
    <row r="531" spans="1:7" ht="33" customHeight="1">
      <c r="A531" s="6">
        <v>528</v>
      </c>
      <c r="B531" s="7" t="str">
        <f>"许丽英"</f>
        <v>许丽英</v>
      </c>
      <c r="C531" s="7" t="str">
        <f t="shared" si="11"/>
        <v>女</v>
      </c>
      <c r="D531" s="7" t="str">
        <f>"255220200817113215845"</f>
        <v>255220200817113215845</v>
      </c>
      <c r="E531" s="7" t="s">
        <v>9</v>
      </c>
      <c r="F531" s="7" t="s">
        <v>10</v>
      </c>
      <c r="G531" s="8"/>
    </row>
    <row r="532" spans="1:7" ht="33" customHeight="1">
      <c r="A532" s="6">
        <v>529</v>
      </c>
      <c r="B532" s="7" t="str">
        <f>"何海珊"</f>
        <v>何海珊</v>
      </c>
      <c r="C532" s="7" t="str">
        <f t="shared" si="11"/>
        <v>女</v>
      </c>
      <c r="D532" s="7" t="str">
        <f>"255220200817114151847"</f>
        <v>255220200817114151847</v>
      </c>
      <c r="E532" s="7" t="s">
        <v>9</v>
      </c>
      <c r="F532" s="7" t="s">
        <v>10</v>
      </c>
      <c r="G532" s="8"/>
    </row>
    <row r="533" spans="1:7" ht="33" customHeight="1">
      <c r="A533" s="6">
        <v>530</v>
      </c>
      <c r="B533" s="7" t="str">
        <f>"吴靓雅"</f>
        <v>吴靓雅</v>
      </c>
      <c r="C533" s="7" t="str">
        <f t="shared" si="11"/>
        <v>女</v>
      </c>
      <c r="D533" s="7" t="str">
        <f>"255220200817120819849"</f>
        <v>255220200817120819849</v>
      </c>
      <c r="E533" s="7" t="s">
        <v>9</v>
      </c>
      <c r="F533" s="7" t="s">
        <v>10</v>
      </c>
      <c r="G533" s="8"/>
    </row>
    <row r="534" spans="1:7" ht="33" customHeight="1">
      <c r="A534" s="6">
        <v>531</v>
      </c>
      <c r="B534" s="7" t="str">
        <f>"羊气育"</f>
        <v>羊气育</v>
      </c>
      <c r="C534" s="7" t="str">
        <f aca="true" t="shared" si="12" ref="C534:C597">"女"</f>
        <v>女</v>
      </c>
      <c r="D534" s="7" t="str">
        <f>"255220200817121005850"</f>
        <v>255220200817121005850</v>
      </c>
      <c r="E534" s="7" t="s">
        <v>9</v>
      </c>
      <c r="F534" s="7" t="s">
        <v>10</v>
      </c>
      <c r="G534" s="8"/>
    </row>
    <row r="535" spans="1:7" ht="33" customHeight="1">
      <c r="A535" s="6">
        <v>532</v>
      </c>
      <c r="B535" s="7" t="str">
        <f>"黎金菊"</f>
        <v>黎金菊</v>
      </c>
      <c r="C535" s="7" t="str">
        <f t="shared" si="12"/>
        <v>女</v>
      </c>
      <c r="D535" s="7" t="str">
        <f>"255220200817122516851"</f>
        <v>255220200817122516851</v>
      </c>
      <c r="E535" s="7" t="s">
        <v>9</v>
      </c>
      <c r="F535" s="7" t="s">
        <v>10</v>
      </c>
      <c r="G535" s="8"/>
    </row>
    <row r="536" spans="1:7" ht="33" customHeight="1">
      <c r="A536" s="6">
        <v>533</v>
      </c>
      <c r="B536" s="7" t="str">
        <f>"符雪丹"</f>
        <v>符雪丹</v>
      </c>
      <c r="C536" s="7" t="str">
        <f t="shared" si="12"/>
        <v>女</v>
      </c>
      <c r="D536" s="7" t="str">
        <f>"255220200817122730852"</f>
        <v>255220200817122730852</v>
      </c>
      <c r="E536" s="7" t="s">
        <v>9</v>
      </c>
      <c r="F536" s="7" t="s">
        <v>10</v>
      </c>
      <c r="G536" s="8"/>
    </row>
    <row r="537" spans="1:7" ht="33" customHeight="1">
      <c r="A537" s="6">
        <v>534</v>
      </c>
      <c r="B537" s="7" t="str">
        <f>"梁雅丽"</f>
        <v>梁雅丽</v>
      </c>
      <c r="C537" s="7" t="str">
        <f t="shared" si="12"/>
        <v>女</v>
      </c>
      <c r="D537" s="7" t="str">
        <f>"255220200817123619853"</f>
        <v>255220200817123619853</v>
      </c>
      <c r="E537" s="7" t="s">
        <v>9</v>
      </c>
      <c r="F537" s="7" t="s">
        <v>10</v>
      </c>
      <c r="G537" s="8"/>
    </row>
    <row r="538" spans="1:7" ht="33" customHeight="1">
      <c r="A538" s="6">
        <v>535</v>
      </c>
      <c r="B538" s="7" t="str">
        <f>"钟玲华"</f>
        <v>钟玲华</v>
      </c>
      <c r="C538" s="7" t="str">
        <f t="shared" si="12"/>
        <v>女</v>
      </c>
      <c r="D538" s="7" t="str">
        <f>"255220200817123630854"</f>
        <v>255220200817123630854</v>
      </c>
      <c r="E538" s="7" t="s">
        <v>9</v>
      </c>
      <c r="F538" s="7" t="s">
        <v>10</v>
      </c>
      <c r="G538" s="8"/>
    </row>
    <row r="539" spans="1:7" ht="33" customHeight="1">
      <c r="A539" s="6">
        <v>536</v>
      </c>
      <c r="B539" s="7" t="str">
        <f>"羊爱美"</f>
        <v>羊爱美</v>
      </c>
      <c r="C539" s="7" t="str">
        <f t="shared" si="12"/>
        <v>女</v>
      </c>
      <c r="D539" s="7" t="str">
        <f>"255220200817123721855"</f>
        <v>255220200817123721855</v>
      </c>
      <c r="E539" s="7" t="s">
        <v>9</v>
      </c>
      <c r="F539" s="7" t="s">
        <v>10</v>
      </c>
      <c r="G539" s="8"/>
    </row>
    <row r="540" spans="1:7" ht="33" customHeight="1">
      <c r="A540" s="6">
        <v>537</v>
      </c>
      <c r="B540" s="7" t="str">
        <f>"钟立勤"</f>
        <v>钟立勤</v>
      </c>
      <c r="C540" s="7" t="str">
        <f t="shared" si="12"/>
        <v>女</v>
      </c>
      <c r="D540" s="7" t="str">
        <f>"255220200817124244856"</f>
        <v>255220200817124244856</v>
      </c>
      <c r="E540" s="7" t="s">
        <v>9</v>
      </c>
      <c r="F540" s="7" t="s">
        <v>10</v>
      </c>
      <c r="G540" s="8"/>
    </row>
    <row r="541" spans="1:7" ht="33" customHeight="1">
      <c r="A541" s="6">
        <v>538</v>
      </c>
      <c r="B541" s="7" t="str">
        <f>"王玉佩"</f>
        <v>王玉佩</v>
      </c>
      <c r="C541" s="7" t="str">
        <f t="shared" si="12"/>
        <v>女</v>
      </c>
      <c r="D541" s="7" t="str">
        <f>"255220200817124652857"</f>
        <v>255220200817124652857</v>
      </c>
      <c r="E541" s="7" t="s">
        <v>9</v>
      </c>
      <c r="F541" s="7" t="s">
        <v>10</v>
      </c>
      <c r="G541" s="8"/>
    </row>
    <row r="542" spans="1:7" ht="33" customHeight="1">
      <c r="A542" s="6">
        <v>539</v>
      </c>
      <c r="B542" s="7" t="str">
        <f>"陈云妹"</f>
        <v>陈云妹</v>
      </c>
      <c r="C542" s="7" t="str">
        <f t="shared" si="12"/>
        <v>女</v>
      </c>
      <c r="D542" s="7" t="str">
        <f>"255220200817124828858"</f>
        <v>255220200817124828858</v>
      </c>
      <c r="E542" s="7" t="s">
        <v>9</v>
      </c>
      <c r="F542" s="7" t="s">
        <v>10</v>
      </c>
      <c r="G542" s="8"/>
    </row>
    <row r="543" spans="1:7" ht="33" customHeight="1">
      <c r="A543" s="6">
        <v>540</v>
      </c>
      <c r="B543" s="7" t="str">
        <f>"翁子惠"</f>
        <v>翁子惠</v>
      </c>
      <c r="C543" s="7" t="str">
        <f t="shared" si="12"/>
        <v>女</v>
      </c>
      <c r="D543" s="7" t="str">
        <f>"255220200817125758860"</f>
        <v>255220200817125758860</v>
      </c>
      <c r="E543" s="7" t="s">
        <v>9</v>
      </c>
      <c r="F543" s="7" t="s">
        <v>10</v>
      </c>
      <c r="G543" s="8"/>
    </row>
    <row r="544" spans="1:7" ht="33" customHeight="1">
      <c r="A544" s="6">
        <v>541</v>
      </c>
      <c r="B544" s="7" t="str">
        <f>"张生美"</f>
        <v>张生美</v>
      </c>
      <c r="C544" s="7" t="str">
        <f t="shared" si="12"/>
        <v>女</v>
      </c>
      <c r="D544" s="7" t="str">
        <f>"255220200817130147861"</f>
        <v>255220200817130147861</v>
      </c>
      <c r="E544" s="7" t="s">
        <v>9</v>
      </c>
      <c r="F544" s="7" t="s">
        <v>10</v>
      </c>
      <c r="G544" s="8"/>
    </row>
    <row r="545" spans="1:7" ht="33" customHeight="1">
      <c r="A545" s="6">
        <v>542</v>
      </c>
      <c r="B545" s="7" t="str">
        <f>"林强"</f>
        <v>林强</v>
      </c>
      <c r="C545" s="7" t="str">
        <f t="shared" si="12"/>
        <v>女</v>
      </c>
      <c r="D545" s="7" t="str">
        <f>"255220200817131218862"</f>
        <v>255220200817131218862</v>
      </c>
      <c r="E545" s="7" t="s">
        <v>9</v>
      </c>
      <c r="F545" s="7" t="s">
        <v>10</v>
      </c>
      <c r="G545" s="8"/>
    </row>
    <row r="546" spans="1:7" ht="33" customHeight="1">
      <c r="A546" s="6">
        <v>543</v>
      </c>
      <c r="B546" s="7" t="str">
        <f>"程冬平"</f>
        <v>程冬平</v>
      </c>
      <c r="C546" s="7" t="str">
        <f t="shared" si="12"/>
        <v>女</v>
      </c>
      <c r="D546" s="7" t="str">
        <f>"255220200817133751863"</f>
        <v>255220200817133751863</v>
      </c>
      <c r="E546" s="7" t="s">
        <v>9</v>
      </c>
      <c r="F546" s="7" t="s">
        <v>10</v>
      </c>
      <c r="G546" s="8"/>
    </row>
    <row r="547" spans="1:7" ht="33" customHeight="1">
      <c r="A547" s="6">
        <v>544</v>
      </c>
      <c r="B547" s="7" t="str">
        <f>"曾小梅"</f>
        <v>曾小梅</v>
      </c>
      <c r="C547" s="7" t="str">
        <f t="shared" si="12"/>
        <v>女</v>
      </c>
      <c r="D547" s="7" t="str">
        <f>"255220200817140136864"</f>
        <v>255220200817140136864</v>
      </c>
      <c r="E547" s="7" t="s">
        <v>9</v>
      </c>
      <c r="F547" s="7" t="s">
        <v>10</v>
      </c>
      <c r="G547" s="8"/>
    </row>
    <row r="548" spans="1:7" ht="33" customHeight="1">
      <c r="A548" s="6">
        <v>545</v>
      </c>
      <c r="B548" s="7" t="str">
        <f>"梁美欣"</f>
        <v>梁美欣</v>
      </c>
      <c r="C548" s="7" t="str">
        <f t="shared" si="12"/>
        <v>女</v>
      </c>
      <c r="D548" s="7" t="str">
        <f>"255220200817142902866"</f>
        <v>255220200817142902866</v>
      </c>
      <c r="E548" s="7" t="s">
        <v>9</v>
      </c>
      <c r="F548" s="7" t="s">
        <v>10</v>
      </c>
      <c r="G548" s="8"/>
    </row>
    <row r="549" spans="1:7" ht="33" customHeight="1">
      <c r="A549" s="6">
        <v>546</v>
      </c>
      <c r="B549" s="7" t="str">
        <f>"张诗雨"</f>
        <v>张诗雨</v>
      </c>
      <c r="C549" s="7" t="str">
        <f t="shared" si="12"/>
        <v>女</v>
      </c>
      <c r="D549" s="7" t="str">
        <f>"255220200817152930870"</f>
        <v>255220200817152930870</v>
      </c>
      <c r="E549" s="7" t="s">
        <v>9</v>
      </c>
      <c r="F549" s="7" t="s">
        <v>10</v>
      </c>
      <c r="G549" s="8"/>
    </row>
    <row r="550" spans="1:7" ht="33" customHeight="1">
      <c r="A550" s="6">
        <v>547</v>
      </c>
      <c r="B550" s="7" t="str">
        <f>"王捷超"</f>
        <v>王捷超</v>
      </c>
      <c r="C550" s="7" t="str">
        <f t="shared" si="12"/>
        <v>女</v>
      </c>
      <c r="D550" s="7" t="str">
        <f>"255220200817153213871"</f>
        <v>255220200817153213871</v>
      </c>
      <c r="E550" s="7" t="s">
        <v>9</v>
      </c>
      <c r="F550" s="7" t="s">
        <v>10</v>
      </c>
      <c r="G550" s="8"/>
    </row>
    <row r="551" spans="1:7" ht="33" customHeight="1">
      <c r="A551" s="6">
        <v>548</v>
      </c>
      <c r="B551" s="7" t="str">
        <f>"徐尾金"</f>
        <v>徐尾金</v>
      </c>
      <c r="C551" s="7" t="str">
        <f t="shared" si="12"/>
        <v>女</v>
      </c>
      <c r="D551" s="7" t="str">
        <f>"255220200817154931872"</f>
        <v>255220200817154931872</v>
      </c>
      <c r="E551" s="7" t="s">
        <v>9</v>
      </c>
      <c r="F551" s="7" t="s">
        <v>10</v>
      </c>
      <c r="G551" s="8"/>
    </row>
    <row r="552" spans="1:7" ht="33" customHeight="1">
      <c r="A552" s="6">
        <v>549</v>
      </c>
      <c r="B552" s="7" t="str">
        <f>"周小明"</f>
        <v>周小明</v>
      </c>
      <c r="C552" s="7" t="str">
        <f t="shared" si="12"/>
        <v>女</v>
      </c>
      <c r="D552" s="7" t="str">
        <f>"255220200817155715873"</f>
        <v>255220200817155715873</v>
      </c>
      <c r="E552" s="7" t="s">
        <v>9</v>
      </c>
      <c r="F552" s="7" t="s">
        <v>10</v>
      </c>
      <c r="G552" s="8"/>
    </row>
    <row r="553" spans="1:7" ht="33" customHeight="1">
      <c r="A553" s="6">
        <v>550</v>
      </c>
      <c r="B553" s="7" t="str">
        <f>"何琼翠"</f>
        <v>何琼翠</v>
      </c>
      <c r="C553" s="7" t="str">
        <f t="shared" si="12"/>
        <v>女</v>
      </c>
      <c r="D553" s="7" t="str">
        <f>"255220200817160914874"</f>
        <v>255220200817160914874</v>
      </c>
      <c r="E553" s="7" t="s">
        <v>9</v>
      </c>
      <c r="F553" s="7" t="s">
        <v>10</v>
      </c>
      <c r="G553" s="8"/>
    </row>
    <row r="554" spans="1:7" ht="33" customHeight="1">
      <c r="A554" s="6">
        <v>551</v>
      </c>
      <c r="B554" s="7" t="str">
        <f>"汪小梅"</f>
        <v>汪小梅</v>
      </c>
      <c r="C554" s="7" t="str">
        <f t="shared" si="12"/>
        <v>女</v>
      </c>
      <c r="D554" s="7" t="str">
        <f>"255220200817164412876"</f>
        <v>255220200817164412876</v>
      </c>
      <c r="E554" s="7" t="s">
        <v>9</v>
      </c>
      <c r="F554" s="7" t="s">
        <v>10</v>
      </c>
      <c r="G554" s="8"/>
    </row>
    <row r="555" spans="1:7" ht="33" customHeight="1">
      <c r="A555" s="6">
        <v>552</v>
      </c>
      <c r="B555" s="7" t="str">
        <f>"蒙萌"</f>
        <v>蒙萌</v>
      </c>
      <c r="C555" s="7" t="str">
        <f t="shared" si="12"/>
        <v>女</v>
      </c>
      <c r="D555" s="7" t="str">
        <f>"255220200817171716877"</f>
        <v>255220200817171716877</v>
      </c>
      <c r="E555" s="7" t="s">
        <v>9</v>
      </c>
      <c r="F555" s="7" t="s">
        <v>10</v>
      </c>
      <c r="G555" s="8"/>
    </row>
    <row r="556" spans="1:7" ht="33" customHeight="1">
      <c r="A556" s="6">
        <v>553</v>
      </c>
      <c r="B556" s="7" t="str">
        <f>"陈晨"</f>
        <v>陈晨</v>
      </c>
      <c r="C556" s="7" t="str">
        <f t="shared" si="12"/>
        <v>女</v>
      </c>
      <c r="D556" s="7" t="str">
        <f>"255220200817172206878"</f>
        <v>255220200817172206878</v>
      </c>
      <c r="E556" s="7" t="s">
        <v>9</v>
      </c>
      <c r="F556" s="7" t="s">
        <v>10</v>
      </c>
      <c r="G556" s="8"/>
    </row>
    <row r="557" spans="1:7" ht="33" customHeight="1">
      <c r="A557" s="6">
        <v>554</v>
      </c>
      <c r="B557" s="7" t="str">
        <f>"陈淑兰"</f>
        <v>陈淑兰</v>
      </c>
      <c r="C557" s="7" t="str">
        <f t="shared" si="12"/>
        <v>女</v>
      </c>
      <c r="D557" s="7" t="str">
        <f>"255220200817174416883"</f>
        <v>255220200817174416883</v>
      </c>
      <c r="E557" s="7" t="s">
        <v>9</v>
      </c>
      <c r="F557" s="7" t="s">
        <v>10</v>
      </c>
      <c r="G557" s="8"/>
    </row>
    <row r="558" spans="1:7" ht="33" customHeight="1">
      <c r="A558" s="6">
        <v>555</v>
      </c>
      <c r="B558" s="7" t="str">
        <f>"刘亚芳"</f>
        <v>刘亚芳</v>
      </c>
      <c r="C558" s="7" t="str">
        <f t="shared" si="12"/>
        <v>女</v>
      </c>
      <c r="D558" s="7" t="str">
        <f>"255220200817180904891"</f>
        <v>255220200817180904891</v>
      </c>
      <c r="E558" s="7" t="s">
        <v>9</v>
      </c>
      <c r="F558" s="7" t="s">
        <v>10</v>
      </c>
      <c r="G558" s="8"/>
    </row>
    <row r="559" spans="1:7" ht="33" customHeight="1">
      <c r="A559" s="6">
        <v>556</v>
      </c>
      <c r="B559" s="7" t="str">
        <f>"孙云娜"</f>
        <v>孙云娜</v>
      </c>
      <c r="C559" s="7" t="str">
        <f t="shared" si="12"/>
        <v>女</v>
      </c>
      <c r="D559" s="7" t="str">
        <f>"255220200817181345893"</f>
        <v>255220200817181345893</v>
      </c>
      <c r="E559" s="7" t="s">
        <v>9</v>
      </c>
      <c r="F559" s="7" t="s">
        <v>10</v>
      </c>
      <c r="G559" s="8"/>
    </row>
    <row r="560" spans="1:7" ht="33" customHeight="1">
      <c r="A560" s="6">
        <v>557</v>
      </c>
      <c r="B560" s="7" t="str">
        <f>"符武勤"</f>
        <v>符武勤</v>
      </c>
      <c r="C560" s="7" t="str">
        <f t="shared" si="12"/>
        <v>女</v>
      </c>
      <c r="D560" s="7" t="str">
        <f>"255220200817182003894"</f>
        <v>255220200817182003894</v>
      </c>
      <c r="E560" s="7" t="s">
        <v>9</v>
      </c>
      <c r="F560" s="7" t="s">
        <v>10</v>
      </c>
      <c r="G560" s="8"/>
    </row>
    <row r="561" spans="1:7" ht="33" customHeight="1">
      <c r="A561" s="6">
        <v>558</v>
      </c>
      <c r="B561" s="7" t="str">
        <f>"许若希"</f>
        <v>许若希</v>
      </c>
      <c r="C561" s="7" t="str">
        <f t="shared" si="12"/>
        <v>女</v>
      </c>
      <c r="D561" s="7" t="str">
        <f>"255220200817182524895"</f>
        <v>255220200817182524895</v>
      </c>
      <c r="E561" s="7" t="s">
        <v>9</v>
      </c>
      <c r="F561" s="7" t="s">
        <v>10</v>
      </c>
      <c r="G561" s="8"/>
    </row>
    <row r="562" spans="1:7" ht="33" customHeight="1">
      <c r="A562" s="6">
        <v>559</v>
      </c>
      <c r="B562" s="7" t="str">
        <f>"陈祥欢"</f>
        <v>陈祥欢</v>
      </c>
      <c r="C562" s="7" t="str">
        <f t="shared" si="12"/>
        <v>女</v>
      </c>
      <c r="D562" s="7" t="str">
        <f>"255220200817183213896"</f>
        <v>255220200817183213896</v>
      </c>
      <c r="E562" s="7" t="s">
        <v>9</v>
      </c>
      <c r="F562" s="7" t="s">
        <v>10</v>
      </c>
      <c r="G562" s="8"/>
    </row>
    <row r="563" spans="1:7" ht="33" customHeight="1">
      <c r="A563" s="6">
        <v>560</v>
      </c>
      <c r="B563" s="7" t="str">
        <f>"陈美焕"</f>
        <v>陈美焕</v>
      </c>
      <c r="C563" s="7" t="str">
        <f t="shared" si="12"/>
        <v>女</v>
      </c>
      <c r="D563" s="7" t="str">
        <f>"255220200817191357900"</f>
        <v>255220200817191357900</v>
      </c>
      <c r="E563" s="7" t="s">
        <v>9</v>
      </c>
      <c r="F563" s="7" t="s">
        <v>10</v>
      </c>
      <c r="G563" s="8"/>
    </row>
    <row r="564" spans="1:7" ht="33" customHeight="1">
      <c r="A564" s="6">
        <v>561</v>
      </c>
      <c r="B564" s="7" t="str">
        <f>"李叶"</f>
        <v>李叶</v>
      </c>
      <c r="C564" s="7" t="str">
        <f t="shared" si="12"/>
        <v>女</v>
      </c>
      <c r="D564" s="7" t="str">
        <f>"255220200817191811902"</f>
        <v>255220200817191811902</v>
      </c>
      <c r="E564" s="7" t="s">
        <v>9</v>
      </c>
      <c r="F564" s="7" t="s">
        <v>10</v>
      </c>
      <c r="G564" s="8"/>
    </row>
    <row r="565" spans="1:7" ht="33" customHeight="1">
      <c r="A565" s="6">
        <v>562</v>
      </c>
      <c r="B565" s="7" t="str">
        <f>"邢增菊"</f>
        <v>邢增菊</v>
      </c>
      <c r="C565" s="7" t="str">
        <f t="shared" si="12"/>
        <v>女</v>
      </c>
      <c r="D565" s="7" t="str">
        <f>"255220200817194150907"</f>
        <v>255220200817194150907</v>
      </c>
      <c r="E565" s="7" t="s">
        <v>9</v>
      </c>
      <c r="F565" s="7" t="s">
        <v>10</v>
      </c>
      <c r="G565" s="8"/>
    </row>
    <row r="566" spans="1:7" ht="33" customHeight="1">
      <c r="A566" s="6">
        <v>563</v>
      </c>
      <c r="B566" s="7" t="str">
        <f>"吴美娜"</f>
        <v>吴美娜</v>
      </c>
      <c r="C566" s="7" t="str">
        <f t="shared" si="12"/>
        <v>女</v>
      </c>
      <c r="D566" s="7" t="str">
        <f>"255220200817200954908"</f>
        <v>255220200817200954908</v>
      </c>
      <c r="E566" s="7" t="s">
        <v>9</v>
      </c>
      <c r="F566" s="7" t="s">
        <v>10</v>
      </c>
      <c r="G566" s="8"/>
    </row>
    <row r="567" spans="1:7" ht="33" customHeight="1">
      <c r="A567" s="6">
        <v>564</v>
      </c>
      <c r="B567" s="7" t="str">
        <f>"王莹"</f>
        <v>王莹</v>
      </c>
      <c r="C567" s="7" t="str">
        <f t="shared" si="12"/>
        <v>女</v>
      </c>
      <c r="D567" s="7" t="str">
        <f>"255220200817201556910"</f>
        <v>255220200817201556910</v>
      </c>
      <c r="E567" s="7" t="s">
        <v>9</v>
      </c>
      <c r="F567" s="7" t="s">
        <v>10</v>
      </c>
      <c r="G567" s="8"/>
    </row>
    <row r="568" spans="1:7" ht="33" customHeight="1">
      <c r="A568" s="6">
        <v>565</v>
      </c>
      <c r="B568" s="7" t="str">
        <f>"陈碧云"</f>
        <v>陈碧云</v>
      </c>
      <c r="C568" s="7" t="str">
        <f t="shared" si="12"/>
        <v>女</v>
      </c>
      <c r="D568" s="7" t="str">
        <f>"255220200817201557911"</f>
        <v>255220200817201557911</v>
      </c>
      <c r="E568" s="7" t="s">
        <v>9</v>
      </c>
      <c r="F568" s="7" t="s">
        <v>10</v>
      </c>
      <c r="G568" s="8"/>
    </row>
    <row r="569" spans="1:7" ht="33" customHeight="1">
      <c r="A569" s="6">
        <v>566</v>
      </c>
      <c r="B569" s="7" t="str">
        <f>"王亚妮"</f>
        <v>王亚妮</v>
      </c>
      <c r="C569" s="7" t="str">
        <f t="shared" si="12"/>
        <v>女</v>
      </c>
      <c r="D569" s="7" t="str">
        <f>"255220200817201627912"</f>
        <v>255220200817201627912</v>
      </c>
      <c r="E569" s="7" t="s">
        <v>9</v>
      </c>
      <c r="F569" s="7" t="s">
        <v>10</v>
      </c>
      <c r="G569" s="8"/>
    </row>
    <row r="570" spans="1:7" ht="33" customHeight="1">
      <c r="A570" s="6">
        <v>567</v>
      </c>
      <c r="B570" s="7" t="str">
        <f>"陈小棉"</f>
        <v>陈小棉</v>
      </c>
      <c r="C570" s="7" t="str">
        <f t="shared" si="12"/>
        <v>女</v>
      </c>
      <c r="D570" s="7" t="str">
        <f>"255220200817202842916"</f>
        <v>255220200817202842916</v>
      </c>
      <c r="E570" s="7" t="s">
        <v>9</v>
      </c>
      <c r="F570" s="7" t="s">
        <v>10</v>
      </c>
      <c r="G570" s="8"/>
    </row>
    <row r="571" spans="1:7" ht="33" customHeight="1">
      <c r="A571" s="6">
        <v>568</v>
      </c>
      <c r="B571" s="7" t="str">
        <f>"王晶"</f>
        <v>王晶</v>
      </c>
      <c r="C571" s="7" t="str">
        <f t="shared" si="12"/>
        <v>女</v>
      </c>
      <c r="D571" s="7" t="str">
        <f>"255220200817203223917"</f>
        <v>255220200817203223917</v>
      </c>
      <c r="E571" s="7" t="s">
        <v>9</v>
      </c>
      <c r="F571" s="7" t="s">
        <v>10</v>
      </c>
      <c r="G571" s="8"/>
    </row>
    <row r="572" spans="1:7" ht="33" customHeight="1">
      <c r="A572" s="6">
        <v>569</v>
      </c>
      <c r="B572" s="7" t="str">
        <f>"周俊如"</f>
        <v>周俊如</v>
      </c>
      <c r="C572" s="7" t="str">
        <f t="shared" si="12"/>
        <v>女</v>
      </c>
      <c r="D572" s="7" t="str">
        <f>"255220200817203318918"</f>
        <v>255220200817203318918</v>
      </c>
      <c r="E572" s="7" t="s">
        <v>9</v>
      </c>
      <c r="F572" s="7" t="s">
        <v>10</v>
      </c>
      <c r="G572" s="8"/>
    </row>
    <row r="573" spans="1:7" ht="33" customHeight="1">
      <c r="A573" s="6">
        <v>570</v>
      </c>
      <c r="B573" s="7" t="str">
        <f>"黎翠爱"</f>
        <v>黎翠爱</v>
      </c>
      <c r="C573" s="7" t="str">
        <f t="shared" si="12"/>
        <v>女</v>
      </c>
      <c r="D573" s="7" t="str">
        <f>"255220200817204322920"</f>
        <v>255220200817204322920</v>
      </c>
      <c r="E573" s="7" t="s">
        <v>9</v>
      </c>
      <c r="F573" s="7" t="s">
        <v>10</v>
      </c>
      <c r="G573" s="8"/>
    </row>
    <row r="574" spans="1:7" ht="33" customHeight="1">
      <c r="A574" s="6">
        <v>571</v>
      </c>
      <c r="B574" s="7" t="str">
        <f>"黄秀霞"</f>
        <v>黄秀霞</v>
      </c>
      <c r="C574" s="7" t="str">
        <f t="shared" si="12"/>
        <v>女</v>
      </c>
      <c r="D574" s="7" t="str">
        <f>"255220200817204908922"</f>
        <v>255220200817204908922</v>
      </c>
      <c r="E574" s="7" t="s">
        <v>9</v>
      </c>
      <c r="F574" s="7" t="s">
        <v>10</v>
      </c>
      <c r="G574" s="8"/>
    </row>
    <row r="575" spans="1:7" ht="33" customHeight="1">
      <c r="A575" s="6">
        <v>572</v>
      </c>
      <c r="B575" s="7" t="str">
        <f>"谢秋桂"</f>
        <v>谢秋桂</v>
      </c>
      <c r="C575" s="7" t="str">
        <f t="shared" si="12"/>
        <v>女</v>
      </c>
      <c r="D575" s="7" t="str">
        <f>"255220200817205145923"</f>
        <v>255220200817205145923</v>
      </c>
      <c r="E575" s="7" t="s">
        <v>9</v>
      </c>
      <c r="F575" s="7" t="s">
        <v>10</v>
      </c>
      <c r="G575" s="8"/>
    </row>
    <row r="576" spans="1:7" ht="33" customHeight="1">
      <c r="A576" s="6">
        <v>573</v>
      </c>
      <c r="B576" s="7" t="str">
        <f>"蔡秋亭"</f>
        <v>蔡秋亭</v>
      </c>
      <c r="C576" s="7" t="str">
        <f t="shared" si="12"/>
        <v>女</v>
      </c>
      <c r="D576" s="7" t="str">
        <f>"255220200817205508925"</f>
        <v>255220200817205508925</v>
      </c>
      <c r="E576" s="7" t="s">
        <v>9</v>
      </c>
      <c r="F576" s="7" t="s">
        <v>10</v>
      </c>
      <c r="G576" s="8"/>
    </row>
    <row r="577" spans="1:7" ht="33" customHeight="1">
      <c r="A577" s="6">
        <v>574</v>
      </c>
      <c r="B577" s="7" t="str">
        <f>"许倩"</f>
        <v>许倩</v>
      </c>
      <c r="C577" s="7" t="str">
        <f t="shared" si="12"/>
        <v>女</v>
      </c>
      <c r="D577" s="7" t="str">
        <f>"255220200817212633928"</f>
        <v>255220200817212633928</v>
      </c>
      <c r="E577" s="7" t="s">
        <v>9</v>
      </c>
      <c r="F577" s="7" t="s">
        <v>10</v>
      </c>
      <c r="G577" s="8"/>
    </row>
    <row r="578" spans="1:7" ht="33" customHeight="1">
      <c r="A578" s="6">
        <v>575</v>
      </c>
      <c r="B578" s="7" t="str">
        <f>"吴欣虹"</f>
        <v>吴欣虹</v>
      </c>
      <c r="C578" s="7" t="str">
        <f t="shared" si="12"/>
        <v>女</v>
      </c>
      <c r="D578" s="7" t="str">
        <f>"255220200817212928929"</f>
        <v>255220200817212928929</v>
      </c>
      <c r="E578" s="7" t="s">
        <v>9</v>
      </c>
      <c r="F578" s="7" t="s">
        <v>10</v>
      </c>
      <c r="G578" s="8"/>
    </row>
    <row r="579" spans="1:7" ht="33" customHeight="1">
      <c r="A579" s="6">
        <v>576</v>
      </c>
      <c r="B579" s="7" t="str">
        <f>"陈小栩"</f>
        <v>陈小栩</v>
      </c>
      <c r="C579" s="7" t="str">
        <f t="shared" si="12"/>
        <v>女</v>
      </c>
      <c r="D579" s="7" t="str">
        <f>"255220200817213118931"</f>
        <v>255220200817213118931</v>
      </c>
      <c r="E579" s="7" t="s">
        <v>9</v>
      </c>
      <c r="F579" s="7" t="s">
        <v>10</v>
      </c>
      <c r="G579" s="8"/>
    </row>
    <row r="580" spans="1:7" ht="33" customHeight="1">
      <c r="A580" s="6">
        <v>577</v>
      </c>
      <c r="B580" s="7" t="str">
        <f>"杨菁"</f>
        <v>杨菁</v>
      </c>
      <c r="C580" s="7" t="str">
        <f t="shared" si="12"/>
        <v>女</v>
      </c>
      <c r="D580" s="7" t="str">
        <f>"255220200817213156932"</f>
        <v>255220200817213156932</v>
      </c>
      <c r="E580" s="7" t="s">
        <v>9</v>
      </c>
      <c r="F580" s="7" t="s">
        <v>10</v>
      </c>
      <c r="G580" s="8"/>
    </row>
    <row r="581" spans="1:7" ht="33" customHeight="1">
      <c r="A581" s="6">
        <v>578</v>
      </c>
      <c r="B581" s="7" t="str">
        <f>"张玉荷"</f>
        <v>张玉荷</v>
      </c>
      <c r="C581" s="7" t="str">
        <f t="shared" si="12"/>
        <v>女</v>
      </c>
      <c r="D581" s="7" t="str">
        <f>"255220200817214106935"</f>
        <v>255220200817214106935</v>
      </c>
      <c r="E581" s="7" t="s">
        <v>9</v>
      </c>
      <c r="F581" s="7" t="s">
        <v>10</v>
      </c>
      <c r="G581" s="8"/>
    </row>
    <row r="582" spans="1:7" ht="33" customHeight="1">
      <c r="A582" s="6">
        <v>579</v>
      </c>
      <c r="B582" s="7" t="str">
        <f>"王晶晶"</f>
        <v>王晶晶</v>
      </c>
      <c r="C582" s="7" t="str">
        <f t="shared" si="12"/>
        <v>女</v>
      </c>
      <c r="D582" s="7" t="str">
        <f>"255220200817214848938"</f>
        <v>255220200817214848938</v>
      </c>
      <c r="E582" s="7" t="s">
        <v>9</v>
      </c>
      <c r="F582" s="7" t="s">
        <v>10</v>
      </c>
      <c r="G582" s="8"/>
    </row>
    <row r="583" spans="1:7" ht="33" customHeight="1">
      <c r="A583" s="6">
        <v>580</v>
      </c>
      <c r="B583" s="7" t="str">
        <f>"周小芳"</f>
        <v>周小芳</v>
      </c>
      <c r="C583" s="7" t="str">
        <f t="shared" si="12"/>
        <v>女</v>
      </c>
      <c r="D583" s="7" t="str">
        <f>"255220200817215623940"</f>
        <v>255220200817215623940</v>
      </c>
      <c r="E583" s="7" t="s">
        <v>9</v>
      </c>
      <c r="F583" s="7" t="s">
        <v>10</v>
      </c>
      <c r="G583" s="8"/>
    </row>
    <row r="584" spans="1:7" ht="33" customHeight="1">
      <c r="A584" s="6">
        <v>581</v>
      </c>
      <c r="B584" s="7" t="str">
        <f>"梁华妹"</f>
        <v>梁华妹</v>
      </c>
      <c r="C584" s="7" t="str">
        <f t="shared" si="12"/>
        <v>女</v>
      </c>
      <c r="D584" s="7" t="str">
        <f>"255220200817220122941"</f>
        <v>255220200817220122941</v>
      </c>
      <c r="E584" s="7" t="s">
        <v>9</v>
      </c>
      <c r="F584" s="7" t="s">
        <v>10</v>
      </c>
      <c r="G584" s="8"/>
    </row>
    <row r="585" spans="1:7" ht="33" customHeight="1">
      <c r="A585" s="6">
        <v>582</v>
      </c>
      <c r="B585" s="7" t="str">
        <f>"周艳"</f>
        <v>周艳</v>
      </c>
      <c r="C585" s="7" t="str">
        <f t="shared" si="12"/>
        <v>女</v>
      </c>
      <c r="D585" s="7" t="str">
        <f>"255220200817222209944"</f>
        <v>255220200817222209944</v>
      </c>
      <c r="E585" s="7" t="s">
        <v>9</v>
      </c>
      <c r="F585" s="7" t="s">
        <v>10</v>
      </c>
      <c r="G585" s="8"/>
    </row>
    <row r="586" spans="1:7" ht="33" customHeight="1">
      <c r="A586" s="6">
        <v>583</v>
      </c>
      <c r="B586" s="7" t="str">
        <f>"王艳霞"</f>
        <v>王艳霞</v>
      </c>
      <c r="C586" s="7" t="str">
        <f t="shared" si="12"/>
        <v>女</v>
      </c>
      <c r="D586" s="7" t="str">
        <f>"255220200817222457946"</f>
        <v>255220200817222457946</v>
      </c>
      <c r="E586" s="7" t="s">
        <v>9</v>
      </c>
      <c r="F586" s="7" t="s">
        <v>10</v>
      </c>
      <c r="G586" s="8"/>
    </row>
    <row r="587" spans="1:7" ht="33" customHeight="1">
      <c r="A587" s="6">
        <v>584</v>
      </c>
      <c r="B587" s="7" t="str">
        <f>"陈小意"</f>
        <v>陈小意</v>
      </c>
      <c r="C587" s="7" t="str">
        <f t="shared" si="12"/>
        <v>女</v>
      </c>
      <c r="D587" s="7" t="str">
        <f>"255220200817231840952"</f>
        <v>255220200817231840952</v>
      </c>
      <c r="E587" s="7" t="s">
        <v>9</v>
      </c>
      <c r="F587" s="7" t="s">
        <v>10</v>
      </c>
      <c r="G587" s="8"/>
    </row>
    <row r="588" spans="1:7" ht="33" customHeight="1">
      <c r="A588" s="6">
        <v>585</v>
      </c>
      <c r="B588" s="7" t="str">
        <f>"许小浪"</f>
        <v>许小浪</v>
      </c>
      <c r="C588" s="7" t="str">
        <f t="shared" si="12"/>
        <v>女</v>
      </c>
      <c r="D588" s="7" t="str">
        <f>"255220200817234050954"</f>
        <v>255220200817234050954</v>
      </c>
      <c r="E588" s="7" t="s">
        <v>9</v>
      </c>
      <c r="F588" s="7" t="s">
        <v>10</v>
      </c>
      <c r="G588" s="8"/>
    </row>
    <row r="589" spans="1:7" ht="33" customHeight="1">
      <c r="A589" s="6">
        <v>586</v>
      </c>
      <c r="B589" s="7" t="str">
        <f>"史萍"</f>
        <v>史萍</v>
      </c>
      <c r="C589" s="7" t="str">
        <f t="shared" si="12"/>
        <v>女</v>
      </c>
      <c r="D589" s="7" t="str">
        <f>"255220200817234646955"</f>
        <v>255220200817234646955</v>
      </c>
      <c r="E589" s="7" t="s">
        <v>9</v>
      </c>
      <c r="F589" s="7" t="s">
        <v>10</v>
      </c>
      <c r="G589" s="8"/>
    </row>
    <row r="590" spans="1:7" ht="33" customHeight="1">
      <c r="A590" s="6">
        <v>587</v>
      </c>
      <c r="B590" s="7" t="str">
        <f>"曾飞"</f>
        <v>曾飞</v>
      </c>
      <c r="C590" s="7" t="str">
        <f t="shared" si="12"/>
        <v>女</v>
      </c>
      <c r="D590" s="7" t="str">
        <f>"255220200818001849959"</f>
        <v>255220200818001849959</v>
      </c>
      <c r="E590" s="7" t="s">
        <v>9</v>
      </c>
      <c r="F590" s="7" t="s">
        <v>10</v>
      </c>
      <c r="G590" s="8"/>
    </row>
    <row r="591" spans="1:7" ht="33" customHeight="1">
      <c r="A591" s="6">
        <v>588</v>
      </c>
      <c r="B591" s="7" t="str">
        <f>"刘婆庆"</f>
        <v>刘婆庆</v>
      </c>
      <c r="C591" s="7" t="str">
        <f t="shared" si="12"/>
        <v>女</v>
      </c>
      <c r="D591" s="7" t="str">
        <f>"255220200818002904960"</f>
        <v>255220200818002904960</v>
      </c>
      <c r="E591" s="7" t="s">
        <v>9</v>
      </c>
      <c r="F591" s="7" t="s">
        <v>10</v>
      </c>
      <c r="G591" s="8"/>
    </row>
    <row r="592" spans="1:7" ht="33" customHeight="1">
      <c r="A592" s="6">
        <v>589</v>
      </c>
      <c r="B592" s="7" t="str">
        <f>"王梅"</f>
        <v>王梅</v>
      </c>
      <c r="C592" s="7" t="str">
        <f t="shared" si="12"/>
        <v>女</v>
      </c>
      <c r="D592" s="7" t="str">
        <f>"255220200818012026963"</f>
        <v>255220200818012026963</v>
      </c>
      <c r="E592" s="7" t="s">
        <v>9</v>
      </c>
      <c r="F592" s="7" t="s">
        <v>10</v>
      </c>
      <c r="G592" s="8"/>
    </row>
    <row r="593" spans="1:7" ht="33" customHeight="1">
      <c r="A593" s="6">
        <v>590</v>
      </c>
      <c r="B593" s="7" t="str">
        <f>"罗苑"</f>
        <v>罗苑</v>
      </c>
      <c r="C593" s="7" t="str">
        <f t="shared" si="12"/>
        <v>女</v>
      </c>
      <c r="D593" s="7" t="str">
        <f>"255220200818025759964"</f>
        <v>255220200818025759964</v>
      </c>
      <c r="E593" s="7" t="s">
        <v>9</v>
      </c>
      <c r="F593" s="7" t="s">
        <v>10</v>
      </c>
      <c r="G593" s="8"/>
    </row>
    <row r="594" spans="1:7" ht="33" customHeight="1">
      <c r="A594" s="6">
        <v>591</v>
      </c>
      <c r="B594" s="7" t="str">
        <f>"王莹"</f>
        <v>王莹</v>
      </c>
      <c r="C594" s="7" t="str">
        <f t="shared" si="12"/>
        <v>女</v>
      </c>
      <c r="D594" s="7" t="str">
        <f>"255220200818033720965"</f>
        <v>255220200818033720965</v>
      </c>
      <c r="E594" s="7" t="s">
        <v>9</v>
      </c>
      <c r="F594" s="7" t="s">
        <v>10</v>
      </c>
      <c r="G594" s="8"/>
    </row>
    <row r="595" spans="1:7" ht="33" customHeight="1">
      <c r="A595" s="6">
        <v>592</v>
      </c>
      <c r="B595" s="7" t="str">
        <f>"彭一羚"</f>
        <v>彭一羚</v>
      </c>
      <c r="C595" s="7" t="str">
        <f t="shared" si="12"/>
        <v>女</v>
      </c>
      <c r="D595" s="7" t="str">
        <f>"255220200818081116968"</f>
        <v>255220200818081116968</v>
      </c>
      <c r="E595" s="7" t="s">
        <v>9</v>
      </c>
      <c r="F595" s="7" t="s">
        <v>10</v>
      </c>
      <c r="G595" s="8"/>
    </row>
    <row r="596" spans="1:7" ht="33" customHeight="1">
      <c r="A596" s="6">
        <v>593</v>
      </c>
      <c r="B596" s="7" t="str">
        <f>"羊乾苹"</f>
        <v>羊乾苹</v>
      </c>
      <c r="C596" s="7" t="str">
        <f t="shared" si="12"/>
        <v>女</v>
      </c>
      <c r="D596" s="7" t="str">
        <f>"255220200818085336970"</f>
        <v>255220200818085336970</v>
      </c>
      <c r="E596" s="7" t="s">
        <v>9</v>
      </c>
      <c r="F596" s="7" t="s">
        <v>10</v>
      </c>
      <c r="G596" s="8"/>
    </row>
    <row r="597" spans="1:7" ht="33" customHeight="1">
      <c r="A597" s="6">
        <v>594</v>
      </c>
      <c r="B597" s="7" t="str">
        <f>"黄新媛"</f>
        <v>黄新媛</v>
      </c>
      <c r="C597" s="7" t="str">
        <f t="shared" si="12"/>
        <v>女</v>
      </c>
      <c r="D597" s="7" t="str">
        <f>"255220200818085815971"</f>
        <v>255220200818085815971</v>
      </c>
      <c r="E597" s="7" t="s">
        <v>9</v>
      </c>
      <c r="F597" s="7" t="s">
        <v>10</v>
      </c>
      <c r="G597" s="8"/>
    </row>
    <row r="598" spans="1:7" ht="33" customHeight="1">
      <c r="A598" s="6">
        <v>595</v>
      </c>
      <c r="B598" s="7" t="str">
        <f>"罗婷"</f>
        <v>罗婷</v>
      </c>
      <c r="C598" s="7" t="str">
        <f aca="true" t="shared" si="13" ref="C598:C626">"女"</f>
        <v>女</v>
      </c>
      <c r="D598" s="7" t="str">
        <f>"255220200818090329972"</f>
        <v>255220200818090329972</v>
      </c>
      <c r="E598" s="7" t="s">
        <v>9</v>
      </c>
      <c r="F598" s="7" t="s">
        <v>10</v>
      </c>
      <c r="G598" s="8"/>
    </row>
    <row r="599" spans="1:7" ht="33" customHeight="1">
      <c r="A599" s="6">
        <v>596</v>
      </c>
      <c r="B599" s="7" t="str">
        <f>"叶一莹"</f>
        <v>叶一莹</v>
      </c>
      <c r="C599" s="7" t="str">
        <f t="shared" si="13"/>
        <v>女</v>
      </c>
      <c r="D599" s="7" t="str">
        <f>"255220200818091647973"</f>
        <v>255220200818091647973</v>
      </c>
      <c r="E599" s="7" t="s">
        <v>9</v>
      </c>
      <c r="F599" s="7" t="s">
        <v>10</v>
      </c>
      <c r="G599" s="8"/>
    </row>
    <row r="600" spans="1:7" ht="33" customHeight="1">
      <c r="A600" s="6">
        <v>597</v>
      </c>
      <c r="B600" s="7" t="str">
        <f>"孙小娟"</f>
        <v>孙小娟</v>
      </c>
      <c r="C600" s="7" t="str">
        <f t="shared" si="13"/>
        <v>女</v>
      </c>
      <c r="D600" s="7" t="str">
        <f>"255220200818093512974"</f>
        <v>255220200818093512974</v>
      </c>
      <c r="E600" s="7" t="s">
        <v>9</v>
      </c>
      <c r="F600" s="7" t="s">
        <v>10</v>
      </c>
      <c r="G600" s="8"/>
    </row>
    <row r="601" spans="1:7" ht="33" customHeight="1">
      <c r="A601" s="6">
        <v>598</v>
      </c>
      <c r="B601" s="7" t="str">
        <f>"李蒙爱"</f>
        <v>李蒙爱</v>
      </c>
      <c r="C601" s="7" t="str">
        <f t="shared" si="13"/>
        <v>女</v>
      </c>
      <c r="D601" s="7" t="str">
        <f>"255220200818094621976"</f>
        <v>255220200818094621976</v>
      </c>
      <c r="E601" s="7" t="s">
        <v>9</v>
      </c>
      <c r="F601" s="7" t="s">
        <v>10</v>
      </c>
      <c r="G601" s="8"/>
    </row>
    <row r="602" spans="1:7" ht="33" customHeight="1">
      <c r="A602" s="6">
        <v>599</v>
      </c>
      <c r="B602" s="7" t="str">
        <f>"王小玲"</f>
        <v>王小玲</v>
      </c>
      <c r="C602" s="7" t="str">
        <f t="shared" si="13"/>
        <v>女</v>
      </c>
      <c r="D602" s="7" t="str">
        <f>"255220200818095512978"</f>
        <v>255220200818095512978</v>
      </c>
      <c r="E602" s="7" t="s">
        <v>9</v>
      </c>
      <c r="F602" s="7" t="s">
        <v>10</v>
      </c>
      <c r="G602" s="8"/>
    </row>
    <row r="603" spans="1:7" ht="33" customHeight="1">
      <c r="A603" s="6">
        <v>600</v>
      </c>
      <c r="B603" s="7" t="str">
        <f>"陈红彤"</f>
        <v>陈红彤</v>
      </c>
      <c r="C603" s="7" t="str">
        <f t="shared" si="13"/>
        <v>女</v>
      </c>
      <c r="D603" s="7" t="str">
        <f>"255220200818100603980"</f>
        <v>255220200818100603980</v>
      </c>
      <c r="E603" s="7" t="s">
        <v>9</v>
      </c>
      <c r="F603" s="7" t="s">
        <v>10</v>
      </c>
      <c r="G603" s="8"/>
    </row>
    <row r="604" spans="1:7" ht="33" customHeight="1">
      <c r="A604" s="6">
        <v>601</v>
      </c>
      <c r="B604" s="7" t="str">
        <f>"洪春娃"</f>
        <v>洪春娃</v>
      </c>
      <c r="C604" s="7" t="str">
        <f t="shared" si="13"/>
        <v>女</v>
      </c>
      <c r="D604" s="7" t="str">
        <f>"255220200818101133981"</f>
        <v>255220200818101133981</v>
      </c>
      <c r="E604" s="7" t="s">
        <v>9</v>
      </c>
      <c r="F604" s="7" t="s">
        <v>10</v>
      </c>
      <c r="G604" s="8"/>
    </row>
    <row r="605" spans="1:7" ht="33" customHeight="1">
      <c r="A605" s="6">
        <v>602</v>
      </c>
      <c r="B605" s="7" t="str">
        <f>"卓翠婷"</f>
        <v>卓翠婷</v>
      </c>
      <c r="C605" s="7" t="str">
        <f t="shared" si="13"/>
        <v>女</v>
      </c>
      <c r="D605" s="7" t="str">
        <f>"255220200818102108982"</f>
        <v>255220200818102108982</v>
      </c>
      <c r="E605" s="7" t="s">
        <v>9</v>
      </c>
      <c r="F605" s="7" t="s">
        <v>10</v>
      </c>
      <c r="G605" s="8"/>
    </row>
    <row r="606" spans="1:7" ht="33" customHeight="1">
      <c r="A606" s="6">
        <v>603</v>
      </c>
      <c r="B606" s="7" t="str">
        <f>"王慧转"</f>
        <v>王慧转</v>
      </c>
      <c r="C606" s="7" t="str">
        <f t="shared" si="13"/>
        <v>女</v>
      </c>
      <c r="D606" s="7" t="str">
        <f>"255220200818102258983"</f>
        <v>255220200818102258983</v>
      </c>
      <c r="E606" s="7" t="s">
        <v>9</v>
      </c>
      <c r="F606" s="7" t="s">
        <v>10</v>
      </c>
      <c r="G606" s="8"/>
    </row>
    <row r="607" spans="1:7" ht="33" customHeight="1">
      <c r="A607" s="6">
        <v>604</v>
      </c>
      <c r="B607" s="7" t="str">
        <f>"吴松洁"</f>
        <v>吴松洁</v>
      </c>
      <c r="C607" s="7" t="str">
        <f t="shared" si="13"/>
        <v>女</v>
      </c>
      <c r="D607" s="7" t="str">
        <f>"255220200818103223984"</f>
        <v>255220200818103223984</v>
      </c>
      <c r="E607" s="7" t="s">
        <v>9</v>
      </c>
      <c r="F607" s="7" t="s">
        <v>10</v>
      </c>
      <c r="G607" s="8"/>
    </row>
    <row r="608" spans="1:7" ht="33" customHeight="1">
      <c r="A608" s="6">
        <v>605</v>
      </c>
      <c r="B608" s="7" t="str">
        <f>"王淑芬"</f>
        <v>王淑芬</v>
      </c>
      <c r="C608" s="7" t="str">
        <f t="shared" si="13"/>
        <v>女</v>
      </c>
      <c r="D608" s="7" t="str">
        <f>"255220200818111637990"</f>
        <v>255220200818111637990</v>
      </c>
      <c r="E608" s="7" t="s">
        <v>9</v>
      </c>
      <c r="F608" s="7" t="s">
        <v>10</v>
      </c>
      <c r="G608" s="8"/>
    </row>
    <row r="609" spans="1:7" ht="33" customHeight="1">
      <c r="A609" s="6">
        <v>606</v>
      </c>
      <c r="B609" s="7" t="str">
        <f>"王歆颐"</f>
        <v>王歆颐</v>
      </c>
      <c r="C609" s="7" t="str">
        <f t="shared" si="13"/>
        <v>女</v>
      </c>
      <c r="D609" s="7" t="str">
        <f>"255220200818113627995"</f>
        <v>255220200818113627995</v>
      </c>
      <c r="E609" s="7" t="s">
        <v>9</v>
      </c>
      <c r="F609" s="7" t="s">
        <v>10</v>
      </c>
      <c r="G609" s="8"/>
    </row>
    <row r="610" spans="1:7" ht="33" customHeight="1">
      <c r="A610" s="6">
        <v>607</v>
      </c>
      <c r="B610" s="7" t="str">
        <f>"谭小霞"</f>
        <v>谭小霞</v>
      </c>
      <c r="C610" s="7" t="str">
        <f t="shared" si="13"/>
        <v>女</v>
      </c>
      <c r="D610" s="7" t="str">
        <f>"255220200818114829997"</f>
        <v>255220200818114829997</v>
      </c>
      <c r="E610" s="7" t="s">
        <v>9</v>
      </c>
      <c r="F610" s="7" t="s">
        <v>10</v>
      </c>
      <c r="G610" s="8"/>
    </row>
    <row r="611" spans="1:7" ht="33" customHeight="1">
      <c r="A611" s="6">
        <v>608</v>
      </c>
      <c r="B611" s="7" t="str">
        <f>"李爱玲"</f>
        <v>李爱玲</v>
      </c>
      <c r="C611" s="7" t="str">
        <f t="shared" si="13"/>
        <v>女</v>
      </c>
      <c r="D611" s="7" t="str">
        <f>"255220200818115641998"</f>
        <v>255220200818115641998</v>
      </c>
      <c r="E611" s="7" t="s">
        <v>9</v>
      </c>
      <c r="F611" s="7" t="s">
        <v>10</v>
      </c>
      <c r="G611" s="8"/>
    </row>
    <row r="612" spans="1:7" ht="33" customHeight="1">
      <c r="A612" s="6">
        <v>609</v>
      </c>
      <c r="B612" s="7" t="str">
        <f>"赵春娜"</f>
        <v>赵春娜</v>
      </c>
      <c r="C612" s="7" t="str">
        <f t="shared" si="13"/>
        <v>女</v>
      </c>
      <c r="D612" s="7" t="str">
        <f>"2552202008181219311002"</f>
        <v>2552202008181219311002</v>
      </c>
      <c r="E612" s="7" t="s">
        <v>9</v>
      </c>
      <c r="F612" s="7" t="s">
        <v>10</v>
      </c>
      <c r="G612" s="8"/>
    </row>
    <row r="613" spans="1:7" ht="33" customHeight="1">
      <c r="A613" s="6">
        <v>610</v>
      </c>
      <c r="B613" s="7" t="str">
        <f>"陈文妹"</f>
        <v>陈文妹</v>
      </c>
      <c r="C613" s="7" t="str">
        <f t="shared" si="13"/>
        <v>女</v>
      </c>
      <c r="D613" s="7" t="str">
        <f>"2552202008181235321003"</f>
        <v>2552202008181235321003</v>
      </c>
      <c r="E613" s="7" t="s">
        <v>9</v>
      </c>
      <c r="F613" s="7" t="s">
        <v>10</v>
      </c>
      <c r="G613" s="8"/>
    </row>
    <row r="614" spans="1:7" ht="33" customHeight="1">
      <c r="A614" s="6">
        <v>611</v>
      </c>
      <c r="B614" s="7" t="str">
        <f>"袁佳卉"</f>
        <v>袁佳卉</v>
      </c>
      <c r="C614" s="7" t="str">
        <f t="shared" si="13"/>
        <v>女</v>
      </c>
      <c r="D614" s="7" t="str">
        <f>"2552202008181243071006"</f>
        <v>2552202008181243071006</v>
      </c>
      <c r="E614" s="7" t="s">
        <v>9</v>
      </c>
      <c r="F614" s="7" t="s">
        <v>10</v>
      </c>
      <c r="G614" s="8"/>
    </row>
    <row r="615" spans="1:7" ht="33" customHeight="1">
      <c r="A615" s="6">
        <v>612</v>
      </c>
      <c r="B615" s="7" t="str">
        <f>"赵海莉"</f>
        <v>赵海莉</v>
      </c>
      <c r="C615" s="7" t="str">
        <f t="shared" si="13"/>
        <v>女</v>
      </c>
      <c r="D615" s="7" t="str">
        <f>"2552202008181249241008"</f>
        <v>2552202008181249241008</v>
      </c>
      <c r="E615" s="7" t="s">
        <v>9</v>
      </c>
      <c r="F615" s="7" t="s">
        <v>10</v>
      </c>
      <c r="G615" s="8"/>
    </row>
    <row r="616" spans="1:7" ht="33" customHeight="1">
      <c r="A616" s="6">
        <v>613</v>
      </c>
      <c r="B616" s="7" t="str">
        <f>"吴萍"</f>
        <v>吴萍</v>
      </c>
      <c r="C616" s="7" t="str">
        <f t="shared" si="13"/>
        <v>女</v>
      </c>
      <c r="D616" s="7" t="str">
        <f>"2552202008181349191013"</f>
        <v>2552202008181349191013</v>
      </c>
      <c r="E616" s="7" t="s">
        <v>9</v>
      </c>
      <c r="F616" s="7" t="s">
        <v>10</v>
      </c>
      <c r="G616" s="8"/>
    </row>
    <row r="617" spans="1:7" ht="33" customHeight="1">
      <c r="A617" s="6">
        <v>614</v>
      </c>
      <c r="B617" s="7" t="str">
        <f>"陈桂焕"</f>
        <v>陈桂焕</v>
      </c>
      <c r="C617" s="7" t="str">
        <f t="shared" si="13"/>
        <v>女</v>
      </c>
      <c r="D617" s="7" t="str">
        <f>"2552202008181352081014"</f>
        <v>2552202008181352081014</v>
      </c>
      <c r="E617" s="7" t="s">
        <v>9</v>
      </c>
      <c r="F617" s="7" t="s">
        <v>10</v>
      </c>
      <c r="G617" s="8"/>
    </row>
    <row r="618" spans="1:7" ht="33" customHeight="1">
      <c r="A618" s="6">
        <v>615</v>
      </c>
      <c r="B618" s="7" t="str">
        <f>"周慧"</f>
        <v>周慧</v>
      </c>
      <c r="C618" s="7" t="str">
        <f t="shared" si="13"/>
        <v>女</v>
      </c>
      <c r="D618" s="7" t="str">
        <f>"2552202008181448281019"</f>
        <v>2552202008181448281019</v>
      </c>
      <c r="E618" s="7" t="s">
        <v>9</v>
      </c>
      <c r="F618" s="7" t="s">
        <v>10</v>
      </c>
      <c r="G618" s="8"/>
    </row>
    <row r="619" spans="1:7" ht="33" customHeight="1">
      <c r="A619" s="6">
        <v>616</v>
      </c>
      <c r="B619" s="7" t="str">
        <f>"蔡妹娟"</f>
        <v>蔡妹娟</v>
      </c>
      <c r="C619" s="7" t="str">
        <f t="shared" si="13"/>
        <v>女</v>
      </c>
      <c r="D619" s="7" t="str">
        <f>"2552202008181511391021"</f>
        <v>2552202008181511391021</v>
      </c>
      <c r="E619" s="7" t="s">
        <v>9</v>
      </c>
      <c r="F619" s="7" t="s">
        <v>10</v>
      </c>
      <c r="G619" s="8"/>
    </row>
    <row r="620" spans="1:7" ht="33" customHeight="1">
      <c r="A620" s="6">
        <v>617</v>
      </c>
      <c r="B620" s="7" t="str">
        <f>"符吉仙"</f>
        <v>符吉仙</v>
      </c>
      <c r="C620" s="7" t="str">
        <f t="shared" si="13"/>
        <v>女</v>
      </c>
      <c r="D620" s="7" t="str">
        <f>"2552202008181516381023"</f>
        <v>2552202008181516381023</v>
      </c>
      <c r="E620" s="7" t="s">
        <v>9</v>
      </c>
      <c r="F620" s="7" t="s">
        <v>10</v>
      </c>
      <c r="G620" s="8"/>
    </row>
    <row r="621" spans="1:7" ht="33" customHeight="1">
      <c r="A621" s="6">
        <v>618</v>
      </c>
      <c r="B621" s="7" t="str">
        <f>"韩湖萍"</f>
        <v>韩湖萍</v>
      </c>
      <c r="C621" s="7" t="str">
        <f t="shared" si="13"/>
        <v>女</v>
      </c>
      <c r="D621" s="7" t="str">
        <f>"2552202008181546241025"</f>
        <v>2552202008181546241025</v>
      </c>
      <c r="E621" s="7" t="s">
        <v>9</v>
      </c>
      <c r="F621" s="7" t="s">
        <v>10</v>
      </c>
      <c r="G621" s="8"/>
    </row>
    <row r="622" spans="1:7" ht="33" customHeight="1">
      <c r="A622" s="6">
        <v>619</v>
      </c>
      <c r="B622" s="7" t="str">
        <f>"周悦"</f>
        <v>周悦</v>
      </c>
      <c r="C622" s="7" t="str">
        <f t="shared" si="13"/>
        <v>女</v>
      </c>
      <c r="D622" s="7" t="str">
        <f>"2552202008181547521026"</f>
        <v>2552202008181547521026</v>
      </c>
      <c r="E622" s="7" t="s">
        <v>9</v>
      </c>
      <c r="F622" s="7" t="s">
        <v>10</v>
      </c>
      <c r="G622" s="8"/>
    </row>
    <row r="623" spans="1:7" ht="33" customHeight="1">
      <c r="A623" s="6">
        <v>620</v>
      </c>
      <c r="B623" s="7" t="str">
        <f>"卢丽江"</f>
        <v>卢丽江</v>
      </c>
      <c r="C623" s="7" t="str">
        <f t="shared" si="13"/>
        <v>女</v>
      </c>
      <c r="D623" s="7" t="str">
        <f>"2552202008181557301029"</f>
        <v>2552202008181557301029</v>
      </c>
      <c r="E623" s="7" t="s">
        <v>9</v>
      </c>
      <c r="F623" s="7" t="s">
        <v>10</v>
      </c>
      <c r="G623" s="8"/>
    </row>
    <row r="624" spans="1:7" ht="33" customHeight="1">
      <c r="A624" s="6">
        <v>621</v>
      </c>
      <c r="B624" s="7" t="str">
        <f>"李芬"</f>
        <v>李芬</v>
      </c>
      <c r="C624" s="7" t="str">
        <f t="shared" si="13"/>
        <v>女</v>
      </c>
      <c r="D624" s="7" t="str">
        <f>"2552202008181559571030"</f>
        <v>2552202008181559571030</v>
      </c>
      <c r="E624" s="7" t="s">
        <v>9</v>
      </c>
      <c r="F624" s="7" t="s">
        <v>10</v>
      </c>
      <c r="G624" s="8"/>
    </row>
    <row r="625" spans="1:7" ht="33" customHeight="1">
      <c r="A625" s="6">
        <v>622</v>
      </c>
      <c r="B625" s="7" t="str">
        <f>"王林巧"</f>
        <v>王林巧</v>
      </c>
      <c r="C625" s="7" t="str">
        <f t="shared" si="13"/>
        <v>女</v>
      </c>
      <c r="D625" s="7" t="str">
        <f>"2552202008181624451032"</f>
        <v>2552202008181624451032</v>
      </c>
      <c r="E625" s="7" t="s">
        <v>9</v>
      </c>
      <c r="F625" s="7" t="s">
        <v>10</v>
      </c>
      <c r="G625" s="8"/>
    </row>
    <row r="626" spans="1:7" ht="33" customHeight="1">
      <c r="A626" s="6">
        <v>623</v>
      </c>
      <c r="B626" s="7" t="str">
        <f>"王冰"</f>
        <v>王冰</v>
      </c>
      <c r="C626" s="7" t="str">
        <f t="shared" si="13"/>
        <v>女</v>
      </c>
      <c r="D626" s="7" t="str">
        <f>"2552202008181708451033"</f>
        <v>2552202008181708451033</v>
      </c>
      <c r="E626" s="7" t="s">
        <v>9</v>
      </c>
      <c r="F626" s="7" t="s">
        <v>10</v>
      </c>
      <c r="G626" s="8"/>
    </row>
  </sheetData>
  <sheetProtection/>
  <mergeCells count="1">
    <mergeCell ref="A2:G2"/>
  </mergeCells>
  <printOptions/>
  <pageMargins left="0.7513888888888889" right="0.6298611111111111" top="1" bottom="0.7479166666666667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2020-08-31T00:41:14Z</dcterms:created>
  <dcterms:modified xsi:type="dcterms:W3CDTF">2020-08-31T04:25:57Z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