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<sst xmlns="http://schemas.openxmlformats.org/spreadsheetml/2006/main" count="42" uniqueCount="26">
  <si>
    <t>公开招聘高中（中职）学校教师总成绩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</si>
  <si>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</si>
  <si>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</si>
  <si>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</si>
  <si>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</si>
  <si>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</si>
  <si>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</si>
  <si>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</si>
  <si>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31201_语文</t>
  </si>
  <si>
    <t>弃考</t>
  </si>
  <si>
    <t>31202_数学</t>
  </si>
  <si>
    <t>贺焕</t>
  </si>
  <si>
    <t>20200829527</t>
  </si>
  <si>
    <t>31203_英语</t>
  </si>
  <si>
    <t>马琳</t>
  </si>
  <si>
    <t>20200829521</t>
  </si>
  <si>
    <t>31204_物理</t>
  </si>
  <si>
    <t>31207_生物</t>
  </si>
  <si>
    <t>31406_政治</t>
  </si>
  <si>
    <t>31408_地理</t>
  </si>
  <si>
    <t>31409_美术</t>
  </si>
  <si>
    <t>31410_俄语</t>
  </si>
  <si>
    <t>31501_语文</t>
  </si>
  <si>
    <t>31504_化学</t>
  </si>
  <si>
    <t>31701_机械类</t>
  </si>
  <si>
    <t>31702_农学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</si>
</sst>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1" fillId="15" borderId="2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M3" sqref="M3"/>
    </sheetView>
  </sheetViews>
  <sheetFormatPr defaultColWidth="8" defaultRowHeight="15.6" outlineLevelCol="6"/>
  <cols>
    <col min="1" max="1" width="6.77777777777778" style="1" customWidth="1"/>
    <col min="2" max="2" width="9.33333333333333" style="1" customWidth="1"/>
    <col min="3" max="3" width="17.1111111111111" style="1" customWidth="1"/>
    <col min="4" max="4" width="18.2222222222222" style="1" customWidth="1"/>
    <col min="5" max="6" width="12.1111111111111" style="1" customWidth="1"/>
    <col min="7" max="7" width="9.66666666666667" style="1" customWidth="1"/>
    <col min="8" max="16383" width="8" style="1"/>
    <col min="16384" max="16384" width="8" style="2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="1" customFormat="1" spans="1:7">
      <c r="A3" s="3"/>
      <c r="B3" s="3"/>
      <c r="C3" s="3"/>
      <c r="D3" s="3"/>
      <c r="E3" s="3"/>
      <c r="F3" s="3"/>
      <c r="G3" s="3"/>
    </row>
    <row r="4" s="1" customFormat="1" ht="17.4" spans="1:7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4" t="s">
        <v>7</v>
      </c>
    </row>
    <row r="5" s="1" customFormat="1" ht="17.4" spans="1:7">
      <c r="A5" s="4">
        <v>1</v>
      </c>
      <c r="B5" s="5" t="str">
        <f>"姜齐栋"</f>
        <v>姜齐栋</v>
      </c>
      <c r="C5" s="5" t="str">
        <f>"20200829504"</f>
        <v>20200829504</v>
      </c>
      <c r="D5" s="5" t="s">
        <v>8</v>
      </c>
      <c r="E5" s="5">
        <v>68</v>
      </c>
      <c r="F5" s="4">
        <v>83.38</v>
      </c>
      <c r="G5" s="6">
        <f t="shared" ref="G5:G8" si="0">E5*0.4+F5*0.6</f>
        <v>77.228</v>
      </c>
    </row>
    <row r="6" s="1" customFormat="1" ht="17.4" spans="1:7">
      <c r="A6" s="4">
        <v>2</v>
      </c>
      <c r="B6" s="5" t="str">
        <f>"尚文琪"</f>
        <v>尚文琪</v>
      </c>
      <c r="C6" s="5" t="str">
        <f>"20200829515"</f>
        <v>20200829515</v>
      </c>
      <c r="D6" s="5" t="s">
        <v>8</v>
      </c>
      <c r="E6" s="5">
        <v>65</v>
      </c>
      <c r="F6" s="4">
        <v>81.43</v>
      </c>
      <c r="G6" s="6">
        <f t="shared" si="0"/>
        <v>74.858</v>
      </c>
    </row>
    <row r="7" s="1" customFormat="1" ht="17.4" spans="1:7">
      <c r="A7" s="4">
        <v>3</v>
      </c>
      <c r="B7" s="5" t="str">
        <f>"王倩"</f>
        <v>王倩</v>
      </c>
      <c r="C7" s="5" t="str">
        <f>"20200829514"</f>
        <v>20200829514</v>
      </c>
      <c r="D7" s="5" t="s">
        <v>8</v>
      </c>
      <c r="E7" s="5">
        <v>60</v>
      </c>
      <c r="F7" s="4">
        <v>80.93</v>
      </c>
      <c r="G7" s="6">
        <f t="shared" si="0"/>
        <v>72.558</v>
      </c>
    </row>
    <row r="8" s="1" customFormat="1" ht="17.4" spans="1:7">
      <c r="A8" s="4">
        <v>4</v>
      </c>
      <c r="B8" s="5" t="str">
        <f>"鲁伟伟"</f>
        <v>鲁伟伟</v>
      </c>
      <c r="C8" s="5" t="str">
        <f>"20200829508"</f>
        <v>20200829508</v>
      </c>
      <c r="D8" s="5" t="s">
        <v>8</v>
      </c>
      <c r="E8" s="5">
        <v>57.5</v>
      </c>
      <c r="F8" s="4">
        <v>77.72</v>
      </c>
      <c r="G8" s="6">
        <f t="shared" si="0"/>
        <v>69.632</v>
      </c>
    </row>
    <row r="9" s="1" customFormat="1" ht="17.4" spans="1:7">
      <c r="A9" s="4">
        <v>5</v>
      </c>
      <c r="B9" s="5" t="str">
        <f>"闫鑫"</f>
        <v>闫鑫</v>
      </c>
      <c r="C9" s="5" t="str">
        <f>"20200829503"</f>
        <v>20200829503</v>
      </c>
      <c r="D9" s="5" t="s">
        <v>8</v>
      </c>
      <c r="E9" s="5">
        <v>68.5</v>
      </c>
      <c r="F9" s="4"/>
      <c r="G9" s="4" t="s">
        <v>9</v>
      </c>
    </row>
    <row r="10" s="1" customFormat="1" ht="17.4" spans="1:7">
      <c r="A10" s="4">
        <v>6</v>
      </c>
      <c r="B10" s="5" t="str">
        <f>"唐小卓"</f>
        <v>唐小卓</v>
      </c>
      <c r="C10" s="5" t="str">
        <f>"20200829519"</f>
        <v>20200829519</v>
      </c>
      <c r="D10" s="5" t="s">
        <v>10</v>
      </c>
      <c r="E10" s="5">
        <v>77.5</v>
      </c>
      <c r="F10" s="4">
        <v>81.81</v>
      </c>
      <c r="G10" s="6">
        <f t="shared" ref="G10:G12" si="1">E10*0.4+F10*0.6</f>
        <v>80.086</v>
      </c>
    </row>
    <row r="11" s="1" customFormat="1" ht="17.4" spans="1:7">
      <c r="A11" s="4">
        <v>7</v>
      </c>
      <c r="B11" s="5" t="str">
        <f>"薛燕"</f>
        <v>薛燕</v>
      </c>
      <c r="C11" s="5" t="str">
        <f>"20200829520"</f>
        <v>20200829520</v>
      </c>
      <c r="D11" s="5" t="s">
        <v>10</v>
      </c>
      <c r="E11" s="5">
        <v>74</v>
      </c>
      <c r="F11" s="4">
        <v>79.37</v>
      </c>
      <c r="G11" s="6">
        <f t="shared" si="1"/>
        <v>77.222</v>
      </c>
    </row>
    <row r="12" s="1" customFormat="1" ht="17.4" spans="1:7">
      <c r="A12" s="4">
        <v>8</v>
      </c>
      <c r="B12" s="5" t="str">
        <f>"杨慧"</f>
        <v>杨慧</v>
      </c>
      <c r="C12" s="5" t="str">
        <f>"20200829518"</f>
        <v>20200829518</v>
      </c>
      <c r="D12" s="5" t="s">
        <v>10</v>
      </c>
      <c r="E12" s="5">
        <v>67.5</v>
      </c>
      <c r="F12" s="6">
        <v>83.2</v>
      </c>
      <c r="G12" s="6">
        <f t="shared" si="1"/>
        <v>76.92</v>
      </c>
    </row>
    <row r="13" s="1" customFormat="1" ht="17.4" spans="1:7">
      <c r="A13" s="4">
        <v>9</v>
      </c>
      <c r="B13" s="5" t="str">
        <f>"刘栋梁"</f>
        <v>刘栋梁</v>
      </c>
      <c r="C13" s="5" t="str">
        <f>"20200829516"</f>
        <v>20200829516</v>
      </c>
      <c r="D13" s="5" t="s">
        <v>10</v>
      </c>
      <c r="E13" s="5">
        <v>64</v>
      </c>
      <c r="F13" s="4"/>
      <c r="G13" s="4" t="s">
        <v>9</v>
      </c>
    </row>
    <row r="14" s="1" customFormat="1" ht="17.4" spans="1:7">
      <c r="A14" s="4">
        <v>10</v>
      </c>
      <c r="B14" s="5" t="s">
        <v>11</v>
      </c>
      <c r="C14" s="5" t="s">
        <v>12</v>
      </c>
      <c r="D14" s="5" t="s">
        <v>13</v>
      </c>
      <c r="E14" s="5">
        <v>72</v>
      </c>
      <c r="F14" s="4">
        <v>82.56</v>
      </c>
      <c r="G14" s="6">
        <v>78.336</v>
      </c>
    </row>
    <row r="15" s="1" customFormat="1" ht="17.4" spans="1:7">
      <c r="A15" s="4">
        <v>11</v>
      </c>
      <c r="B15" s="5" t="s">
        <v>14</v>
      </c>
      <c r="C15" s="5" t="s">
        <v>15</v>
      </c>
      <c r="D15" s="5" t="s">
        <v>13</v>
      </c>
      <c r="E15" s="5">
        <v>68.5</v>
      </c>
      <c r="F15" s="4">
        <v>82.12</v>
      </c>
      <c r="G15" s="6">
        <v>76.672</v>
      </c>
    </row>
    <row r="16" s="1" customFormat="1" ht="17.4" spans="1:7">
      <c r="A16" s="4">
        <v>12</v>
      </c>
      <c r="B16" s="5" t="str">
        <f>"白春晨"</f>
        <v>白春晨</v>
      </c>
      <c r="C16" s="5" t="str">
        <f>"20200829529"</f>
        <v>20200829529</v>
      </c>
      <c r="D16" s="5" t="s">
        <v>16</v>
      </c>
      <c r="E16" s="5">
        <v>59.5</v>
      </c>
      <c r="F16" s="4">
        <v>78.24</v>
      </c>
      <c r="G16" s="6">
        <f t="shared" ref="G16:G25" si="2">E16*0.4+F16*0.6</f>
        <v>70.744</v>
      </c>
    </row>
    <row r="17" s="1" customFormat="1" ht="17.4" spans="1:7">
      <c r="A17" s="4">
        <v>13</v>
      </c>
      <c r="B17" s="5" t="str">
        <f>"王居笛"</f>
        <v>王居笛</v>
      </c>
      <c r="C17" s="5" t="str">
        <f>"20200829605"</f>
        <v>20200829605</v>
      </c>
      <c r="D17" s="5" t="s">
        <v>17</v>
      </c>
      <c r="E17" s="5">
        <v>75</v>
      </c>
      <c r="F17" s="4">
        <v>83.52</v>
      </c>
      <c r="G17" s="6">
        <f t="shared" si="2"/>
        <v>80.112</v>
      </c>
    </row>
    <row r="18" s="1" customFormat="1" ht="17.4" spans="1:7">
      <c r="A18" s="4">
        <v>14</v>
      </c>
      <c r="B18" s="5" t="str">
        <f>"陈晓"</f>
        <v>陈晓</v>
      </c>
      <c r="C18" s="5" t="str">
        <f>"20200829613"</f>
        <v>20200829613</v>
      </c>
      <c r="D18" s="5" t="s">
        <v>18</v>
      </c>
      <c r="E18" s="5">
        <v>70</v>
      </c>
      <c r="F18" s="4">
        <v>79.76</v>
      </c>
      <c r="G18" s="6">
        <f t="shared" si="2"/>
        <v>75.856</v>
      </c>
    </row>
    <row r="19" s="1" customFormat="1" ht="17.4" spans="1:7">
      <c r="A19" s="4">
        <v>15</v>
      </c>
      <c r="B19" s="5" t="str">
        <f>"郭佳佳"</f>
        <v>郭佳佳</v>
      </c>
      <c r="C19" s="5" t="str">
        <f>"20200829617"</f>
        <v>20200829617</v>
      </c>
      <c r="D19" s="5" t="s">
        <v>18</v>
      </c>
      <c r="E19" s="5">
        <v>67.5</v>
      </c>
      <c r="F19" s="4">
        <v>81.05</v>
      </c>
      <c r="G19" s="6">
        <f t="shared" si="2"/>
        <v>75.63</v>
      </c>
    </row>
    <row r="20" s="1" customFormat="1" ht="17.4" spans="1:7">
      <c r="A20" s="4">
        <v>16</v>
      </c>
      <c r="B20" s="5" t="str">
        <f>"魏东煜"</f>
        <v>魏东煜</v>
      </c>
      <c r="C20" s="5" t="str">
        <f>"20200829619"</f>
        <v>20200829619</v>
      </c>
      <c r="D20" s="5" t="s">
        <v>19</v>
      </c>
      <c r="E20" s="5">
        <v>66</v>
      </c>
      <c r="F20" s="4">
        <v>81.96</v>
      </c>
      <c r="G20" s="6">
        <f t="shared" si="2"/>
        <v>75.576</v>
      </c>
    </row>
    <row r="21" s="1" customFormat="1" ht="17.4" spans="1:7">
      <c r="A21" s="4">
        <v>17</v>
      </c>
      <c r="B21" s="5" t="str">
        <f>"王晨莹"</f>
        <v>王晨莹</v>
      </c>
      <c r="C21" s="5" t="str">
        <f>"20200829618"</f>
        <v>20200829618</v>
      </c>
      <c r="D21" s="5" t="s">
        <v>19</v>
      </c>
      <c r="E21" s="5">
        <v>64.5</v>
      </c>
      <c r="F21" s="4">
        <v>81.46</v>
      </c>
      <c r="G21" s="6">
        <f t="shared" si="2"/>
        <v>74.676</v>
      </c>
    </row>
    <row r="22" s="1" customFormat="1" ht="17.4" spans="1:7">
      <c r="A22" s="4">
        <v>18</v>
      </c>
      <c r="B22" s="5" t="str">
        <f>"刘蓓蓓"</f>
        <v>刘蓓蓓</v>
      </c>
      <c r="C22" s="5" t="str">
        <f>"20200829622"</f>
        <v>20200829622</v>
      </c>
      <c r="D22" s="5" t="s">
        <v>20</v>
      </c>
      <c r="E22" s="5">
        <v>74.5</v>
      </c>
      <c r="F22" s="4">
        <v>82.51</v>
      </c>
      <c r="G22" s="6">
        <f t="shared" si="2"/>
        <v>79.306</v>
      </c>
    </row>
    <row r="23" s="1" customFormat="1" ht="17.4" spans="1:7">
      <c r="A23" s="4">
        <v>19</v>
      </c>
      <c r="B23" s="5" t="str">
        <f>"高旭"</f>
        <v>高旭</v>
      </c>
      <c r="C23" s="5" t="str">
        <f>"20200829620"</f>
        <v>20200829620</v>
      </c>
      <c r="D23" s="5" t="s">
        <v>20</v>
      </c>
      <c r="E23" s="5">
        <v>66.5</v>
      </c>
      <c r="F23" s="4">
        <v>82.42</v>
      </c>
      <c r="G23" s="6">
        <f t="shared" si="2"/>
        <v>76.052</v>
      </c>
    </row>
    <row r="24" s="1" customFormat="1" ht="17.4" spans="1:7">
      <c r="A24" s="4">
        <v>20</v>
      </c>
      <c r="B24" s="5" t="str">
        <f>"杨坡"</f>
        <v>杨坡</v>
      </c>
      <c r="C24" s="5" t="str">
        <f>"20200829626"</f>
        <v>20200829626</v>
      </c>
      <c r="D24" s="5" t="s">
        <v>21</v>
      </c>
      <c r="E24" s="5">
        <v>70</v>
      </c>
      <c r="F24" s="4">
        <v>81.33</v>
      </c>
      <c r="G24" s="6">
        <f t="shared" si="2"/>
        <v>76.798</v>
      </c>
    </row>
    <row r="25" s="1" customFormat="1" ht="17.4" spans="1:7">
      <c r="A25" s="4">
        <v>21</v>
      </c>
      <c r="B25" s="5" t="str">
        <f>"孟令雪"</f>
        <v>孟令雪</v>
      </c>
      <c r="C25" s="5" t="str">
        <f>"20200829627"</f>
        <v>20200829627</v>
      </c>
      <c r="D25" s="5" t="s">
        <v>22</v>
      </c>
      <c r="E25" s="5">
        <v>68.5</v>
      </c>
      <c r="F25" s="4">
        <v>78.8</v>
      </c>
      <c r="G25" s="6">
        <f t="shared" si="2"/>
        <v>74.68</v>
      </c>
    </row>
    <row r="26" s="1" customFormat="1" ht="17.4" spans="1:7">
      <c r="A26" s="4">
        <v>22</v>
      </c>
      <c r="B26" s="5" t="str">
        <f>"宋全欣"</f>
        <v>宋全欣</v>
      </c>
      <c r="C26" s="5" t="str">
        <f>"20200829629"</f>
        <v>20200829629</v>
      </c>
      <c r="D26" s="5" t="s">
        <v>22</v>
      </c>
      <c r="E26" s="5">
        <v>74</v>
      </c>
      <c r="F26" s="4"/>
      <c r="G26" s="4" t="s">
        <v>9</v>
      </c>
    </row>
    <row r="27" s="1" customFormat="1" ht="17.4" spans="1:7">
      <c r="A27" s="4">
        <v>23</v>
      </c>
      <c r="B27" s="5" t="str">
        <f>"张惠杰"</f>
        <v>张惠杰</v>
      </c>
      <c r="C27" s="5" t="str">
        <f>"20200829708"</f>
        <v>20200829708</v>
      </c>
      <c r="D27" s="5" t="s">
        <v>23</v>
      </c>
      <c r="E27" s="5">
        <v>72.5</v>
      </c>
      <c r="F27" s="4"/>
      <c r="G27" s="4" t="s">
        <v>9</v>
      </c>
    </row>
    <row r="28" s="1" customFormat="1" ht="17.4" spans="1:7">
      <c r="A28" s="4">
        <v>24</v>
      </c>
      <c r="B28" s="5" t="str">
        <f>"黄苑润"</f>
        <v>黄苑润</v>
      </c>
      <c r="C28" s="5" t="str">
        <f>"20200829713"</f>
        <v>20200829713</v>
      </c>
      <c r="D28" s="5" t="s">
        <v>24</v>
      </c>
      <c r="E28" s="5">
        <v>68</v>
      </c>
      <c r="F28" s="4">
        <v>77.83</v>
      </c>
      <c r="G28" s="6">
        <f t="shared" ref="G28:G30" si="3">E28*0.4+F28*0.6</f>
        <v>73.898</v>
      </c>
    </row>
    <row r="29" s="1" customFormat="1" ht="17.4" spans="1:7">
      <c r="A29" s="4">
        <v>25</v>
      </c>
      <c r="B29" s="5" t="str">
        <f>"曾祥栋"</f>
        <v>曾祥栋</v>
      </c>
      <c r="C29" s="5" t="str">
        <f>"20200829714"</f>
        <v>20200829714</v>
      </c>
      <c r="D29" s="5" t="s">
        <v>24</v>
      </c>
      <c r="E29" s="5">
        <v>65.5</v>
      </c>
      <c r="F29" s="4">
        <v>78.56</v>
      </c>
      <c r="G29" s="6">
        <f t="shared" si="3"/>
        <v>73.336</v>
      </c>
    </row>
    <row r="30" s="1" customFormat="1" ht="17.4" spans="1:7">
      <c r="A30" s="4">
        <v>26</v>
      </c>
      <c r="B30" s="5" t="str">
        <f>"王天振"</f>
        <v>王天振</v>
      </c>
      <c r="C30" s="5" t="str">
        <f>"20200829727"</f>
        <v>20200829727</v>
      </c>
      <c r="D30" s="5" t="s">
        <v>25</v>
      </c>
      <c r="E30" s="5">
        <v>59.5</v>
      </c>
      <c r="F30" s="4">
        <v>79.31</v>
      </c>
      <c r="G30" s="6">
        <f t="shared" si="3"/>
        <v>71.386</v>
      </c>
    </row>
  </sheetData>
  <mergeCells count="1">
    <mergeCell ref="A1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2020-08-26T13:20:00Z</dcterms:created>
  <dcterms:modified xsi:type="dcterms:W3CDTF">2020-08-27T00:38:56Z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