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合格）澄迈思源中学" sheetId="1" r:id="rId1"/>
  </sheets>
  <definedNames/>
  <calcPr fullCalcOnLoad="1"/>
</workbook>
</file>

<file path=xl/sharedStrings.xml><?xml version="1.0" encoding="utf-8"?>
<sst xmlns="http://schemas.openxmlformats.org/spreadsheetml/2006/main" count="664" uniqueCount="11">
  <si>
    <t>附件1：</t>
  </si>
  <si>
    <t>2020年澄迈思源高级中学专任教师网上报名资格审核通过人员名单</t>
  </si>
  <si>
    <t>序号</t>
  </si>
  <si>
    <t>报考岗位</t>
  </si>
  <si>
    <t>姓名</t>
  </si>
  <si>
    <t>性别</t>
  </si>
  <si>
    <t>出生年月</t>
  </si>
  <si>
    <t>0101_语文</t>
  </si>
  <si>
    <t>0102_政治</t>
  </si>
  <si>
    <t>0104_地理</t>
  </si>
  <si>
    <t>0103_历史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</si>
</sst>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0"/>
  <sheetViews>
    <sheetView tabSelected="1" workbookViewId="0" topLeftCell="A1">
      <selection activeCell="K5" sqref="K5"/>
    </sheetView>
  </sheetViews>
  <sheetFormatPr defaultColWidth="9.00390625" defaultRowHeight="30" customHeight="1"/>
  <cols>
    <col min="1" max="1" width="9.00390625" style="2" customWidth="1"/>
    <col min="2" max="2" width="13.00390625" style="2" customWidth="1"/>
    <col min="3" max="4" width="9.00390625" style="2" customWidth="1"/>
    <col min="5" max="5" width="14.28125" style="2" customWidth="1"/>
    <col min="6" max="16384" width="9.00390625" style="2" customWidth="1"/>
  </cols>
  <sheetData>
    <row r="1" ht="30" customHeight="1">
      <c r="A1" s="2" t="s">
        <v>0</v>
      </c>
    </row>
    <row r="2" spans="1:5" ht="54.75" customHeight="1">
      <c r="A2" s="3" t="s">
        <v>1</v>
      </c>
      <c r="B2" s="4"/>
      <c r="C2" s="4"/>
      <c r="D2" s="4"/>
      <c r="E2" s="4"/>
    </row>
    <row r="3" spans="1:5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>
        <v>1</v>
      </c>
      <c r="B4" s="7" t="s">
        <v>7</v>
      </c>
      <c r="C4" s="7" t="str">
        <f>"柯婷婷"</f>
        <v>柯婷婷</v>
      </c>
      <c r="D4" s="7" t="str">
        <f aca="true" t="shared" si="0" ref="D4:D15">"女"</f>
        <v>女</v>
      </c>
      <c r="E4" s="7" t="str">
        <f>"1997-08-23"</f>
        <v>1997-08-23</v>
      </c>
    </row>
    <row r="5" spans="1:5" ht="30" customHeight="1">
      <c r="A5" s="6">
        <v>2</v>
      </c>
      <c r="B5" s="7" t="s">
        <v>7</v>
      </c>
      <c r="C5" s="7" t="str">
        <f>"戴淑玲"</f>
        <v>戴淑玲</v>
      </c>
      <c r="D5" s="7" t="str">
        <f t="shared" si="0"/>
        <v>女</v>
      </c>
      <c r="E5" s="7" t="str">
        <f>"1997-04-23"</f>
        <v>1997-04-23</v>
      </c>
    </row>
    <row r="6" spans="1:5" ht="30" customHeight="1">
      <c r="A6" s="6">
        <v>3</v>
      </c>
      <c r="B6" s="7" t="s">
        <v>7</v>
      </c>
      <c r="C6" s="7" t="str">
        <f>"唐永琴"</f>
        <v>唐永琴</v>
      </c>
      <c r="D6" s="7" t="str">
        <f t="shared" si="0"/>
        <v>女</v>
      </c>
      <c r="E6" s="7" t="str">
        <f>"1996-08-03"</f>
        <v>1996-08-03</v>
      </c>
    </row>
    <row r="7" spans="1:5" ht="30" customHeight="1">
      <c r="A7" s="6">
        <v>4</v>
      </c>
      <c r="B7" s="7" t="s">
        <v>7</v>
      </c>
      <c r="C7" s="7" t="str">
        <f>"纪诗诗"</f>
        <v>纪诗诗</v>
      </c>
      <c r="D7" s="7" t="str">
        <f t="shared" si="0"/>
        <v>女</v>
      </c>
      <c r="E7" s="7" t="str">
        <f>"1996-09-13"</f>
        <v>1996-09-13</v>
      </c>
    </row>
    <row r="8" spans="1:5" ht="30" customHeight="1">
      <c r="A8" s="6">
        <v>5</v>
      </c>
      <c r="B8" s="7" t="s">
        <v>7</v>
      </c>
      <c r="C8" s="7" t="str">
        <f>"陈金霞"</f>
        <v>陈金霞</v>
      </c>
      <c r="D8" s="7" t="str">
        <f t="shared" si="0"/>
        <v>女</v>
      </c>
      <c r="E8" s="7" t="str">
        <f>"1997-02-13"</f>
        <v>1997-02-13</v>
      </c>
    </row>
    <row r="9" spans="1:5" ht="30" customHeight="1">
      <c r="A9" s="6">
        <v>6</v>
      </c>
      <c r="B9" s="7" t="s">
        <v>7</v>
      </c>
      <c r="C9" s="7" t="str">
        <f>"王媛"</f>
        <v>王媛</v>
      </c>
      <c r="D9" s="7" t="str">
        <f t="shared" si="0"/>
        <v>女</v>
      </c>
      <c r="E9" s="7" t="str">
        <f>"1997-06-18"</f>
        <v>1997-06-18</v>
      </c>
    </row>
    <row r="10" spans="1:5" ht="30" customHeight="1">
      <c r="A10" s="6">
        <v>7</v>
      </c>
      <c r="B10" s="7" t="s">
        <v>7</v>
      </c>
      <c r="C10" s="7" t="str">
        <f>"龙肖丽"</f>
        <v>龙肖丽</v>
      </c>
      <c r="D10" s="7" t="str">
        <f t="shared" si="0"/>
        <v>女</v>
      </c>
      <c r="E10" s="7" t="str">
        <f>"1996-06-07"</f>
        <v>1996-06-07</v>
      </c>
    </row>
    <row r="11" spans="1:5" ht="30" customHeight="1">
      <c r="A11" s="6">
        <v>8</v>
      </c>
      <c r="B11" s="7" t="s">
        <v>7</v>
      </c>
      <c r="C11" s="7" t="str">
        <f>"温芳艳"</f>
        <v>温芳艳</v>
      </c>
      <c r="D11" s="7" t="str">
        <f t="shared" si="0"/>
        <v>女</v>
      </c>
      <c r="E11" s="7" t="str">
        <f>"1991-06-18"</f>
        <v>1991-06-18</v>
      </c>
    </row>
    <row r="12" spans="1:5" ht="30" customHeight="1">
      <c r="A12" s="6">
        <v>9</v>
      </c>
      <c r="B12" s="7" t="s">
        <v>7</v>
      </c>
      <c r="C12" s="7" t="str">
        <f>"曾舒曼"</f>
        <v>曾舒曼</v>
      </c>
      <c r="D12" s="7" t="str">
        <f t="shared" si="0"/>
        <v>女</v>
      </c>
      <c r="E12" s="7" t="str">
        <f>"1996-01-22"</f>
        <v>1996-01-22</v>
      </c>
    </row>
    <row r="13" spans="1:5" ht="30" customHeight="1">
      <c r="A13" s="6">
        <v>10</v>
      </c>
      <c r="B13" s="7" t="s">
        <v>7</v>
      </c>
      <c r="C13" s="7" t="str">
        <f>"郭婷婷"</f>
        <v>郭婷婷</v>
      </c>
      <c r="D13" s="7" t="str">
        <f t="shared" si="0"/>
        <v>女</v>
      </c>
      <c r="E13" s="7" t="str">
        <f>"1997-10-08"</f>
        <v>1997-10-08</v>
      </c>
    </row>
    <row r="14" spans="1:5" ht="30" customHeight="1">
      <c r="A14" s="6">
        <v>11</v>
      </c>
      <c r="B14" s="7" t="s">
        <v>7</v>
      </c>
      <c r="C14" s="7" t="str">
        <f>"林小琴"</f>
        <v>林小琴</v>
      </c>
      <c r="D14" s="7" t="str">
        <f t="shared" si="0"/>
        <v>女</v>
      </c>
      <c r="E14" s="7" t="str">
        <f>"1998-01-07"</f>
        <v>1998-01-07</v>
      </c>
    </row>
    <row r="15" spans="1:5" ht="30" customHeight="1">
      <c r="A15" s="6">
        <v>12</v>
      </c>
      <c r="B15" s="7" t="s">
        <v>7</v>
      </c>
      <c r="C15" s="7" t="str">
        <f>"王小芳"</f>
        <v>王小芳</v>
      </c>
      <c r="D15" s="7" t="str">
        <f t="shared" si="0"/>
        <v>女</v>
      </c>
      <c r="E15" s="7" t="str">
        <f>"1998-11-12"</f>
        <v>1998-11-12</v>
      </c>
    </row>
    <row r="16" spans="1:5" ht="30" customHeight="1">
      <c r="A16" s="6">
        <v>13</v>
      </c>
      <c r="B16" s="7" t="s">
        <v>7</v>
      </c>
      <c r="C16" s="7" t="str">
        <f>"王深"</f>
        <v>王深</v>
      </c>
      <c r="D16" s="7" t="str">
        <f>"男"</f>
        <v>男</v>
      </c>
      <c r="E16" s="7" t="str">
        <f>"1998-03-15"</f>
        <v>1998-03-15</v>
      </c>
    </row>
    <row r="17" spans="1:5" ht="30" customHeight="1">
      <c r="A17" s="6">
        <v>14</v>
      </c>
      <c r="B17" s="7" t="s">
        <v>7</v>
      </c>
      <c r="C17" s="7" t="str">
        <f>"符梅燕"</f>
        <v>符梅燕</v>
      </c>
      <c r="D17" s="7" t="str">
        <f aca="true" t="shared" si="1" ref="D17:D41">"女"</f>
        <v>女</v>
      </c>
      <c r="E17" s="7" t="str">
        <f>"1995-10-05"</f>
        <v>1995-10-05</v>
      </c>
    </row>
    <row r="18" spans="1:5" ht="30" customHeight="1">
      <c r="A18" s="6">
        <v>15</v>
      </c>
      <c r="B18" s="7" t="s">
        <v>7</v>
      </c>
      <c r="C18" s="7" t="str">
        <f>"陈君君"</f>
        <v>陈君君</v>
      </c>
      <c r="D18" s="7" t="str">
        <f t="shared" si="1"/>
        <v>女</v>
      </c>
      <c r="E18" s="7" t="str">
        <f>"1995-08-18"</f>
        <v>1995-08-18</v>
      </c>
    </row>
    <row r="19" spans="1:5" ht="30" customHeight="1">
      <c r="A19" s="6">
        <v>16</v>
      </c>
      <c r="B19" s="7" t="s">
        <v>7</v>
      </c>
      <c r="C19" s="7" t="str">
        <f>"王少换"</f>
        <v>王少换</v>
      </c>
      <c r="D19" s="7" t="str">
        <f t="shared" si="1"/>
        <v>女</v>
      </c>
      <c r="E19" s="7" t="str">
        <f>"1992-06-08"</f>
        <v>1992-06-08</v>
      </c>
    </row>
    <row r="20" spans="1:5" ht="30" customHeight="1">
      <c r="A20" s="6">
        <v>17</v>
      </c>
      <c r="B20" s="7" t="s">
        <v>7</v>
      </c>
      <c r="C20" s="7" t="str">
        <f>"吴艳"</f>
        <v>吴艳</v>
      </c>
      <c r="D20" s="7" t="str">
        <f t="shared" si="1"/>
        <v>女</v>
      </c>
      <c r="E20" s="7" t="str">
        <f>"1995-10-19"</f>
        <v>1995-10-19</v>
      </c>
    </row>
    <row r="21" spans="1:5" ht="30" customHeight="1">
      <c r="A21" s="6">
        <v>18</v>
      </c>
      <c r="B21" s="7" t="s">
        <v>7</v>
      </c>
      <c r="C21" s="7" t="str">
        <f>"陈彬"</f>
        <v>陈彬</v>
      </c>
      <c r="D21" s="7" t="str">
        <f t="shared" si="1"/>
        <v>女</v>
      </c>
      <c r="E21" s="7" t="str">
        <f>"1997-07-18"</f>
        <v>1997-07-18</v>
      </c>
    </row>
    <row r="22" spans="1:5" ht="30" customHeight="1">
      <c r="A22" s="6">
        <v>19</v>
      </c>
      <c r="B22" s="7" t="s">
        <v>7</v>
      </c>
      <c r="C22" s="7" t="str">
        <f>"庞燕菊"</f>
        <v>庞燕菊</v>
      </c>
      <c r="D22" s="7" t="str">
        <f t="shared" si="1"/>
        <v>女</v>
      </c>
      <c r="E22" s="7" t="str">
        <f>"1996-01-17"</f>
        <v>1996-01-17</v>
      </c>
    </row>
    <row r="23" spans="1:5" ht="30" customHeight="1">
      <c r="A23" s="6">
        <v>20</v>
      </c>
      <c r="B23" s="7" t="s">
        <v>7</v>
      </c>
      <c r="C23" s="7" t="str">
        <f>"李高洁"</f>
        <v>李高洁</v>
      </c>
      <c r="D23" s="7" t="str">
        <f t="shared" si="1"/>
        <v>女</v>
      </c>
      <c r="E23" s="7" t="str">
        <f>"1996-12-02"</f>
        <v>1996-12-02</v>
      </c>
    </row>
    <row r="24" spans="1:5" ht="30" customHeight="1">
      <c r="A24" s="6">
        <v>21</v>
      </c>
      <c r="B24" s="7" t="s">
        <v>7</v>
      </c>
      <c r="C24" s="7" t="str">
        <f>"邹仙颜"</f>
        <v>邹仙颜</v>
      </c>
      <c r="D24" s="7" t="str">
        <f t="shared" si="1"/>
        <v>女</v>
      </c>
      <c r="E24" s="7" t="str">
        <f>"1996-03-07"</f>
        <v>1996-03-07</v>
      </c>
    </row>
    <row r="25" spans="1:5" ht="30" customHeight="1">
      <c r="A25" s="6">
        <v>22</v>
      </c>
      <c r="B25" s="7" t="s">
        <v>7</v>
      </c>
      <c r="C25" s="7" t="str">
        <f>"黄云清"</f>
        <v>黄云清</v>
      </c>
      <c r="D25" s="7" t="str">
        <f t="shared" si="1"/>
        <v>女</v>
      </c>
      <c r="E25" s="7" t="str">
        <f>"1998-06-24"</f>
        <v>1998-06-24</v>
      </c>
    </row>
    <row r="26" spans="1:5" ht="30" customHeight="1">
      <c r="A26" s="6">
        <v>23</v>
      </c>
      <c r="B26" s="7" t="s">
        <v>7</v>
      </c>
      <c r="C26" s="7" t="str">
        <f>"郑博方"</f>
        <v>郑博方</v>
      </c>
      <c r="D26" s="7" t="str">
        <f t="shared" si="1"/>
        <v>女</v>
      </c>
      <c r="E26" s="7" t="str">
        <f>"1992-06-28"</f>
        <v>1992-06-28</v>
      </c>
    </row>
    <row r="27" spans="1:5" ht="30" customHeight="1">
      <c r="A27" s="6">
        <v>24</v>
      </c>
      <c r="B27" s="7" t="s">
        <v>7</v>
      </c>
      <c r="C27" s="7" t="str">
        <f>"吴秋萍"</f>
        <v>吴秋萍</v>
      </c>
      <c r="D27" s="7" t="str">
        <f t="shared" si="1"/>
        <v>女</v>
      </c>
      <c r="E27" s="7" t="str">
        <f>"1996-08-19"</f>
        <v>1996-08-19</v>
      </c>
    </row>
    <row r="28" spans="1:5" ht="30" customHeight="1">
      <c r="A28" s="6">
        <v>25</v>
      </c>
      <c r="B28" s="7" t="s">
        <v>7</v>
      </c>
      <c r="C28" s="7" t="str">
        <f>"羊妹香"</f>
        <v>羊妹香</v>
      </c>
      <c r="D28" s="7" t="str">
        <f t="shared" si="1"/>
        <v>女</v>
      </c>
      <c r="E28" s="7" t="str">
        <f>"1996-03-03"</f>
        <v>1996-03-03</v>
      </c>
    </row>
    <row r="29" spans="1:5" ht="30" customHeight="1">
      <c r="A29" s="6">
        <v>26</v>
      </c>
      <c r="B29" s="7" t="s">
        <v>7</v>
      </c>
      <c r="C29" s="7" t="str">
        <f>"云凤娜"</f>
        <v>云凤娜</v>
      </c>
      <c r="D29" s="7" t="str">
        <f t="shared" si="1"/>
        <v>女</v>
      </c>
      <c r="E29" s="7" t="str">
        <f>"1994-11-16"</f>
        <v>1994-11-16</v>
      </c>
    </row>
    <row r="30" spans="1:5" ht="30" customHeight="1">
      <c r="A30" s="6">
        <v>27</v>
      </c>
      <c r="B30" s="7" t="s">
        <v>7</v>
      </c>
      <c r="C30" s="7" t="str">
        <f>"周璇"</f>
        <v>周璇</v>
      </c>
      <c r="D30" s="7" t="str">
        <f t="shared" si="1"/>
        <v>女</v>
      </c>
      <c r="E30" s="7" t="str">
        <f>"1993-12-22"</f>
        <v>1993-12-22</v>
      </c>
    </row>
    <row r="31" spans="1:5" ht="30" customHeight="1">
      <c r="A31" s="6">
        <v>28</v>
      </c>
      <c r="B31" s="7" t="s">
        <v>7</v>
      </c>
      <c r="C31" s="7" t="str">
        <f>"陈江雨"</f>
        <v>陈江雨</v>
      </c>
      <c r="D31" s="7" t="str">
        <f t="shared" si="1"/>
        <v>女</v>
      </c>
      <c r="E31" s="7" t="str">
        <f>"1995-02-10"</f>
        <v>1995-02-10</v>
      </c>
    </row>
    <row r="32" spans="1:5" ht="30" customHeight="1">
      <c r="A32" s="6">
        <v>29</v>
      </c>
      <c r="B32" s="7" t="s">
        <v>7</v>
      </c>
      <c r="C32" s="7" t="str">
        <f>"孙荣莉"</f>
        <v>孙荣莉</v>
      </c>
      <c r="D32" s="7" t="str">
        <f t="shared" si="1"/>
        <v>女</v>
      </c>
      <c r="E32" s="7" t="str">
        <f>"1993-07-23"</f>
        <v>1993-07-23</v>
      </c>
    </row>
    <row r="33" spans="1:5" ht="30" customHeight="1">
      <c r="A33" s="6">
        <v>30</v>
      </c>
      <c r="B33" s="7" t="s">
        <v>7</v>
      </c>
      <c r="C33" s="7" t="str">
        <f>"符小娟"</f>
        <v>符小娟</v>
      </c>
      <c r="D33" s="7" t="str">
        <f t="shared" si="1"/>
        <v>女</v>
      </c>
      <c r="E33" s="7" t="str">
        <f>"1996-10-10"</f>
        <v>1996-10-10</v>
      </c>
    </row>
    <row r="34" spans="1:5" ht="30" customHeight="1">
      <c r="A34" s="6">
        <v>31</v>
      </c>
      <c r="B34" s="7" t="s">
        <v>7</v>
      </c>
      <c r="C34" s="7" t="str">
        <f>"张赢天"</f>
        <v>张赢天</v>
      </c>
      <c r="D34" s="7" t="str">
        <f t="shared" si="1"/>
        <v>女</v>
      </c>
      <c r="E34" s="7" t="str">
        <f>"1994-09-29"</f>
        <v>1994-09-29</v>
      </c>
    </row>
    <row r="35" spans="1:5" ht="30" customHeight="1">
      <c r="A35" s="6">
        <v>32</v>
      </c>
      <c r="B35" s="7" t="s">
        <v>7</v>
      </c>
      <c r="C35" s="7" t="str">
        <f>"邝芙丽"</f>
        <v>邝芙丽</v>
      </c>
      <c r="D35" s="7" t="str">
        <f t="shared" si="1"/>
        <v>女</v>
      </c>
      <c r="E35" s="7" t="str">
        <f>"1995-08-06"</f>
        <v>1995-08-06</v>
      </c>
    </row>
    <row r="36" spans="1:5" ht="30" customHeight="1">
      <c r="A36" s="6">
        <v>33</v>
      </c>
      <c r="B36" s="7" t="s">
        <v>7</v>
      </c>
      <c r="C36" s="7" t="str">
        <f>"文霓"</f>
        <v>文霓</v>
      </c>
      <c r="D36" s="7" t="str">
        <f t="shared" si="1"/>
        <v>女</v>
      </c>
      <c r="E36" s="7" t="str">
        <f>"1998-06-08"</f>
        <v>1998-06-08</v>
      </c>
    </row>
    <row r="37" spans="1:5" ht="30" customHeight="1">
      <c r="A37" s="6">
        <v>34</v>
      </c>
      <c r="B37" s="7" t="s">
        <v>7</v>
      </c>
      <c r="C37" s="7" t="str">
        <f>"符发琴"</f>
        <v>符发琴</v>
      </c>
      <c r="D37" s="7" t="str">
        <f t="shared" si="1"/>
        <v>女</v>
      </c>
      <c r="E37" s="7" t="str">
        <f>"1995-10-09"</f>
        <v>1995-10-09</v>
      </c>
    </row>
    <row r="38" spans="1:5" ht="30" customHeight="1">
      <c r="A38" s="6">
        <v>35</v>
      </c>
      <c r="B38" s="7" t="s">
        <v>7</v>
      </c>
      <c r="C38" s="7" t="str">
        <f>"唐柏元"</f>
        <v>唐柏元</v>
      </c>
      <c r="D38" s="7" t="str">
        <f t="shared" si="1"/>
        <v>女</v>
      </c>
      <c r="E38" s="7" t="str">
        <f>"1995-01-18"</f>
        <v>1995-01-18</v>
      </c>
    </row>
    <row r="39" spans="1:5" ht="30" customHeight="1">
      <c r="A39" s="6">
        <v>36</v>
      </c>
      <c r="B39" s="7" t="s">
        <v>7</v>
      </c>
      <c r="C39" s="7" t="str">
        <f>"彭舒凤"</f>
        <v>彭舒凤</v>
      </c>
      <c r="D39" s="7" t="str">
        <f t="shared" si="1"/>
        <v>女</v>
      </c>
      <c r="E39" s="7" t="str">
        <f>"1995-01-25"</f>
        <v>1995-01-25</v>
      </c>
    </row>
    <row r="40" spans="1:5" ht="30" customHeight="1">
      <c r="A40" s="6">
        <v>37</v>
      </c>
      <c r="B40" s="7" t="s">
        <v>7</v>
      </c>
      <c r="C40" s="7" t="str">
        <f>"孙桂萍"</f>
        <v>孙桂萍</v>
      </c>
      <c r="D40" s="7" t="str">
        <f t="shared" si="1"/>
        <v>女</v>
      </c>
      <c r="E40" s="7" t="str">
        <f>"1998-04-14"</f>
        <v>1998-04-14</v>
      </c>
    </row>
    <row r="41" spans="1:5" ht="30" customHeight="1">
      <c r="A41" s="6">
        <v>38</v>
      </c>
      <c r="B41" s="7" t="s">
        <v>7</v>
      </c>
      <c r="C41" s="7" t="str">
        <f>"林高茹"</f>
        <v>林高茹</v>
      </c>
      <c r="D41" s="7" t="str">
        <f t="shared" si="1"/>
        <v>女</v>
      </c>
      <c r="E41" s="7" t="str">
        <f>"1994-11-11"</f>
        <v>1994-11-11</v>
      </c>
    </row>
    <row r="42" spans="1:5" ht="30" customHeight="1">
      <c r="A42" s="6">
        <v>39</v>
      </c>
      <c r="B42" s="7" t="s">
        <v>7</v>
      </c>
      <c r="C42" s="7" t="str">
        <f>"张艺"</f>
        <v>张艺</v>
      </c>
      <c r="D42" s="7" t="str">
        <f>"男"</f>
        <v>男</v>
      </c>
      <c r="E42" s="7" t="str">
        <f>"1995-01-26"</f>
        <v>1995-01-26</v>
      </c>
    </row>
    <row r="43" spans="1:5" ht="30" customHeight="1">
      <c r="A43" s="6">
        <v>40</v>
      </c>
      <c r="B43" s="7" t="s">
        <v>7</v>
      </c>
      <c r="C43" s="7" t="str">
        <f>"吴春娇"</f>
        <v>吴春娇</v>
      </c>
      <c r="D43" s="7" t="str">
        <f aca="true" t="shared" si="2" ref="D43:D62">"女"</f>
        <v>女</v>
      </c>
      <c r="E43" s="7" t="str">
        <f>"1995-06-13"</f>
        <v>1995-06-13</v>
      </c>
    </row>
    <row r="44" spans="1:5" ht="30" customHeight="1">
      <c r="A44" s="6">
        <v>41</v>
      </c>
      <c r="B44" s="7" t="s">
        <v>7</v>
      </c>
      <c r="C44" s="7" t="str">
        <f>"唐皭琪"</f>
        <v>唐皭琪</v>
      </c>
      <c r="D44" s="7" t="str">
        <f t="shared" si="2"/>
        <v>女</v>
      </c>
      <c r="E44" s="7" t="str">
        <f>"1992-09-14"</f>
        <v>1992-09-14</v>
      </c>
    </row>
    <row r="45" spans="1:5" ht="30" customHeight="1">
      <c r="A45" s="6">
        <v>42</v>
      </c>
      <c r="B45" s="7" t="s">
        <v>7</v>
      </c>
      <c r="C45" s="7" t="str">
        <f>"刘冰洁"</f>
        <v>刘冰洁</v>
      </c>
      <c r="D45" s="7" t="str">
        <f t="shared" si="2"/>
        <v>女</v>
      </c>
      <c r="E45" s="7" t="str">
        <f>"1994-05-29"</f>
        <v>1994-05-29</v>
      </c>
    </row>
    <row r="46" spans="1:5" ht="30" customHeight="1">
      <c r="A46" s="6">
        <v>43</v>
      </c>
      <c r="B46" s="7" t="s">
        <v>7</v>
      </c>
      <c r="C46" s="7" t="str">
        <f>"王业浈"</f>
        <v>王业浈</v>
      </c>
      <c r="D46" s="7" t="str">
        <f t="shared" si="2"/>
        <v>女</v>
      </c>
      <c r="E46" s="7" t="str">
        <f>"1997-08-01"</f>
        <v>1997-08-01</v>
      </c>
    </row>
    <row r="47" spans="1:5" ht="30" customHeight="1">
      <c r="A47" s="6">
        <v>44</v>
      </c>
      <c r="B47" s="7" t="s">
        <v>7</v>
      </c>
      <c r="C47" s="7" t="str">
        <f>"毛冬梅"</f>
        <v>毛冬梅</v>
      </c>
      <c r="D47" s="7" t="str">
        <f t="shared" si="2"/>
        <v>女</v>
      </c>
      <c r="E47" s="7" t="str">
        <f>"1997-10-19"</f>
        <v>1997-10-19</v>
      </c>
    </row>
    <row r="48" spans="1:5" ht="30" customHeight="1">
      <c r="A48" s="6">
        <v>45</v>
      </c>
      <c r="B48" s="7" t="s">
        <v>7</v>
      </c>
      <c r="C48" s="7" t="str">
        <f>"陈薇"</f>
        <v>陈薇</v>
      </c>
      <c r="D48" s="7" t="str">
        <f t="shared" si="2"/>
        <v>女</v>
      </c>
      <c r="E48" s="7" t="str">
        <f>"1998-05-16"</f>
        <v>1998-05-16</v>
      </c>
    </row>
    <row r="49" spans="1:5" ht="30" customHeight="1">
      <c r="A49" s="6">
        <v>46</v>
      </c>
      <c r="B49" s="7" t="s">
        <v>7</v>
      </c>
      <c r="C49" s="7" t="str">
        <f>"杨小丹"</f>
        <v>杨小丹</v>
      </c>
      <c r="D49" s="7" t="str">
        <f t="shared" si="2"/>
        <v>女</v>
      </c>
      <c r="E49" s="7" t="str">
        <f>"1995-06-19"</f>
        <v>1995-06-19</v>
      </c>
    </row>
    <row r="50" spans="1:5" ht="30" customHeight="1">
      <c r="A50" s="6">
        <v>47</v>
      </c>
      <c r="B50" s="7" t="s">
        <v>7</v>
      </c>
      <c r="C50" s="7" t="str">
        <f>"王燕娥"</f>
        <v>王燕娥</v>
      </c>
      <c r="D50" s="7" t="str">
        <f t="shared" si="2"/>
        <v>女</v>
      </c>
      <c r="E50" s="7" t="str">
        <f>"1995-11-27"</f>
        <v>1995-11-27</v>
      </c>
    </row>
    <row r="51" spans="1:5" ht="30" customHeight="1">
      <c r="A51" s="6">
        <v>48</v>
      </c>
      <c r="B51" s="7" t="s">
        <v>7</v>
      </c>
      <c r="C51" s="7" t="str">
        <f>"王怀莉"</f>
        <v>王怀莉</v>
      </c>
      <c r="D51" s="7" t="str">
        <f t="shared" si="2"/>
        <v>女</v>
      </c>
      <c r="E51" s="7" t="str">
        <f>"1993-09-22"</f>
        <v>1993-09-22</v>
      </c>
    </row>
    <row r="52" spans="1:5" ht="30" customHeight="1">
      <c r="A52" s="6">
        <v>49</v>
      </c>
      <c r="B52" s="7" t="s">
        <v>7</v>
      </c>
      <c r="C52" s="7" t="str">
        <f>"丛明慧"</f>
        <v>丛明慧</v>
      </c>
      <c r="D52" s="7" t="str">
        <f t="shared" si="2"/>
        <v>女</v>
      </c>
      <c r="E52" s="7" t="str">
        <f>"1997-02-17"</f>
        <v>1997-02-17</v>
      </c>
    </row>
    <row r="53" spans="1:5" ht="30" customHeight="1">
      <c r="A53" s="6">
        <v>50</v>
      </c>
      <c r="B53" s="7" t="s">
        <v>7</v>
      </c>
      <c r="C53" s="7" t="str">
        <f>"林健玲"</f>
        <v>林健玲</v>
      </c>
      <c r="D53" s="7" t="str">
        <f t="shared" si="2"/>
        <v>女</v>
      </c>
      <c r="E53" s="7" t="str">
        <f>"1995-02-21"</f>
        <v>1995-02-21</v>
      </c>
    </row>
    <row r="54" spans="1:5" ht="30" customHeight="1">
      <c r="A54" s="6">
        <v>51</v>
      </c>
      <c r="B54" s="7" t="s">
        <v>7</v>
      </c>
      <c r="C54" s="7" t="str">
        <f>"罗鸿雁"</f>
        <v>罗鸿雁</v>
      </c>
      <c r="D54" s="7" t="str">
        <f t="shared" si="2"/>
        <v>女</v>
      </c>
      <c r="E54" s="7" t="str">
        <f>"1993-01-20"</f>
        <v>1993-01-20</v>
      </c>
    </row>
    <row r="55" spans="1:5" ht="30" customHeight="1">
      <c r="A55" s="6">
        <v>52</v>
      </c>
      <c r="B55" s="7" t="s">
        <v>7</v>
      </c>
      <c r="C55" s="7" t="str">
        <f>"周晓蝶"</f>
        <v>周晓蝶</v>
      </c>
      <c r="D55" s="7" t="str">
        <f t="shared" si="2"/>
        <v>女</v>
      </c>
      <c r="E55" s="7" t="str">
        <f>"1997-01-26"</f>
        <v>1997-01-26</v>
      </c>
    </row>
    <row r="56" spans="1:5" ht="30" customHeight="1">
      <c r="A56" s="6">
        <v>53</v>
      </c>
      <c r="B56" s="7" t="s">
        <v>7</v>
      </c>
      <c r="C56" s="7" t="str">
        <f>"李璐"</f>
        <v>李璐</v>
      </c>
      <c r="D56" s="7" t="str">
        <f t="shared" si="2"/>
        <v>女</v>
      </c>
      <c r="E56" s="7" t="str">
        <f>"1998-04-02"</f>
        <v>1998-04-02</v>
      </c>
    </row>
    <row r="57" spans="1:5" ht="30" customHeight="1">
      <c r="A57" s="6">
        <v>54</v>
      </c>
      <c r="B57" s="7" t="s">
        <v>7</v>
      </c>
      <c r="C57" s="7" t="str">
        <f>"符琳"</f>
        <v>符琳</v>
      </c>
      <c r="D57" s="7" t="str">
        <f t="shared" si="2"/>
        <v>女</v>
      </c>
      <c r="E57" s="7" t="str">
        <f>"1993-10-23"</f>
        <v>1993-10-23</v>
      </c>
    </row>
    <row r="58" spans="1:5" ht="30" customHeight="1">
      <c r="A58" s="6">
        <v>55</v>
      </c>
      <c r="B58" s="7" t="s">
        <v>7</v>
      </c>
      <c r="C58" s="7" t="str">
        <f>"骆秀妹"</f>
        <v>骆秀妹</v>
      </c>
      <c r="D58" s="7" t="str">
        <f t="shared" si="2"/>
        <v>女</v>
      </c>
      <c r="E58" s="7" t="str">
        <f>"1993-04-17"</f>
        <v>1993-04-17</v>
      </c>
    </row>
    <row r="59" spans="1:5" ht="30" customHeight="1">
      <c r="A59" s="6">
        <v>56</v>
      </c>
      <c r="B59" s="7" t="s">
        <v>7</v>
      </c>
      <c r="C59" s="7" t="str">
        <f>"曾婷"</f>
        <v>曾婷</v>
      </c>
      <c r="D59" s="7" t="str">
        <f t="shared" si="2"/>
        <v>女</v>
      </c>
      <c r="E59" s="7" t="str">
        <f>"1997-03-05"</f>
        <v>1997-03-05</v>
      </c>
    </row>
    <row r="60" spans="1:5" ht="30" customHeight="1">
      <c r="A60" s="6">
        <v>57</v>
      </c>
      <c r="B60" s="7" t="s">
        <v>7</v>
      </c>
      <c r="C60" s="7" t="str">
        <f>"蒙晓丹"</f>
        <v>蒙晓丹</v>
      </c>
      <c r="D60" s="7" t="str">
        <f t="shared" si="2"/>
        <v>女</v>
      </c>
      <c r="E60" s="7" t="str">
        <f>"1995-11-26"</f>
        <v>1995-11-26</v>
      </c>
    </row>
    <row r="61" spans="1:5" ht="30" customHeight="1">
      <c r="A61" s="6">
        <v>58</v>
      </c>
      <c r="B61" s="7" t="s">
        <v>7</v>
      </c>
      <c r="C61" s="7" t="str">
        <f>"龙露"</f>
        <v>龙露</v>
      </c>
      <c r="D61" s="7" t="str">
        <f t="shared" si="2"/>
        <v>女</v>
      </c>
      <c r="E61" s="7" t="str">
        <f>"1997-10-01"</f>
        <v>1997-10-01</v>
      </c>
    </row>
    <row r="62" spans="1:5" ht="30" customHeight="1">
      <c r="A62" s="6">
        <v>59</v>
      </c>
      <c r="B62" s="7" t="s">
        <v>7</v>
      </c>
      <c r="C62" s="7" t="str">
        <f>"吴梦思"</f>
        <v>吴梦思</v>
      </c>
      <c r="D62" s="7" t="str">
        <f t="shared" si="2"/>
        <v>女</v>
      </c>
      <c r="E62" s="7" t="str">
        <f>"1997-04-06"</f>
        <v>1997-04-06</v>
      </c>
    </row>
    <row r="63" spans="1:5" ht="30" customHeight="1">
      <c r="A63" s="6">
        <v>60</v>
      </c>
      <c r="B63" s="7" t="s">
        <v>7</v>
      </c>
      <c r="C63" s="7" t="str">
        <f>"刘家伟"</f>
        <v>刘家伟</v>
      </c>
      <c r="D63" s="7" t="str">
        <f>"男"</f>
        <v>男</v>
      </c>
      <c r="E63" s="7" t="str">
        <f>"1997-04-08"</f>
        <v>1997-04-08</v>
      </c>
    </row>
    <row r="64" spans="1:5" ht="30" customHeight="1">
      <c r="A64" s="6">
        <v>61</v>
      </c>
      <c r="B64" s="7" t="s">
        <v>7</v>
      </c>
      <c r="C64" s="7" t="str">
        <f>"苏秋梅"</f>
        <v>苏秋梅</v>
      </c>
      <c r="D64" s="7" t="str">
        <f aca="true" t="shared" si="3" ref="D64:D70">"女"</f>
        <v>女</v>
      </c>
      <c r="E64" s="7" t="str">
        <f>"1995-11-10"</f>
        <v>1995-11-10</v>
      </c>
    </row>
    <row r="65" spans="1:5" ht="30" customHeight="1">
      <c r="A65" s="6">
        <v>62</v>
      </c>
      <c r="B65" s="7" t="s">
        <v>7</v>
      </c>
      <c r="C65" s="7" t="str">
        <f>"陈赛苗"</f>
        <v>陈赛苗</v>
      </c>
      <c r="D65" s="7" t="str">
        <f t="shared" si="3"/>
        <v>女</v>
      </c>
      <c r="E65" s="7" t="str">
        <f>"1993-04-04"</f>
        <v>1993-04-04</v>
      </c>
    </row>
    <row r="66" spans="1:5" ht="30" customHeight="1">
      <c r="A66" s="6">
        <v>63</v>
      </c>
      <c r="B66" s="7" t="s">
        <v>7</v>
      </c>
      <c r="C66" s="7" t="str">
        <f>"符玉舅"</f>
        <v>符玉舅</v>
      </c>
      <c r="D66" s="7" t="str">
        <f t="shared" si="3"/>
        <v>女</v>
      </c>
      <c r="E66" s="7" t="str">
        <f>"1993-10-15"</f>
        <v>1993-10-15</v>
      </c>
    </row>
    <row r="67" spans="1:5" ht="30" customHeight="1">
      <c r="A67" s="6">
        <v>64</v>
      </c>
      <c r="B67" s="7" t="s">
        <v>7</v>
      </c>
      <c r="C67" s="7" t="str">
        <f>"符梦影"</f>
        <v>符梦影</v>
      </c>
      <c r="D67" s="7" t="str">
        <f t="shared" si="3"/>
        <v>女</v>
      </c>
      <c r="E67" s="7" t="str">
        <f>"1996-10-22"</f>
        <v>1996-10-22</v>
      </c>
    </row>
    <row r="68" spans="1:5" ht="30" customHeight="1">
      <c r="A68" s="6">
        <v>65</v>
      </c>
      <c r="B68" s="7" t="s">
        <v>7</v>
      </c>
      <c r="C68" s="7" t="str">
        <f>"甘露"</f>
        <v>甘露</v>
      </c>
      <c r="D68" s="7" t="str">
        <f t="shared" si="3"/>
        <v>女</v>
      </c>
      <c r="E68" s="7" t="str">
        <f>"1996-10-20"</f>
        <v>1996-10-20</v>
      </c>
    </row>
    <row r="69" spans="1:5" ht="30" customHeight="1">
      <c r="A69" s="6">
        <v>66</v>
      </c>
      <c r="B69" s="7" t="s">
        <v>7</v>
      </c>
      <c r="C69" s="7" t="str">
        <f>"张玉丹"</f>
        <v>张玉丹</v>
      </c>
      <c r="D69" s="7" t="str">
        <f t="shared" si="3"/>
        <v>女</v>
      </c>
      <c r="E69" s="7" t="str">
        <f>"1998-06-17"</f>
        <v>1998-06-17</v>
      </c>
    </row>
    <row r="70" spans="1:5" ht="30" customHeight="1">
      <c r="A70" s="6">
        <v>67</v>
      </c>
      <c r="B70" s="7" t="s">
        <v>7</v>
      </c>
      <c r="C70" s="7" t="str">
        <f>"陈秀卿"</f>
        <v>陈秀卿</v>
      </c>
      <c r="D70" s="7" t="str">
        <f t="shared" si="3"/>
        <v>女</v>
      </c>
      <c r="E70" s="7" t="str">
        <f>"1996-08-09"</f>
        <v>1996-08-09</v>
      </c>
    </row>
    <row r="71" spans="1:5" ht="30" customHeight="1">
      <c r="A71" s="6">
        <v>68</v>
      </c>
      <c r="B71" s="7" t="s">
        <v>7</v>
      </c>
      <c r="C71" s="7" t="str">
        <f>"焦雷"</f>
        <v>焦雷</v>
      </c>
      <c r="D71" s="7" t="str">
        <f>"男"</f>
        <v>男</v>
      </c>
      <c r="E71" s="7" t="str">
        <f>"1995-05-20"</f>
        <v>1995-05-20</v>
      </c>
    </row>
    <row r="72" spans="1:5" ht="30" customHeight="1">
      <c r="A72" s="6">
        <v>69</v>
      </c>
      <c r="B72" s="7" t="s">
        <v>7</v>
      </c>
      <c r="C72" s="7" t="str">
        <f>"刘青霞"</f>
        <v>刘青霞</v>
      </c>
      <c r="D72" s="7" t="str">
        <f aca="true" t="shared" si="4" ref="D72:D108">"女"</f>
        <v>女</v>
      </c>
      <c r="E72" s="7" t="str">
        <f>"1995-07-14"</f>
        <v>1995-07-14</v>
      </c>
    </row>
    <row r="73" spans="1:5" ht="30" customHeight="1">
      <c r="A73" s="6">
        <v>70</v>
      </c>
      <c r="B73" s="7" t="s">
        <v>7</v>
      </c>
      <c r="C73" s="7" t="str">
        <f>"丁启梅"</f>
        <v>丁启梅</v>
      </c>
      <c r="D73" s="7" t="str">
        <f t="shared" si="4"/>
        <v>女</v>
      </c>
      <c r="E73" s="7" t="str">
        <f>"1996-07-20"</f>
        <v>1996-07-20</v>
      </c>
    </row>
    <row r="74" spans="1:5" ht="30" customHeight="1">
      <c r="A74" s="6">
        <v>71</v>
      </c>
      <c r="B74" s="7" t="s">
        <v>7</v>
      </c>
      <c r="C74" s="7" t="str">
        <f>"符开霞"</f>
        <v>符开霞</v>
      </c>
      <c r="D74" s="7" t="str">
        <f t="shared" si="4"/>
        <v>女</v>
      </c>
      <c r="E74" s="7" t="str">
        <f>"1999-08-08"</f>
        <v>1999-08-08</v>
      </c>
    </row>
    <row r="75" spans="1:5" ht="30" customHeight="1">
      <c r="A75" s="6">
        <v>72</v>
      </c>
      <c r="B75" s="7" t="s">
        <v>7</v>
      </c>
      <c r="C75" s="7" t="str">
        <f>"陈清柳"</f>
        <v>陈清柳</v>
      </c>
      <c r="D75" s="7" t="str">
        <f t="shared" si="4"/>
        <v>女</v>
      </c>
      <c r="E75" s="7" t="str">
        <f>"1996-11-14"</f>
        <v>1996-11-14</v>
      </c>
    </row>
    <row r="76" spans="1:5" ht="30" customHeight="1">
      <c r="A76" s="6">
        <v>73</v>
      </c>
      <c r="B76" s="7" t="s">
        <v>7</v>
      </c>
      <c r="C76" s="7" t="str">
        <f>"吴春莹"</f>
        <v>吴春莹</v>
      </c>
      <c r="D76" s="7" t="str">
        <f t="shared" si="4"/>
        <v>女</v>
      </c>
      <c r="E76" s="7" t="str">
        <f>"1997-03-27"</f>
        <v>1997-03-27</v>
      </c>
    </row>
    <row r="77" spans="1:5" ht="30" customHeight="1">
      <c r="A77" s="6">
        <v>74</v>
      </c>
      <c r="B77" s="7" t="s">
        <v>7</v>
      </c>
      <c r="C77" s="7" t="str">
        <f>"黄雅"</f>
        <v>黄雅</v>
      </c>
      <c r="D77" s="7" t="str">
        <f t="shared" si="4"/>
        <v>女</v>
      </c>
      <c r="E77" s="7" t="str">
        <f>"1997-12-29"</f>
        <v>1997-12-29</v>
      </c>
    </row>
    <row r="78" spans="1:5" ht="30" customHeight="1">
      <c r="A78" s="6">
        <v>75</v>
      </c>
      <c r="B78" s="7" t="s">
        <v>7</v>
      </c>
      <c r="C78" s="7" t="str">
        <f>"邢璐璐"</f>
        <v>邢璐璐</v>
      </c>
      <c r="D78" s="7" t="str">
        <f t="shared" si="4"/>
        <v>女</v>
      </c>
      <c r="E78" s="7" t="str">
        <f>"1995-10-15"</f>
        <v>1995-10-15</v>
      </c>
    </row>
    <row r="79" spans="1:5" ht="30" customHeight="1">
      <c r="A79" s="6">
        <v>76</v>
      </c>
      <c r="B79" s="7" t="s">
        <v>7</v>
      </c>
      <c r="C79" s="7" t="str">
        <f>"符秋艳"</f>
        <v>符秋艳</v>
      </c>
      <c r="D79" s="7" t="str">
        <f t="shared" si="4"/>
        <v>女</v>
      </c>
      <c r="E79" s="7" t="str">
        <f>"1997-10-21"</f>
        <v>1997-10-21</v>
      </c>
    </row>
    <row r="80" spans="1:5" ht="30" customHeight="1">
      <c r="A80" s="6">
        <v>77</v>
      </c>
      <c r="B80" s="7" t="s">
        <v>7</v>
      </c>
      <c r="C80" s="7" t="str">
        <f>"曾月香"</f>
        <v>曾月香</v>
      </c>
      <c r="D80" s="7" t="str">
        <f t="shared" si="4"/>
        <v>女</v>
      </c>
      <c r="E80" s="7" t="str">
        <f>"1991-10-08"</f>
        <v>1991-10-08</v>
      </c>
    </row>
    <row r="81" spans="1:5" ht="30" customHeight="1">
      <c r="A81" s="6">
        <v>78</v>
      </c>
      <c r="B81" s="7" t="s">
        <v>7</v>
      </c>
      <c r="C81" s="7" t="str">
        <f>"黄花瑞"</f>
        <v>黄花瑞</v>
      </c>
      <c r="D81" s="7" t="str">
        <f t="shared" si="4"/>
        <v>女</v>
      </c>
      <c r="E81" s="7" t="str">
        <f>"1992-11-11"</f>
        <v>1992-11-11</v>
      </c>
    </row>
    <row r="82" spans="1:5" ht="30" customHeight="1">
      <c r="A82" s="6">
        <v>79</v>
      </c>
      <c r="B82" s="7" t="s">
        <v>7</v>
      </c>
      <c r="C82" s="7" t="str">
        <f>"唐召"</f>
        <v>唐召</v>
      </c>
      <c r="D82" s="7" t="str">
        <f t="shared" si="4"/>
        <v>女</v>
      </c>
      <c r="E82" s="7" t="str">
        <f>"1993-07-03"</f>
        <v>1993-07-03</v>
      </c>
    </row>
    <row r="83" spans="1:5" ht="30" customHeight="1">
      <c r="A83" s="6">
        <v>80</v>
      </c>
      <c r="B83" s="7" t="s">
        <v>7</v>
      </c>
      <c r="C83" s="7" t="str">
        <f>"云艳苗"</f>
        <v>云艳苗</v>
      </c>
      <c r="D83" s="7" t="str">
        <f t="shared" si="4"/>
        <v>女</v>
      </c>
      <c r="E83" s="7" t="str">
        <f>"1997-11-07"</f>
        <v>1997-11-07</v>
      </c>
    </row>
    <row r="84" spans="1:5" ht="30" customHeight="1">
      <c r="A84" s="6">
        <v>81</v>
      </c>
      <c r="B84" s="7" t="s">
        <v>7</v>
      </c>
      <c r="C84" s="7" t="str">
        <f>"陈玲妹"</f>
        <v>陈玲妹</v>
      </c>
      <c r="D84" s="7" t="str">
        <f t="shared" si="4"/>
        <v>女</v>
      </c>
      <c r="E84" s="7" t="str">
        <f>"1997-11-18"</f>
        <v>1997-11-18</v>
      </c>
    </row>
    <row r="85" spans="1:5" ht="30" customHeight="1">
      <c r="A85" s="6">
        <v>82</v>
      </c>
      <c r="B85" s="7" t="s">
        <v>7</v>
      </c>
      <c r="C85" s="7" t="str">
        <f>"林玲燕"</f>
        <v>林玲燕</v>
      </c>
      <c r="D85" s="7" t="str">
        <f t="shared" si="4"/>
        <v>女</v>
      </c>
      <c r="E85" s="7" t="str">
        <f>"1997-06-20"</f>
        <v>1997-06-20</v>
      </c>
    </row>
    <row r="86" spans="1:5" ht="30" customHeight="1">
      <c r="A86" s="6">
        <v>83</v>
      </c>
      <c r="B86" s="7" t="s">
        <v>7</v>
      </c>
      <c r="C86" s="7" t="str">
        <f>"李元花"</f>
        <v>李元花</v>
      </c>
      <c r="D86" s="7" t="str">
        <f t="shared" si="4"/>
        <v>女</v>
      </c>
      <c r="E86" s="7" t="str">
        <f>"1997-02-01"</f>
        <v>1997-02-01</v>
      </c>
    </row>
    <row r="87" spans="1:5" ht="30" customHeight="1">
      <c r="A87" s="6">
        <v>84</v>
      </c>
      <c r="B87" s="7" t="s">
        <v>7</v>
      </c>
      <c r="C87" s="7" t="str">
        <f>"符倩珍"</f>
        <v>符倩珍</v>
      </c>
      <c r="D87" s="7" t="str">
        <f t="shared" si="4"/>
        <v>女</v>
      </c>
      <c r="E87" s="7" t="str">
        <f>"1997-03-10"</f>
        <v>1997-03-10</v>
      </c>
    </row>
    <row r="88" spans="1:5" ht="30" customHeight="1">
      <c r="A88" s="6">
        <v>85</v>
      </c>
      <c r="B88" s="7" t="s">
        <v>7</v>
      </c>
      <c r="C88" s="7" t="str">
        <f>"吴毓珠"</f>
        <v>吴毓珠</v>
      </c>
      <c r="D88" s="7" t="str">
        <f t="shared" si="4"/>
        <v>女</v>
      </c>
      <c r="E88" s="7" t="str">
        <f>"1998-11-28"</f>
        <v>1998-11-28</v>
      </c>
    </row>
    <row r="89" spans="1:5" ht="30" customHeight="1">
      <c r="A89" s="6">
        <v>86</v>
      </c>
      <c r="B89" s="7" t="s">
        <v>7</v>
      </c>
      <c r="C89" s="7" t="str">
        <f>"董玉妍"</f>
        <v>董玉妍</v>
      </c>
      <c r="D89" s="7" t="str">
        <f t="shared" si="4"/>
        <v>女</v>
      </c>
      <c r="E89" s="7" t="str">
        <f>"1993-12-22"</f>
        <v>1993-12-22</v>
      </c>
    </row>
    <row r="90" spans="1:5" ht="30" customHeight="1">
      <c r="A90" s="6">
        <v>87</v>
      </c>
      <c r="B90" s="7" t="s">
        <v>7</v>
      </c>
      <c r="C90" s="7" t="str">
        <f>"韦婉莉"</f>
        <v>韦婉莉</v>
      </c>
      <c r="D90" s="7" t="str">
        <f t="shared" si="4"/>
        <v>女</v>
      </c>
      <c r="E90" s="7" t="str">
        <f>"1998-11-29"</f>
        <v>1998-11-29</v>
      </c>
    </row>
    <row r="91" spans="1:5" ht="30" customHeight="1">
      <c r="A91" s="6">
        <v>88</v>
      </c>
      <c r="B91" s="7" t="s">
        <v>7</v>
      </c>
      <c r="C91" s="7" t="str">
        <f>"李贝诗"</f>
        <v>李贝诗</v>
      </c>
      <c r="D91" s="7" t="str">
        <f t="shared" si="4"/>
        <v>女</v>
      </c>
      <c r="E91" s="7" t="str">
        <f>"1997-10-23"</f>
        <v>1997-10-23</v>
      </c>
    </row>
    <row r="92" spans="1:5" ht="30" customHeight="1">
      <c r="A92" s="6">
        <v>89</v>
      </c>
      <c r="B92" s="7" t="s">
        <v>7</v>
      </c>
      <c r="C92" s="7" t="str">
        <f>"陈灵"</f>
        <v>陈灵</v>
      </c>
      <c r="D92" s="7" t="str">
        <f t="shared" si="4"/>
        <v>女</v>
      </c>
      <c r="E92" s="7" t="str">
        <f>"1992-05-26"</f>
        <v>1992-05-26</v>
      </c>
    </row>
    <row r="93" spans="1:5" ht="30" customHeight="1">
      <c r="A93" s="6">
        <v>90</v>
      </c>
      <c r="B93" s="7" t="s">
        <v>7</v>
      </c>
      <c r="C93" s="7" t="str">
        <f>"杨菲"</f>
        <v>杨菲</v>
      </c>
      <c r="D93" s="7" t="str">
        <f t="shared" si="4"/>
        <v>女</v>
      </c>
      <c r="E93" s="7" t="str">
        <f>"1995-12-07"</f>
        <v>1995-12-07</v>
      </c>
    </row>
    <row r="94" spans="1:5" ht="30" customHeight="1">
      <c r="A94" s="6">
        <v>91</v>
      </c>
      <c r="B94" s="7" t="s">
        <v>7</v>
      </c>
      <c r="C94" s="7" t="str">
        <f>"吴燕梅"</f>
        <v>吴燕梅</v>
      </c>
      <c r="D94" s="7" t="str">
        <f t="shared" si="4"/>
        <v>女</v>
      </c>
      <c r="E94" s="7" t="str">
        <f>"1992-08-03"</f>
        <v>1992-08-03</v>
      </c>
    </row>
    <row r="95" spans="1:5" ht="30" customHeight="1">
      <c r="A95" s="6">
        <v>92</v>
      </c>
      <c r="B95" s="7" t="s">
        <v>7</v>
      </c>
      <c r="C95" s="7" t="str">
        <f>"莫桂姬"</f>
        <v>莫桂姬</v>
      </c>
      <c r="D95" s="7" t="str">
        <f t="shared" si="4"/>
        <v>女</v>
      </c>
      <c r="E95" s="7" t="str">
        <f>"1994-01-20"</f>
        <v>1994-01-20</v>
      </c>
    </row>
    <row r="96" spans="1:5" ht="30" customHeight="1">
      <c r="A96" s="6">
        <v>93</v>
      </c>
      <c r="B96" s="7" t="s">
        <v>7</v>
      </c>
      <c r="C96" s="7" t="str">
        <f>"吴凝"</f>
        <v>吴凝</v>
      </c>
      <c r="D96" s="7" t="str">
        <f t="shared" si="4"/>
        <v>女</v>
      </c>
      <c r="E96" s="7" t="str">
        <f>"1997-10-03"</f>
        <v>1997-10-03</v>
      </c>
    </row>
    <row r="97" spans="1:5" ht="30" customHeight="1">
      <c r="A97" s="6">
        <v>94</v>
      </c>
      <c r="B97" s="7" t="s">
        <v>7</v>
      </c>
      <c r="C97" s="7" t="str">
        <f>"谢宗珠"</f>
        <v>谢宗珠</v>
      </c>
      <c r="D97" s="7" t="str">
        <f t="shared" si="4"/>
        <v>女</v>
      </c>
      <c r="E97" s="7" t="str">
        <f>"1998-01-04"</f>
        <v>1998-01-04</v>
      </c>
    </row>
    <row r="98" spans="1:5" ht="30" customHeight="1">
      <c r="A98" s="6">
        <v>95</v>
      </c>
      <c r="B98" s="7" t="s">
        <v>7</v>
      </c>
      <c r="C98" s="7" t="str">
        <f>"粟静雯"</f>
        <v>粟静雯</v>
      </c>
      <c r="D98" s="7" t="str">
        <f t="shared" si="4"/>
        <v>女</v>
      </c>
      <c r="E98" s="7" t="str">
        <f>"1995-09-21"</f>
        <v>1995-09-21</v>
      </c>
    </row>
    <row r="99" spans="1:5" ht="30" customHeight="1">
      <c r="A99" s="6">
        <v>96</v>
      </c>
      <c r="B99" s="7" t="s">
        <v>7</v>
      </c>
      <c r="C99" s="7" t="str">
        <f>"符蕊"</f>
        <v>符蕊</v>
      </c>
      <c r="D99" s="7" t="str">
        <f t="shared" si="4"/>
        <v>女</v>
      </c>
      <c r="E99" s="7" t="str">
        <f>"1997-06-28"</f>
        <v>1997-06-28</v>
      </c>
    </row>
    <row r="100" spans="1:5" ht="30" customHeight="1">
      <c r="A100" s="6">
        <v>97</v>
      </c>
      <c r="B100" s="7" t="s">
        <v>7</v>
      </c>
      <c r="C100" s="7" t="str">
        <f>"王丽金"</f>
        <v>王丽金</v>
      </c>
      <c r="D100" s="7" t="str">
        <f t="shared" si="4"/>
        <v>女</v>
      </c>
      <c r="E100" s="7" t="str">
        <f>"1998-12-07"</f>
        <v>1998-12-07</v>
      </c>
    </row>
    <row r="101" spans="1:5" ht="30" customHeight="1">
      <c r="A101" s="6">
        <v>98</v>
      </c>
      <c r="B101" s="7" t="s">
        <v>7</v>
      </c>
      <c r="C101" s="7" t="str">
        <f>"刘欣"</f>
        <v>刘欣</v>
      </c>
      <c r="D101" s="7" t="str">
        <f t="shared" si="4"/>
        <v>女</v>
      </c>
      <c r="E101" s="7" t="str">
        <f>"1998-06-16"</f>
        <v>1998-06-16</v>
      </c>
    </row>
    <row r="102" spans="1:5" ht="30" customHeight="1">
      <c r="A102" s="6">
        <v>99</v>
      </c>
      <c r="B102" s="7" t="s">
        <v>7</v>
      </c>
      <c r="C102" s="7" t="str">
        <f>"陈初桃"</f>
        <v>陈初桃</v>
      </c>
      <c r="D102" s="7" t="str">
        <f t="shared" si="4"/>
        <v>女</v>
      </c>
      <c r="E102" s="7" t="str">
        <f>"1993-01-23"</f>
        <v>1993-01-23</v>
      </c>
    </row>
    <row r="103" spans="1:5" ht="30" customHeight="1">
      <c r="A103" s="6">
        <v>100</v>
      </c>
      <c r="B103" s="7" t="s">
        <v>7</v>
      </c>
      <c r="C103" s="7" t="str">
        <f>"羊彩梦"</f>
        <v>羊彩梦</v>
      </c>
      <c r="D103" s="7" t="str">
        <f t="shared" si="4"/>
        <v>女</v>
      </c>
      <c r="E103" s="7" t="str">
        <f>"1994-12-04"</f>
        <v>1994-12-04</v>
      </c>
    </row>
    <row r="104" spans="1:5" ht="30" customHeight="1">
      <c r="A104" s="6">
        <v>101</v>
      </c>
      <c r="B104" s="7" t="s">
        <v>7</v>
      </c>
      <c r="C104" s="7" t="str">
        <f>"罗才漾"</f>
        <v>罗才漾</v>
      </c>
      <c r="D104" s="7" t="str">
        <f t="shared" si="4"/>
        <v>女</v>
      </c>
      <c r="E104" s="7" t="str">
        <f>"1994-11-28"</f>
        <v>1994-11-28</v>
      </c>
    </row>
    <row r="105" spans="1:5" ht="30" customHeight="1">
      <c r="A105" s="6">
        <v>102</v>
      </c>
      <c r="B105" s="7" t="s">
        <v>7</v>
      </c>
      <c r="C105" s="7" t="str">
        <f>"胡盈"</f>
        <v>胡盈</v>
      </c>
      <c r="D105" s="7" t="str">
        <f t="shared" si="4"/>
        <v>女</v>
      </c>
      <c r="E105" s="7" t="str">
        <f>"1996-08-09"</f>
        <v>1996-08-09</v>
      </c>
    </row>
    <row r="106" spans="1:5" ht="30" customHeight="1">
      <c r="A106" s="6">
        <v>103</v>
      </c>
      <c r="B106" s="7" t="s">
        <v>7</v>
      </c>
      <c r="C106" s="7" t="str">
        <f>"温莉"</f>
        <v>温莉</v>
      </c>
      <c r="D106" s="7" t="str">
        <f t="shared" si="4"/>
        <v>女</v>
      </c>
      <c r="E106" s="7" t="str">
        <f>"1995-01-06"</f>
        <v>1995-01-06</v>
      </c>
    </row>
    <row r="107" spans="1:5" ht="30" customHeight="1">
      <c r="A107" s="6">
        <v>104</v>
      </c>
      <c r="B107" s="7" t="s">
        <v>7</v>
      </c>
      <c r="C107" s="7" t="str">
        <f>"陈双燕"</f>
        <v>陈双燕</v>
      </c>
      <c r="D107" s="7" t="str">
        <f t="shared" si="4"/>
        <v>女</v>
      </c>
      <c r="E107" s="7" t="str">
        <f>"1995-09-28"</f>
        <v>1995-09-28</v>
      </c>
    </row>
    <row r="108" spans="1:5" ht="30" customHeight="1">
      <c r="A108" s="6">
        <v>105</v>
      </c>
      <c r="B108" s="7" t="s">
        <v>7</v>
      </c>
      <c r="C108" s="7" t="str">
        <f>"陈含妮"</f>
        <v>陈含妮</v>
      </c>
      <c r="D108" s="7" t="str">
        <f t="shared" si="4"/>
        <v>女</v>
      </c>
      <c r="E108" s="7" t="str">
        <f>"1996-08-23"</f>
        <v>1996-08-23</v>
      </c>
    </row>
    <row r="109" spans="1:5" ht="30" customHeight="1">
      <c r="A109" s="6">
        <v>106</v>
      </c>
      <c r="B109" s="7" t="s">
        <v>7</v>
      </c>
      <c r="C109" s="7" t="str">
        <f>"周振誉"</f>
        <v>周振誉</v>
      </c>
      <c r="D109" s="7" t="str">
        <f>"男"</f>
        <v>男</v>
      </c>
      <c r="E109" s="7" t="str">
        <f>"1995-09-28"</f>
        <v>1995-09-28</v>
      </c>
    </row>
    <row r="110" spans="1:5" ht="30" customHeight="1">
      <c r="A110" s="6">
        <v>107</v>
      </c>
      <c r="B110" s="7" t="s">
        <v>7</v>
      </c>
      <c r="C110" s="7" t="str">
        <f>"杨成蝶"</f>
        <v>杨成蝶</v>
      </c>
      <c r="D110" s="7" t="str">
        <f aca="true" t="shared" si="5" ref="D110:D139">"女"</f>
        <v>女</v>
      </c>
      <c r="E110" s="7" t="str">
        <f>"1995-10-22"</f>
        <v>1995-10-22</v>
      </c>
    </row>
    <row r="111" spans="1:5" ht="30" customHeight="1">
      <c r="A111" s="6">
        <v>108</v>
      </c>
      <c r="B111" s="7" t="s">
        <v>7</v>
      </c>
      <c r="C111" s="7" t="str">
        <f>"符朝霜"</f>
        <v>符朝霜</v>
      </c>
      <c r="D111" s="7" t="str">
        <f t="shared" si="5"/>
        <v>女</v>
      </c>
      <c r="E111" s="7" t="str">
        <f>"1992-08-08"</f>
        <v>1992-08-08</v>
      </c>
    </row>
    <row r="112" spans="1:5" ht="30" customHeight="1">
      <c r="A112" s="6">
        <v>109</v>
      </c>
      <c r="B112" s="7" t="s">
        <v>7</v>
      </c>
      <c r="C112" s="7" t="str">
        <f>"林贵月"</f>
        <v>林贵月</v>
      </c>
      <c r="D112" s="7" t="str">
        <f t="shared" si="5"/>
        <v>女</v>
      </c>
      <c r="E112" s="7" t="str">
        <f>"1995-08-24"</f>
        <v>1995-08-24</v>
      </c>
    </row>
    <row r="113" spans="1:5" ht="30" customHeight="1">
      <c r="A113" s="6">
        <v>110</v>
      </c>
      <c r="B113" s="7" t="s">
        <v>7</v>
      </c>
      <c r="C113" s="7" t="str">
        <f>"陈小芳"</f>
        <v>陈小芳</v>
      </c>
      <c r="D113" s="7" t="str">
        <f t="shared" si="5"/>
        <v>女</v>
      </c>
      <c r="E113" s="7" t="str">
        <f>"1996-05-23"</f>
        <v>1996-05-23</v>
      </c>
    </row>
    <row r="114" spans="1:5" ht="30" customHeight="1">
      <c r="A114" s="6">
        <v>111</v>
      </c>
      <c r="B114" s="7" t="s">
        <v>7</v>
      </c>
      <c r="C114" s="7" t="str">
        <f>"陈健"</f>
        <v>陈健</v>
      </c>
      <c r="D114" s="7" t="str">
        <f t="shared" si="5"/>
        <v>女</v>
      </c>
      <c r="E114" s="7" t="str">
        <f>"1997-10-20"</f>
        <v>1997-10-20</v>
      </c>
    </row>
    <row r="115" spans="1:5" ht="30" customHeight="1">
      <c r="A115" s="6">
        <v>112</v>
      </c>
      <c r="B115" s="7" t="s">
        <v>7</v>
      </c>
      <c r="C115" s="7" t="str">
        <f>"王海关"</f>
        <v>王海关</v>
      </c>
      <c r="D115" s="7" t="str">
        <f t="shared" si="5"/>
        <v>女</v>
      </c>
      <c r="E115" s="7" t="str">
        <f>"1993-02-20"</f>
        <v>1993-02-20</v>
      </c>
    </row>
    <row r="116" spans="1:5" ht="30" customHeight="1">
      <c r="A116" s="6">
        <v>113</v>
      </c>
      <c r="B116" s="7" t="s">
        <v>7</v>
      </c>
      <c r="C116" s="7" t="str">
        <f>"赵雪梅"</f>
        <v>赵雪梅</v>
      </c>
      <c r="D116" s="7" t="str">
        <f t="shared" si="5"/>
        <v>女</v>
      </c>
      <c r="E116" s="7" t="str">
        <f>"1996-10-08"</f>
        <v>1996-10-08</v>
      </c>
    </row>
    <row r="117" spans="1:5" ht="30" customHeight="1">
      <c r="A117" s="6">
        <v>114</v>
      </c>
      <c r="B117" s="7" t="s">
        <v>7</v>
      </c>
      <c r="C117" s="7" t="str">
        <f>"吴慧"</f>
        <v>吴慧</v>
      </c>
      <c r="D117" s="7" t="str">
        <f t="shared" si="5"/>
        <v>女</v>
      </c>
      <c r="E117" s="7" t="str">
        <f>"1991-05-29"</f>
        <v>1991-05-29</v>
      </c>
    </row>
    <row r="118" spans="1:5" ht="30" customHeight="1">
      <c r="A118" s="6">
        <v>115</v>
      </c>
      <c r="B118" s="7" t="s">
        <v>7</v>
      </c>
      <c r="C118" s="7" t="str">
        <f>"杨丹"</f>
        <v>杨丹</v>
      </c>
      <c r="D118" s="7" t="str">
        <f t="shared" si="5"/>
        <v>女</v>
      </c>
      <c r="E118" s="7" t="str">
        <f>"1997-09-24"</f>
        <v>1997-09-24</v>
      </c>
    </row>
    <row r="119" spans="1:5" ht="30" customHeight="1">
      <c r="A119" s="6">
        <v>116</v>
      </c>
      <c r="B119" s="7" t="s">
        <v>7</v>
      </c>
      <c r="C119" s="7" t="str">
        <f>"冯若妃"</f>
        <v>冯若妃</v>
      </c>
      <c r="D119" s="7" t="str">
        <f t="shared" si="5"/>
        <v>女</v>
      </c>
      <c r="E119" s="7" t="str">
        <f>"1997-03-13"</f>
        <v>1997-03-13</v>
      </c>
    </row>
    <row r="120" spans="1:5" ht="30" customHeight="1">
      <c r="A120" s="6">
        <v>117</v>
      </c>
      <c r="B120" s="7" t="s">
        <v>7</v>
      </c>
      <c r="C120" s="7" t="str">
        <f>"钟周芹"</f>
        <v>钟周芹</v>
      </c>
      <c r="D120" s="7" t="str">
        <f t="shared" si="5"/>
        <v>女</v>
      </c>
      <c r="E120" s="7" t="str">
        <f>"2000-02-16"</f>
        <v>2000-02-16</v>
      </c>
    </row>
    <row r="121" spans="1:5" ht="30" customHeight="1">
      <c r="A121" s="6">
        <v>118</v>
      </c>
      <c r="B121" s="7" t="s">
        <v>7</v>
      </c>
      <c r="C121" s="7" t="str">
        <f>"郑丽灵"</f>
        <v>郑丽灵</v>
      </c>
      <c r="D121" s="7" t="str">
        <f t="shared" si="5"/>
        <v>女</v>
      </c>
      <c r="E121" s="7" t="str">
        <f>"1992-11-16"</f>
        <v>1992-11-16</v>
      </c>
    </row>
    <row r="122" spans="1:5" ht="30" customHeight="1">
      <c r="A122" s="6">
        <v>119</v>
      </c>
      <c r="B122" s="7" t="s">
        <v>7</v>
      </c>
      <c r="C122" s="7" t="str">
        <f>"许倩琳"</f>
        <v>许倩琳</v>
      </c>
      <c r="D122" s="7" t="str">
        <f t="shared" si="5"/>
        <v>女</v>
      </c>
      <c r="E122" s="7" t="str">
        <f>"1991-06-19"</f>
        <v>1991-06-19</v>
      </c>
    </row>
    <row r="123" spans="1:5" ht="30" customHeight="1">
      <c r="A123" s="6">
        <v>120</v>
      </c>
      <c r="B123" s="7" t="s">
        <v>7</v>
      </c>
      <c r="C123" s="7" t="str">
        <f>"符文婷"</f>
        <v>符文婷</v>
      </c>
      <c r="D123" s="7" t="str">
        <f t="shared" si="5"/>
        <v>女</v>
      </c>
      <c r="E123" s="7" t="str">
        <f>"1997-08-09"</f>
        <v>1997-08-09</v>
      </c>
    </row>
    <row r="124" spans="1:5" ht="30" customHeight="1">
      <c r="A124" s="6">
        <v>121</v>
      </c>
      <c r="B124" s="7" t="s">
        <v>7</v>
      </c>
      <c r="C124" s="7" t="str">
        <f>"陈玉玲"</f>
        <v>陈玉玲</v>
      </c>
      <c r="D124" s="7" t="str">
        <f t="shared" si="5"/>
        <v>女</v>
      </c>
      <c r="E124" s="7" t="str">
        <f>"1997-03-24"</f>
        <v>1997-03-24</v>
      </c>
    </row>
    <row r="125" spans="1:5" ht="30" customHeight="1">
      <c r="A125" s="6">
        <v>122</v>
      </c>
      <c r="B125" s="7" t="s">
        <v>7</v>
      </c>
      <c r="C125" s="7" t="str">
        <f>"王欣馨"</f>
        <v>王欣馨</v>
      </c>
      <c r="D125" s="7" t="str">
        <f t="shared" si="5"/>
        <v>女</v>
      </c>
      <c r="E125" s="7" t="str">
        <f>"1997-12-25"</f>
        <v>1997-12-25</v>
      </c>
    </row>
    <row r="126" spans="1:5" ht="30" customHeight="1">
      <c r="A126" s="6">
        <v>123</v>
      </c>
      <c r="B126" s="7" t="s">
        <v>7</v>
      </c>
      <c r="C126" s="7" t="str">
        <f>"谭天怡"</f>
        <v>谭天怡</v>
      </c>
      <c r="D126" s="7" t="str">
        <f t="shared" si="5"/>
        <v>女</v>
      </c>
      <c r="E126" s="7" t="str">
        <f>"1997-03-24"</f>
        <v>1997-03-24</v>
      </c>
    </row>
    <row r="127" spans="1:5" ht="30" customHeight="1">
      <c r="A127" s="6">
        <v>124</v>
      </c>
      <c r="B127" s="7" t="s">
        <v>7</v>
      </c>
      <c r="C127" s="7" t="str">
        <f>"王艺婷"</f>
        <v>王艺婷</v>
      </c>
      <c r="D127" s="7" t="str">
        <f t="shared" si="5"/>
        <v>女</v>
      </c>
      <c r="E127" s="7" t="str">
        <f>"1992-03-14"</f>
        <v>1992-03-14</v>
      </c>
    </row>
    <row r="128" spans="1:5" ht="30" customHeight="1">
      <c r="A128" s="6">
        <v>125</v>
      </c>
      <c r="B128" s="7" t="s">
        <v>7</v>
      </c>
      <c r="C128" s="7" t="str">
        <f>"温慧雯"</f>
        <v>温慧雯</v>
      </c>
      <c r="D128" s="7" t="str">
        <f t="shared" si="5"/>
        <v>女</v>
      </c>
      <c r="E128" s="7" t="str">
        <f>"1993-04-10"</f>
        <v>1993-04-10</v>
      </c>
    </row>
    <row r="129" spans="1:5" ht="30" customHeight="1">
      <c r="A129" s="6">
        <v>126</v>
      </c>
      <c r="B129" s="7" t="s">
        <v>7</v>
      </c>
      <c r="C129" s="7" t="str">
        <f>"杨冬玲"</f>
        <v>杨冬玲</v>
      </c>
      <c r="D129" s="7" t="str">
        <f t="shared" si="5"/>
        <v>女</v>
      </c>
      <c r="E129" s="7" t="str">
        <f>"1994-11-23"</f>
        <v>1994-11-23</v>
      </c>
    </row>
    <row r="130" spans="1:5" ht="30" customHeight="1">
      <c r="A130" s="6">
        <v>127</v>
      </c>
      <c r="B130" s="7" t="s">
        <v>7</v>
      </c>
      <c r="C130" s="7" t="str">
        <f>"程丽月"</f>
        <v>程丽月</v>
      </c>
      <c r="D130" s="7" t="str">
        <f t="shared" si="5"/>
        <v>女</v>
      </c>
      <c r="E130" s="7" t="str">
        <f>"1994-06-08"</f>
        <v>1994-06-08</v>
      </c>
    </row>
    <row r="131" spans="1:5" ht="30" customHeight="1">
      <c r="A131" s="6">
        <v>128</v>
      </c>
      <c r="B131" s="7" t="s">
        <v>7</v>
      </c>
      <c r="C131" s="7" t="str">
        <f>"林丹"</f>
        <v>林丹</v>
      </c>
      <c r="D131" s="7" t="str">
        <f t="shared" si="5"/>
        <v>女</v>
      </c>
      <c r="E131" s="7" t="str">
        <f>"1996-05-20"</f>
        <v>1996-05-20</v>
      </c>
    </row>
    <row r="132" spans="1:5" ht="30" customHeight="1">
      <c r="A132" s="6">
        <v>129</v>
      </c>
      <c r="B132" s="7" t="s">
        <v>7</v>
      </c>
      <c r="C132" s="7" t="str">
        <f>"丁小琦"</f>
        <v>丁小琦</v>
      </c>
      <c r="D132" s="7" t="str">
        <f t="shared" si="5"/>
        <v>女</v>
      </c>
      <c r="E132" s="7" t="str">
        <f>"1992-07-10"</f>
        <v>1992-07-10</v>
      </c>
    </row>
    <row r="133" spans="1:5" ht="30" customHeight="1">
      <c r="A133" s="6">
        <v>130</v>
      </c>
      <c r="B133" s="7" t="s">
        <v>7</v>
      </c>
      <c r="C133" s="7" t="str">
        <f>"孙颖"</f>
        <v>孙颖</v>
      </c>
      <c r="D133" s="7" t="str">
        <f t="shared" si="5"/>
        <v>女</v>
      </c>
      <c r="E133" s="7" t="str">
        <f>"1995-09-20"</f>
        <v>1995-09-20</v>
      </c>
    </row>
    <row r="134" spans="1:5" ht="30" customHeight="1">
      <c r="A134" s="6">
        <v>131</v>
      </c>
      <c r="B134" s="7" t="s">
        <v>7</v>
      </c>
      <c r="C134" s="7" t="str">
        <f>"李东芳"</f>
        <v>李东芳</v>
      </c>
      <c r="D134" s="7" t="str">
        <f t="shared" si="5"/>
        <v>女</v>
      </c>
      <c r="E134" s="7" t="str">
        <f>"1994-03-03"</f>
        <v>1994-03-03</v>
      </c>
    </row>
    <row r="135" spans="1:5" ht="30" customHeight="1">
      <c r="A135" s="6">
        <v>132</v>
      </c>
      <c r="B135" s="7" t="s">
        <v>7</v>
      </c>
      <c r="C135" s="7" t="str">
        <f>"洪海花"</f>
        <v>洪海花</v>
      </c>
      <c r="D135" s="7" t="str">
        <f t="shared" si="5"/>
        <v>女</v>
      </c>
      <c r="E135" s="7" t="str">
        <f>"1992-08-11"</f>
        <v>1992-08-11</v>
      </c>
    </row>
    <row r="136" spans="1:5" ht="30" customHeight="1">
      <c r="A136" s="6">
        <v>133</v>
      </c>
      <c r="B136" s="7" t="s">
        <v>7</v>
      </c>
      <c r="C136" s="7" t="str">
        <f>"陈丽"</f>
        <v>陈丽</v>
      </c>
      <c r="D136" s="7" t="str">
        <f t="shared" si="5"/>
        <v>女</v>
      </c>
      <c r="E136" s="7" t="str">
        <f>"1991-10-05"</f>
        <v>1991-10-05</v>
      </c>
    </row>
    <row r="137" spans="1:5" ht="30" customHeight="1">
      <c r="A137" s="6">
        <v>134</v>
      </c>
      <c r="B137" s="7" t="s">
        <v>7</v>
      </c>
      <c r="C137" s="7" t="str">
        <f>"王铃"</f>
        <v>王铃</v>
      </c>
      <c r="D137" s="7" t="str">
        <f t="shared" si="5"/>
        <v>女</v>
      </c>
      <c r="E137" s="7" t="str">
        <f>"1997-02-13"</f>
        <v>1997-02-13</v>
      </c>
    </row>
    <row r="138" spans="1:5" ht="30" customHeight="1">
      <c r="A138" s="6">
        <v>135</v>
      </c>
      <c r="B138" s="7" t="s">
        <v>7</v>
      </c>
      <c r="C138" s="7" t="str">
        <f>"孙婧"</f>
        <v>孙婧</v>
      </c>
      <c r="D138" s="7" t="str">
        <f t="shared" si="5"/>
        <v>女</v>
      </c>
      <c r="E138" s="7" t="str">
        <f>"1998-09-10"</f>
        <v>1998-09-10</v>
      </c>
    </row>
    <row r="139" spans="1:5" ht="30" customHeight="1">
      <c r="A139" s="6">
        <v>136</v>
      </c>
      <c r="B139" s="7" t="s">
        <v>7</v>
      </c>
      <c r="C139" s="7" t="str">
        <f>"唐娜英"</f>
        <v>唐娜英</v>
      </c>
      <c r="D139" s="7" t="str">
        <f t="shared" si="5"/>
        <v>女</v>
      </c>
      <c r="E139" s="7" t="str">
        <f>"1996-02-17"</f>
        <v>1996-02-17</v>
      </c>
    </row>
    <row r="140" spans="1:5" ht="30" customHeight="1">
      <c r="A140" s="6">
        <v>137</v>
      </c>
      <c r="B140" s="7" t="s">
        <v>7</v>
      </c>
      <c r="C140" s="7" t="str">
        <f>"马佳冬"</f>
        <v>马佳冬</v>
      </c>
      <c r="D140" s="7" t="str">
        <f>"男"</f>
        <v>男</v>
      </c>
      <c r="E140" s="7" t="str">
        <f>"1997-12-26"</f>
        <v>1997-12-26</v>
      </c>
    </row>
    <row r="141" spans="1:5" ht="30" customHeight="1">
      <c r="A141" s="6">
        <v>138</v>
      </c>
      <c r="B141" s="7" t="s">
        <v>7</v>
      </c>
      <c r="C141" s="7" t="str">
        <f>"石越"</f>
        <v>石越</v>
      </c>
      <c r="D141" s="7" t="str">
        <f>"女"</f>
        <v>女</v>
      </c>
      <c r="E141" s="7" t="str">
        <f>"1995-07-04"</f>
        <v>1995-07-04</v>
      </c>
    </row>
    <row r="142" spans="1:5" ht="30" customHeight="1">
      <c r="A142" s="6">
        <v>139</v>
      </c>
      <c r="B142" s="7" t="s">
        <v>7</v>
      </c>
      <c r="C142" s="7" t="str">
        <f>"王少葵"</f>
        <v>王少葵</v>
      </c>
      <c r="D142" s="7" t="str">
        <f>"女"</f>
        <v>女</v>
      </c>
      <c r="E142" s="7" t="str">
        <f>"1997-11-18"</f>
        <v>1997-11-18</v>
      </c>
    </row>
    <row r="143" spans="1:5" ht="30" customHeight="1">
      <c r="A143" s="6">
        <v>140</v>
      </c>
      <c r="B143" s="7" t="s">
        <v>7</v>
      </c>
      <c r="C143" s="7" t="str">
        <f>"陈亮"</f>
        <v>陈亮</v>
      </c>
      <c r="D143" s="7" t="str">
        <f>"男"</f>
        <v>男</v>
      </c>
      <c r="E143" s="7" t="str">
        <f>"1992-07-14"</f>
        <v>1992-07-14</v>
      </c>
    </row>
    <row r="144" spans="1:5" ht="30" customHeight="1">
      <c r="A144" s="6">
        <v>141</v>
      </c>
      <c r="B144" s="7" t="s">
        <v>7</v>
      </c>
      <c r="C144" s="7" t="str">
        <f>"黎慧怡"</f>
        <v>黎慧怡</v>
      </c>
      <c r="D144" s="7" t="str">
        <f aca="true" t="shared" si="6" ref="D144:D160">"女"</f>
        <v>女</v>
      </c>
      <c r="E144" s="7" t="str">
        <f>"1995-11-05"</f>
        <v>1995-11-05</v>
      </c>
    </row>
    <row r="145" spans="1:5" ht="30" customHeight="1">
      <c r="A145" s="6">
        <v>142</v>
      </c>
      <c r="B145" s="7" t="s">
        <v>7</v>
      </c>
      <c r="C145" s="7" t="str">
        <f>"吴雪"</f>
        <v>吴雪</v>
      </c>
      <c r="D145" s="7" t="str">
        <f t="shared" si="6"/>
        <v>女</v>
      </c>
      <c r="E145" s="7" t="str">
        <f>"1996-05-16"</f>
        <v>1996-05-16</v>
      </c>
    </row>
    <row r="146" spans="1:5" ht="30" customHeight="1">
      <c r="A146" s="6">
        <v>143</v>
      </c>
      <c r="B146" s="7" t="s">
        <v>7</v>
      </c>
      <c r="C146" s="7" t="str">
        <f>"陈盛兰"</f>
        <v>陈盛兰</v>
      </c>
      <c r="D146" s="7" t="str">
        <f t="shared" si="6"/>
        <v>女</v>
      </c>
      <c r="E146" s="7" t="str">
        <f>"1995-09-13"</f>
        <v>1995-09-13</v>
      </c>
    </row>
    <row r="147" spans="1:5" ht="30" customHeight="1">
      <c r="A147" s="6">
        <v>144</v>
      </c>
      <c r="B147" s="7" t="s">
        <v>7</v>
      </c>
      <c r="C147" s="7" t="str">
        <f>"吉英"</f>
        <v>吉英</v>
      </c>
      <c r="D147" s="7" t="str">
        <f t="shared" si="6"/>
        <v>女</v>
      </c>
      <c r="E147" s="7" t="str">
        <f>"1996-02-17"</f>
        <v>1996-02-17</v>
      </c>
    </row>
    <row r="148" spans="1:5" ht="30" customHeight="1">
      <c r="A148" s="6">
        <v>145</v>
      </c>
      <c r="B148" s="7" t="s">
        <v>7</v>
      </c>
      <c r="C148" s="7" t="str">
        <f>"邢高雅"</f>
        <v>邢高雅</v>
      </c>
      <c r="D148" s="7" t="str">
        <f t="shared" si="6"/>
        <v>女</v>
      </c>
      <c r="E148" s="7" t="str">
        <f>"1994-07-28"</f>
        <v>1994-07-28</v>
      </c>
    </row>
    <row r="149" spans="1:5" ht="30" customHeight="1">
      <c r="A149" s="6">
        <v>146</v>
      </c>
      <c r="B149" s="7" t="s">
        <v>7</v>
      </c>
      <c r="C149" s="7" t="str">
        <f>"王月娥"</f>
        <v>王月娥</v>
      </c>
      <c r="D149" s="7" t="str">
        <f t="shared" si="6"/>
        <v>女</v>
      </c>
      <c r="E149" s="7" t="str">
        <f>"1996-01-01"</f>
        <v>1996-01-01</v>
      </c>
    </row>
    <row r="150" spans="1:5" ht="30" customHeight="1">
      <c r="A150" s="6">
        <v>147</v>
      </c>
      <c r="B150" s="7" t="s">
        <v>7</v>
      </c>
      <c r="C150" s="7" t="str">
        <f>"吴秋婷"</f>
        <v>吴秋婷</v>
      </c>
      <c r="D150" s="7" t="str">
        <f t="shared" si="6"/>
        <v>女</v>
      </c>
      <c r="E150" s="7" t="str">
        <f>"1998-04-20"</f>
        <v>1998-04-20</v>
      </c>
    </row>
    <row r="151" spans="1:5" ht="30" customHeight="1">
      <c r="A151" s="6">
        <v>148</v>
      </c>
      <c r="B151" s="7" t="s">
        <v>7</v>
      </c>
      <c r="C151" s="7" t="str">
        <f>"符小青"</f>
        <v>符小青</v>
      </c>
      <c r="D151" s="7" t="str">
        <f t="shared" si="6"/>
        <v>女</v>
      </c>
      <c r="E151" s="7" t="str">
        <f>"1998-01-28"</f>
        <v>1998-01-28</v>
      </c>
    </row>
    <row r="152" spans="1:5" ht="30" customHeight="1">
      <c r="A152" s="6">
        <v>149</v>
      </c>
      <c r="B152" s="7" t="s">
        <v>7</v>
      </c>
      <c r="C152" s="7" t="str">
        <f>"吴卓颖"</f>
        <v>吴卓颖</v>
      </c>
      <c r="D152" s="7" t="str">
        <f t="shared" si="6"/>
        <v>女</v>
      </c>
      <c r="E152" s="7" t="str">
        <f>"1994-01-18"</f>
        <v>1994-01-18</v>
      </c>
    </row>
    <row r="153" spans="1:5" ht="30" customHeight="1">
      <c r="A153" s="6">
        <v>150</v>
      </c>
      <c r="B153" s="7" t="s">
        <v>7</v>
      </c>
      <c r="C153" s="7" t="str">
        <f>"林小玉"</f>
        <v>林小玉</v>
      </c>
      <c r="D153" s="7" t="str">
        <f t="shared" si="6"/>
        <v>女</v>
      </c>
      <c r="E153" s="7" t="str">
        <f>"1997-02-25"</f>
        <v>1997-02-25</v>
      </c>
    </row>
    <row r="154" spans="1:5" ht="30" customHeight="1">
      <c r="A154" s="6">
        <v>151</v>
      </c>
      <c r="B154" s="7" t="s">
        <v>7</v>
      </c>
      <c r="C154" s="7" t="str">
        <f>"周带林"</f>
        <v>周带林</v>
      </c>
      <c r="D154" s="7" t="str">
        <f t="shared" si="6"/>
        <v>女</v>
      </c>
      <c r="E154" s="7" t="str">
        <f>"1999-01-02"</f>
        <v>1999-01-02</v>
      </c>
    </row>
    <row r="155" spans="1:5" ht="30" customHeight="1">
      <c r="A155" s="6">
        <v>152</v>
      </c>
      <c r="B155" s="7" t="s">
        <v>7</v>
      </c>
      <c r="C155" s="7" t="str">
        <f>"罗秀香"</f>
        <v>罗秀香</v>
      </c>
      <c r="D155" s="7" t="str">
        <f t="shared" si="6"/>
        <v>女</v>
      </c>
      <c r="E155" s="7" t="str">
        <f>"1994-01-30"</f>
        <v>1994-01-30</v>
      </c>
    </row>
    <row r="156" spans="1:5" ht="30" customHeight="1">
      <c r="A156" s="6">
        <v>153</v>
      </c>
      <c r="B156" s="7" t="s">
        <v>7</v>
      </c>
      <c r="C156" s="7" t="str">
        <f>"梁乾英"</f>
        <v>梁乾英</v>
      </c>
      <c r="D156" s="7" t="str">
        <f t="shared" si="6"/>
        <v>女</v>
      </c>
      <c r="E156" s="7" t="str">
        <f>"1994-09-03"</f>
        <v>1994-09-03</v>
      </c>
    </row>
    <row r="157" spans="1:5" ht="30" customHeight="1">
      <c r="A157" s="6">
        <v>154</v>
      </c>
      <c r="B157" s="7" t="s">
        <v>7</v>
      </c>
      <c r="C157" s="7" t="str">
        <f>"羊文秋"</f>
        <v>羊文秋</v>
      </c>
      <c r="D157" s="7" t="str">
        <f t="shared" si="6"/>
        <v>女</v>
      </c>
      <c r="E157" s="7" t="str">
        <f>"1994-08-15"</f>
        <v>1994-08-15</v>
      </c>
    </row>
    <row r="158" spans="1:5" ht="30" customHeight="1">
      <c r="A158" s="6">
        <v>155</v>
      </c>
      <c r="B158" s="7" t="s">
        <v>7</v>
      </c>
      <c r="C158" s="7" t="str">
        <f>"许沐莹"</f>
        <v>许沐莹</v>
      </c>
      <c r="D158" s="7" t="str">
        <f t="shared" si="6"/>
        <v>女</v>
      </c>
      <c r="E158" s="7" t="str">
        <f>"1998-06-22"</f>
        <v>1998-06-22</v>
      </c>
    </row>
    <row r="159" spans="1:5" ht="30" customHeight="1">
      <c r="A159" s="6">
        <v>156</v>
      </c>
      <c r="B159" s="7" t="s">
        <v>7</v>
      </c>
      <c r="C159" s="7" t="str">
        <f>"杜倩潼"</f>
        <v>杜倩潼</v>
      </c>
      <c r="D159" s="7" t="str">
        <f t="shared" si="6"/>
        <v>女</v>
      </c>
      <c r="E159" s="7" t="str">
        <f>"1992-03-13"</f>
        <v>1992-03-13</v>
      </c>
    </row>
    <row r="160" spans="1:5" ht="30" customHeight="1">
      <c r="A160" s="6">
        <v>157</v>
      </c>
      <c r="B160" s="7" t="s">
        <v>7</v>
      </c>
      <c r="C160" s="7" t="str">
        <f>"陈苏杭"</f>
        <v>陈苏杭</v>
      </c>
      <c r="D160" s="7" t="str">
        <f t="shared" si="6"/>
        <v>女</v>
      </c>
      <c r="E160" s="7" t="str">
        <f>"1996-08-16"</f>
        <v>1996-08-16</v>
      </c>
    </row>
    <row r="161" spans="1:5" ht="30" customHeight="1">
      <c r="A161" s="6">
        <v>158</v>
      </c>
      <c r="B161" s="7" t="s">
        <v>7</v>
      </c>
      <c r="C161" s="7" t="str">
        <f>"林森林"</f>
        <v>林森林</v>
      </c>
      <c r="D161" s="7" t="str">
        <f>"男"</f>
        <v>男</v>
      </c>
      <c r="E161" s="7" t="str">
        <f>"1997-02-24"</f>
        <v>1997-02-24</v>
      </c>
    </row>
    <row r="162" spans="1:5" ht="30" customHeight="1">
      <c r="A162" s="6">
        <v>159</v>
      </c>
      <c r="B162" s="7" t="s">
        <v>7</v>
      </c>
      <c r="C162" s="7" t="str">
        <f>"李专"</f>
        <v>李专</v>
      </c>
      <c r="D162" s="7" t="str">
        <f aca="true" t="shared" si="7" ref="D162:D177">"女"</f>
        <v>女</v>
      </c>
      <c r="E162" s="7" t="str">
        <f>"1993-01-25"</f>
        <v>1993-01-25</v>
      </c>
    </row>
    <row r="163" spans="1:5" ht="30" customHeight="1">
      <c r="A163" s="6">
        <v>160</v>
      </c>
      <c r="B163" s="7" t="s">
        <v>7</v>
      </c>
      <c r="C163" s="7" t="str">
        <f>"符蕾"</f>
        <v>符蕾</v>
      </c>
      <c r="D163" s="7" t="str">
        <f t="shared" si="7"/>
        <v>女</v>
      </c>
      <c r="E163" s="7" t="str">
        <f>"1995-08-13"</f>
        <v>1995-08-13</v>
      </c>
    </row>
    <row r="164" spans="1:5" ht="30" customHeight="1">
      <c r="A164" s="6">
        <v>161</v>
      </c>
      <c r="B164" s="7" t="s">
        <v>7</v>
      </c>
      <c r="C164" s="7" t="str">
        <f>"陈雨欣"</f>
        <v>陈雨欣</v>
      </c>
      <c r="D164" s="7" t="str">
        <f t="shared" si="7"/>
        <v>女</v>
      </c>
      <c r="E164" s="7" t="str">
        <f>"1997-06-22"</f>
        <v>1997-06-22</v>
      </c>
    </row>
    <row r="165" spans="1:5" ht="30" customHeight="1">
      <c r="A165" s="6">
        <v>162</v>
      </c>
      <c r="B165" s="7" t="s">
        <v>7</v>
      </c>
      <c r="C165" s="7" t="str">
        <f>"林彩芬"</f>
        <v>林彩芬</v>
      </c>
      <c r="D165" s="7" t="str">
        <f t="shared" si="7"/>
        <v>女</v>
      </c>
      <c r="E165" s="7" t="str">
        <f>"1995-10-25"</f>
        <v>1995-10-25</v>
      </c>
    </row>
    <row r="166" spans="1:5" ht="30" customHeight="1">
      <c r="A166" s="6">
        <v>163</v>
      </c>
      <c r="B166" s="7" t="s">
        <v>7</v>
      </c>
      <c r="C166" s="7" t="str">
        <f>"张彩琴"</f>
        <v>张彩琴</v>
      </c>
      <c r="D166" s="7" t="str">
        <f t="shared" si="7"/>
        <v>女</v>
      </c>
      <c r="E166" s="7" t="str">
        <f>"1993-10-12"</f>
        <v>1993-10-12</v>
      </c>
    </row>
    <row r="167" spans="1:5" ht="30" customHeight="1">
      <c r="A167" s="6">
        <v>164</v>
      </c>
      <c r="B167" s="7" t="s">
        <v>7</v>
      </c>
      <c r="C167" s="7" t="str">
        <f>"郭雅"</f>
        <v>郭雅</v>
      </c>
      <c r="D167" s="7" t="str">
        <f t="shared" si="7"/>
        <v>女</v>
      </c>
      <c r="E167" s="7" t="str">
        <f>"1996-05-28"</f>
        <v>1996-05-28</v>
      </c>
    </row>
    <row r="168" spans="1:5" ht="30" customHeight="1">
      <c r="A168" s="6">
        <v>165</v>
      </c>
      <c r="B168" s="7" t="s">
        <v>7</v>
      </c>
      <c r="C168" s="7" t="str">
        <f>"陈玉敏"</f>
        <v>陈玉敏</v>
      </c>
      <c r="D168" s="7" t="str">
        <f t="shared" si="7"/>
        <v>女</v>
      </c>
      <c r="E168" s="7" t="str">
        <f>"1997-06-01"</f>
        <v>1997-06-01</v>
      </c>
    </row>
    <row r="169" spans="1:5" ht="30" customHeight="1">
      <c r="A169" s="6">
        <v>166</v>
      </c>
      <c r="B169" s="7" t="s">
        <v>7</v>
      </c>
      <c r="C169" s="7" t="str">
        <f>"高芳莉"</f>
        <v>高芳莉</v>
      </c>
      <c r="D169" s="7" t="str">
        <f t="shared" si="7"/>
        <v>女</v>
      </c>
      <c r="E169" s="7" t="str">
        <f>"1991-04-02"</f>
        <v>1991-04-02</v>
      </c>
    </row>
    <row r="170" spans="1:5" ht="30" customHeight="1">
      <c r="A170" s="6">
        <v>167</v>
      </c>
      <c r="B170" s="7" t="s">
        <v>7</v>
      </c>
      <c r="C170" s="7" t="str">
        <f>"梁杨"</f>
        <v>梁杨</v>
      </c>
      <c r="D170" s="7" t="str">
        <f t="shared" si="7"/>
        <v>女</v>
      </c>
      <c r="E170" s="7" t="str">
        <f>"1997-01-05"</f>
        <v>1997-01-05</v>
      </c>
    </row>
    <row r="171" spans="1:5" ht="30" customHeight="1">
      <c r="A171" s="6">
        <v>168</v>
      </c>
      <c r="B171" s="7" t="s">
        <v>7</v>
      </c>
      <c r="C171" s="7" t="str">
        <f>"林蕾"</f>
        <v>林蕾</v>
      </c>
      <c r="D171" s="7" t="str">
        <f t="shared" si="7"/>
        <v>女</v>
      </c>
      <c r="E171" s="7" t="str">
        <f>"1991-10-25"</f>
        <v>1991-10-25</v>
      </c>
    </row>
    <row r="172" spans="1:5" ht="30" customHeight="1">
      <c r="A172" s="6">
        <v>169</v>
      </c>
      <c r="B172" s="7" t="s">
        <v>7</v>
      </c>
      <c r="C172" s="7" t="str">
        <f>"吴育芬"</f>
        <v>吴育芬</v>
      </c>
      <c r="D172" s="7" t="str">
        <f t="shared" si="7"/>
        <v>女</v>
      </c>
      <c r="E172" s="7" t="str">
        <f>"1991-02-06"</f>
        <v>1991-02-06</v>
      </c>
    </row>
    <row r="173" spans="1:5" ht="30" customHeight="1">
      <c r="A173" s="6">
        <v>170</v>
      </c>
      <c r="B173" s="7" t="s">
        <v>7</v>
      </c>
      <c r="C173" s="7" t="str">
        <f>"李斯莹"</f>
        <v>李斯莹</v>
      </c>
      <c r="D173" s="7" t="str">
        <f t="shared" si="7"/>
        <v>女</v>
      </c>
      <c r="E173" s="7" t="str">
        <f>"1993-07-22"</f>
        <v>1993-07-22</v>
      </c>
    </row>
    <row r="174" spans="1:5" ht="30" customHeight="1">
      <c r="A174" s="6">
        <v>171</v>
      </c>
      <c r="B174" s="7" t="s">
        <v>7</v>
      </c>
      <c r="C174" s="7" t="str">
        <f>"陈丽晶"</f>
        <v>陈丽晶</v>
      </c>
      <c r="D174" s="7" t="str">
        <f t="shared" si="7"/>
        <v>女</v>
      </c>
      <c r="E174" s="7" t="str">
        <f>"1996-07-19"</f>
        <v>1996-07-19</v>
      </c>
    </row>
    <row r="175" spans="1:5" ht="30" customHeight="1">
      <c r="A175" s="6">
        <v>172</v>
      </c>
      <c r="B175" s="7" t="s">
        <v>7</v>
      </c>
      <c r="C175" s="7" t="str">
        <f>"王小瑛"</f>
        <v>王小瑛</v>
      </c>
      <c r="D175" s="7" t="str">
        <f t="shared" si="7"/>
        <v>女</v>
      </c>
      <c r="E175" s="7" t="str">
        <f>"1993-05-06"</f>
        <v>1993-05-06</v>
      </c>
    </row>
    <row r="176" spans="1:5" ht="30" customHeight="1">
      <c r="A176" s="6">
        <v>173</v>
      </c>
      <c r="B176" s="7" t="s">
        <v>7</v>
      </c>
      <c r="C176" s="7" t="str">
        <f>"李雅妮"</f>
        <v>李雅妮</v>
      </c>
      <c r="D176" s="7" t="str">
        <f t="shared" si="7"/>
        <v>女</v>
      </c>
      <c r="E176" s="7" t="str">
        <f>"1995-06-04"</f>
        <v>1995-06-04</v>
      </c>
    </row>
    <row r="177" spans="1:5" ht="30" customHeight="1">
      <c r="A177" s="6">
        <v>174</v>
      </c>
      <c r="B177" s="7" t="s">
        <v>7</v>
      </c>
      <c r="C177" s="7" t="str">
        <f>"秦亚茹"</f>
        <v>秦亚茹</v>
      </c>
      <c r="D177" s="7" t="str">
        <f t="shared" si="7"/>
        <v>女</v>
      </c>
      <c r="E177" s="7" t="str">
        <f>"1996-03-18"</f>
        <v>1996-03-18</v>
      </c>
    </row>
    <row r="178" spans="1:5" ht="30" customHeight="1">
      <c r="A178" s="6">
        <v>175</v>
      </c>
      <c r="B178" s="7" t="s">
        <v>7</v>
      </c>
      <c r="C178" s="7" t="str">
        <f>"李功超"</f>
        <v>李功超</v>
      </c>
      <c r="D178" s="7" t="str">
        <f>"男"</f>
        <v>男</v>
      </c>
      <c r="E178" s="7" t="str">
        <f>"1991-11-05"</f>
        <v>1991-11-05</v>
      </c>
    </row>
    <row r="179" spans="1:5" ht="30" customHeight="1">
      <c r="A179" s="6">
        <v>176</v>
      </c>
      <c r="B179" s="7" t="s">
        <v>7</v>
      </c>
      <c r="C179" s="7" t="str">
        <f>"李巍"</f>
        <v>李巍</v>
      </c>
      <c r="D179" s="7" t="str">
        <f>"女"</f>
        <v>女</v>
      </c>
      <c r="E179" s="7" t="str">
        <f>"1996-03-12"</f>
        <v>1996-03-12</v>
      </c>
    </row>
    <row r="180" spans="1:5" ht="30" customHeight="1">
      <c r="A180" s="6">
        <v>177</v>
      </c>
      <c r="B180" s="7" t="s">
        <v>8</v>
      </c>
      <c r="C180" s="7" t="str">
        <f>"冯吉"</f>
        <v>冯吉</v>
      </c>
      <c r="D180" s="7" t="str">
        <f>"男"</f>
        <v>男</v>
      </c>
      <c r="E180" s="7" t="str">
        <f>"1995-03-16"</f>
        <v>1995-03-16</v>
      </c>
    </row>
    <row r="181" spans="1:5" ht="30" customHeight="1">
      <c r="A181" s="6">
        <v>178</v>
      </c>
      <c r="B181" s="7" t="s">
        <v>8</v>
      </c>
      <c r="C181" s="7" t="str">
        <f>"陈花香"</f>
        <v>陈花香</v>
      </c>
      <c r="D181" s="7" t="str">
        <f aca="true" t="shared" si="8" ref="D181:D188">"女"</f>
        <v>女</v>
      </c>
      <c r="E181" s="7" t="str">
        <f>"1994-06-26"</f>
        <v>1994-06-26</v>
      </c>
    </row>
    <row r="182" spans="1:5" ht="30" customHeight="1">
      <c r="A182" s="6">
        <v>179</v>
      </c>
      <c r="B182" s="7" t="s">
        <v>8</v>
      </c>
      <c r="C182" s="7" t="str">
        <f>"李秋焕"</f>
        <v>李秋焕</v>
      </c>
      <c r="D182" s="7" t="str">
        <f t="shared" si="8"/>
        <v>女</v>
      </c>
      <c r="E182" s="7" t="str">
        <f>"1992-04-23"</f>
        <v>1992-04-23</v>
      </c>
    </row>
    <row r="183" spans="1:5" ht="30" customHeight="1">
      <c r="A183" s="6">
        <v>180</v>
      </c>
      <c r="B183" s="7" t="s">
        <v>8</v>
      </c>
      <c r="C183" s="7" t="str">
        <f>"叶玉会"</f>
        <v>叶玉会</v>
      </c>
      <c r="D183" s="7" t="str">
        <f t="shared" si="8"/>
        <v>女</v>
      </c>
      <c r="E183" s="7" t="str">
        <f>"1993-11-08"</f>
        <v>1993-11-08</v>
      </c>
    </row>
    <row r="184" spans="1:5" ht="30" customHeight="1">
      <c r="A184" s="6">
        <v>181</v>
      </c>
      <c r="B184" s="7" t="s">
        <v>8</v>
      </c>
      <c r="C184" s="7" t="str">
        <f>"郑榆菲"</f>
        <v>郑榆菲</v>
      </c>
      <c r="D184" s="7" t="str">
        <f t="shared" si="8"/>
        <v>女</v>
      </c>
      <c r="E184" s="7" t="str">
        <f>"1997-02-18"</f>
        <v>1997-02-18</v>
      </c>
    </row>
    <row r="185" spans="1:5" ht="30" customHeight="1">
      <c r="A185" s="6">
        <v>182</v>
      </c>
      <c r="B185" s="7" t="s">
        <v>8</v>
      </c>
      <c r="C185" s="7" t="str">
        <f>"赵武妮"</f>
        <v>赵武妮</v>
      </c>
      <c r="D185" s="7" t="str">
        <f t="shared" si="8"/>
        <v>女</v>
      </c>
      <c r="E185" s="7" t="str">
        <f>"1992-03-03"</f>
        <v>1992-03-03</v>
      </c>
    </row>
    <row r="186" spans="1:5" ht="30" customHeight="1">
      <c r="A186" s="6">
        <v>183</v>
      </c>
      <c r="B186" s="7" t="s">
        <v>8</v>
      </c>
      <c r="C186" s="7" t="str">
        <f>"温小英"</f>
        <v>温小英</v>
      </c>
      <c r="D186" s="7" t="str">
        <f t="shared" si="8"/>
        <v>女</v>
      </c>
      <c r="E186" s="7" t="str">
        <f>"1997-03-18"</f>
        <v>1997-03-18</v>
      </c>
    </row>
    <row r="187" spans="1:5" ht="30" customHeight="1">
      <c r="A187" s="6">
        <v>184</v>
      </c>
      <c r="B187" s="7" t="s">
        <v>8</v>
      </c>
      <c r="C187" s="7" t="str">
        <f>"王美"</f>
        <v>王美</v>
      </c>
      <c r="D187" s="7" t="str">
        <f t="shared" si="8"/>
        <v>女</v>
      </c>
      <c r="E187" s="7" t="str">
        <f>"1995-01-18"</f>
        <v>1995-01-18</v>
      </c>
    </row>
    <row r="188" spans="1:5" ht="30" customHeight="1">
      <c r="A188" s="6">
        <v>185</v>
      </c>
      <c r="B188" s="7" t="s">
        <v>8</v>
      </c>
      <c r="C188" s="7" t="str">
        <f>"吉妹"</f>
        <v>吉妹</v>
      </c>
      <c r="D188" s="7" t="str">
        <f t="shared" si="8"/>
        <v>女</v>
      </c>
      <c r="E188" s="7" t="str">
        <f>"1996-04-07"</f>
        <v>1996-04-07</v>
      </c>
    </row>
    <row r="189" spans="1:5" ht="30" customHeight="1">
      <c r="A189" s="6">
        <v>186</v>
      </c>
      <c r="B189" s="7" t="s">
        <v>8</v>
      </c>
      <c r="C189" s="7" t="str">
        <f>"吴坤胄"</f>
        <v>吴坤胄</v>
      </c>
      <c r="D189" s="7" t="str">
        <f>"男"</f>
        <v>男</v>
      </c>
      <c r="E189" s="7" t="str">
        <f>"1995-09-21"</f>
        <v>1995-09-21</v>
      </c>
    </row>
    <row r="190" spans="1:5" ht="30" customHeight="1">
      <c r="A190" s="6">
        <v>187</v>
      </c>
      <c r="B190" s="7" t="s">
        <v>8</v>
      </c>
      <c r="C190" s="7" t="str">
        <f>"游婷文"</f>
        <v>游婷文</v>
      </c>
      <c r="D190" s="7" t="str">
        <f aca="true" t="shared" si="9" ref="D190:D203">"女"</f>
        <v>女</v>
      </c>
      <c r="E190" s="7" t="str">
        <f>"1995-12-20"</f>
        <v>1995-12-20</v>
      </c>
    </row>
    <row r="191" spans="1:5" ht="30" customHeight="1">
      <c r="A191" s="6">
        <v>188</v>
      </c>
      <c r="B191" s="7" t="s">
        <v>8</v>
      </c>
      <c r="C191" s="7" t="str">
        <f>"裴荣茹"</f>
        <v>裴荣茹</v>
      </c>
      <c r="D191" s="7" t="str">
        <f t="shared" si="9"/>
        <v>女</v>
      </c>
      <c r="E191" s="7" t="str">
        <f>"1997-07-12"</f>
        <v>1997-07-12</v>
      </c>
    </row>
    <row r="192" spans="1:5" ht="30" customHeight="1">
      <c r="A192" s="6">
        <v>189</v>
      </c>
      <c r="B192" s="7" t="s">
        <v>8</v>
      </c>
      <c r="C192" s="7" t="str">
        <f>"李翠竹"</f>
        <v>李翠竹</v>
      </c>
      <c r="D192" s="7" t="str">
        <f t="shared" si="9"/>
        <v>女</v>
      </c>
      <c r="E192" s="7" t="str">
        <f>"1991-11-08"</f>
        <v>1991-11-08</v>
      </c>
    </row>
    <row r="193" spans="1:5" ht="30" customHeight="1">
      <c r="A193" s="6">
        <v>190</v>
      </c>
      <c r="B193" s="7" t="s">
        <v>8</v>
      </c>
      <c r="C193" s="7" t="str">
        <f>"吴慧"</f>
        <v>吴慧</v>
      </c>
      <c r="D193" s="7" t="str">
        <f t="shared" si="9"/>
        <v>女</v>
      </c>
      <c r="E193" s="7" t="str">
        <f>"1994-07-03"</f>
        <v>1994-07-03</v>
      </c>
    </row>
    <row r="194" spans="1:5" ht="30" customHeight="1">
      <c r="A194" s="6">
        <v>191</v>
      </c>
      <c r="B194" s="7" t="s">
        <v>8</v>
      </c>
      <c r="C194" s="7" t="str">
        <f>"王晴"</f>
        <v>王晴</v>
      </c>
      <c r="D194" s="7" t="str">
        <f t="shared" si="9"/>
        <v>女</v>
      </c>
      <c r="E194" s="7" t="str">
        <f>"1994-08-19"</f>
        <v>1994-08-19</v>
      </c>
    </row>
    <row r="195" spans="1:5" ht="30" customHeight="1">
      <c r="A195" s="6">
        <v>192</v>
      </c>
      <c r="B195" s="7" t="s">
        <v>8</v>
      </c>
      <c r="C195" s="7" t="str">
        <f>"洪桂坤"</f>
        <v>洪桂坤</v>
      </c>
      <c r="D195" s="7" t="str">
        <f t="shared" si="9"/>
        <v>女</v>
      </c>
      <c r="E195" s="7" t="str">
        <f>"1997-06-22"</f>
        <v>1997-06-22</v>
      </c>
    </row>
    <row r="196" spans="1:5" ht="30" customHeight="1">
      <c r="A196" s="6">
        <v>193</v>
      </c>
      <c r="B196" s="7" t="s">
        <v>8</v>
      </c>
      <c r="C196" s="7" t="str">
        <f>"谢淑英"</f>
        <v>谢淑英</v>
      </c>
      <c r="D196" s="7" t="str">
        <f t="shared" si="9"/>
        <v>女</v>
      </c>
      <c r="E196" s="7" t="str">
        <f>"1996-12-20"</f>
        <v>1996-12-20</v>
      </c>
    </row>
    <row r="197" spans="1:5" ht="30" customHeight="1">
      <c r="A197" s="6">
        <v>194</v>
      </c>
      <c r="B197" s="7" t="s">
        <v>8</v>
      </c>
      <c r="C197" s="7" t="str">
        <f>"陈香池"</f>
        <v>陈香池</v>
      </c>
      <c r="D197" s="7" t="str">
        <f t="shared" si="9"/>
        <v>女</v>
      </c>
      <c r="E197" s="7" t="str">
        <f>"1995-07-02"</f>
        <v>1995-07-02</v>
      </c>
    </row>
    <row r="198" spans="1:5" ht="30" customHeight="1">
      <c r="A198" s="6">
        <v>195</v>
      </c>
      <c r="B198" s="7" t="s">
        <v>8</v>
      </c>
      <c r="C198" s="7" t="str">
        <f>"万卓秀"</f>
        <v>万卓秀</v>
      </c>
      <c r="D198" s="7" t="str">
        <f t="shared" si="9"/>
        <v>女</v>
      </c>
      <c r="E198" s="7" t="str">
        <f>"1995-09-09"</f>
        <v>1995-09-09</v>
      </c>
    </row>
    <row r="199" spans="1:5" ht="30" customHeight="1">
      <c r="A199" s="6">
        <v>196</v>
      </c>
      <c r="B199" s="7" t="s">
        <v>8</v>
      </c>
      <c r="C199" s="7" t="str">
        <f>"邱丽翔"</f>
        <v>邱丽翔</v>
      </c>
      <c r="D199" s="7" t="str">
        <f t="shared" si="9"/>
        <v>女</v>
      </c>
      <c r="E199" s="7" t="str">
        <f>"1997-11-30"</f>
        <v>1997-11-30</v>
      </c>
    </row>
    <row r="200" spans="1:5" ht="30" customHeight="1">
      <c r="A200" s="6">
        <v>197</v>
      </c>
      <c r="B200" s="7" t="s">
        <v>8</v>
      </c>
      <c r="C200" s="7" t="str">
        <f>"黄丹和"</f>
        <v>黄丹和</v>
      </c>
      <c r="D200" s="7" t="str">
        <f t="shared" si="9"/>
        <v>女</v>
      </c>
      <c r="E200" s="7" t="str">
        <f>"1996-08-02"</f>
        <v>1996-08-02</v>
      </c>
    </row>
    <row r="201" spans="1:5" ht="30" customHeight="1">
      <c r="A201" s="6">
        <v>198</v>
      </c>
      <c r="B201" s="7" t="s">
        <v>8</v>
      </c>
      <c r="C201" s="7" t="str">
        <f>"符文慧"</f>
        <v>符文慧</v>
      </c>
      <c r="D201" s="7" t="str">
        <f t="shared" si="9"/>
        <v>女</v>
      </c>
      <c r="E201" s="7" t="str">
        <f>"1997-08-27"</f>
        <v>1997-08-27</v>
      </c>
    </row>
    <row r="202" spans="1:5" ht="30" customHeight="1">
      <c r="A202" s="6">
        <v>199</v>
      </c>
      <c r="B202" s="7" t="s">
        <v>8</v>
      </c>
      <c r="C202" s="7" t="str">
        <f>"陈英选"</f>
        <v>陈英选</v>
      </c>
      <c r="D202" s="7" t="str">
        <f t="shared" si="9"/>
        <v>女</v>
      </c>
      <c r="E202" s="7" t="str">
        <f>"1993-07-16"</f>
        <v>1993-07-16</v>
      </c>
    </row>
    <row r="203" spans="1:5" ht="30" customHeight="1">
      <c r="A203" s="6">
        <v>200</v>
      </c>
      <c r="B203" s="7" t="s">
        <v>8</v>
      </c>
      <c r="C203" s="7" t="str">
        <f>"黎昌柳"</f>
        <v>黎昌柳</v>
      </c>
      <c r="D203" s="7" t="str">
        <f t="shared" si="9"/>
        <v>女</v>
      </c>
      <c r="E203" s="7" t="str">
        <f>"1992-03-05"</f>
        <v>1992-03-05</v>
      </c>
    </row>
    <row r="204" spans="1:5" ht="30" customHeight="1">
      <c r="A204" s="6">
        <v>201</v>
      </c>
      <c r="B204" s="7" t="s">
        <v>8</v>
      </c>
      <c r="C204" s="7" t="str">
        <f>"林方玉"</f>
        <v>林方玉</v>
      </c>
      <c r="D204" s="7" t="str">
        <f>"男"</f>
        <v>男</v>
      </c>
      <c r="E204" s="7" t="str">
        <f>"1995-06-12"</f>
        <v>1995-06-12</v>
      </c>
    </row>
    <row r="205" spans="1:5" ht="30" customHeight="1">
      <c r="A205" s="6">
        <v>202</v>
      </c>
      <c r="B205" s="7" t="s">
        <v>8</v>
      </c>
      <c r="C205" s="7" t="str">
        <f>"陈泣如"</f>
        <v>陈泣如</v>
      </c>
      <c r="D205" s="7" t="str">
        <f>"女"</f>
        <v>女</v>
      </c>
      <c r="E205" s="7" t="str">
        <f>"1990-11-29"</f>
        <v>1990-11-29</v>
      </c>
    </row>
    <row r="206" spans="1:5" ht="30" customHeight="1">
      <c r="A206" s="6">
        <v>203</v>
      </c>
      <c r="B206" s="7" t="s">
        <v>8</v>
      </c>
      <c r="C206" s="7" t="str">
        <f>"吴娱"</f>
        <v>吴娱</v>
      </c>
      <c r="D206" s="7" t="str">
        <f>"女"</f>
        <v>女</v>
      </c>
      <c r="E206" s="7" t="str">
        <f>"1996-11-09"</f>
        <v>1996-11-09</v>
      </c>
    </row>
    <row r="207" spans="1:5" ht="30" customHeight="1">
      <c r="A207" s="6">
        <v>204</v>
      </c>
      <c r="B207" s="7" t="s">
        <v>8</v>
      </c>
      <c r="C207" s="7" t="str">
        <f>"吴琳"</f>
        <v>吴琳</v>
      </c>
      <c r="D207" s="7" t="str">
        <f>"女"</f>
        <v>女</v>
      </c>
      <c r="E207" s="7" t="str">
        <f>"1992-01-20"</f>
        <v>1992-01-20</v>
      </c>
    </row>
    <row r="208" spans="1:5" ht="30" customHeight="1">
      <c r="A208" s="6">
        <v>205</v>
      </c>
      <c r="B208" s="7" t="s">
        <v>8</v>
      </c>
      <c r="C208" s="7" t="str">
        <f>"吴乾弘"</f>
        <v>吴乾弘</v>
      </c>
      <c r="D208" s="7" t="str">
        <f>"男"</f>
        <v>男</v>
      </c>
      <c r="E208" s="7" t="str">
        <f>"1996-08-13"</f>
        <v>1996-08-13</v>
      </c>
    </row>
    <row r="209" spans="1:5" ht="30" customHeight="1">
      <c r="A209" s="6">
        <v>206</v>
      </c>
      <c r="B209" s="7" t="s">
        <v>8</v>
      </c>
      <c r="C209" s="7" t="str">
        <f>"唐小花"</f>
        <v>唐小花</v>
      </c>
      <c r="D209" s="7" t="str">
        <f aca="true" t="shared" si="10" ref="D209:D239">"女"</f>
        <v>女</v>
      </c>
      <c r="E209" s="7" t="str">
        <f>"1996-11-24"</f>
        <v>1996-11-24</v>
      </c>
    </row>
    <row r="210" spans="1:5" ht="30" customHeight="1">
      <c r="A210" s="6">
        <v>207</v>
      </c>
      <c r="B210" s="7" t="s">
        <v>8</v>
      </c>
      <c r="C210" s="7" t="str">
        <f>"洪丽红"</f>
        <v>洪丽红</v>
      </c>
      <c r="D210" s="7" t="str">
        <f t="shared" si="10"/>
        <v>女</v>
      </c>
      <c r="E210" s="7" t="str">
        <f>"1995-04-08"</f>
        <v>1995-04-08</v>
      </c>
    </row>
    <row r="211" spans="1:5" ht="30" customHeight="1">
      <c r="A211" s="6">
        <v>208</v>
      </c>
      <c r="B211" s="7" t="s">
        <v>8</v>
      </c>
      <c r="C211" s="7" t="str">
        <f>"陈姑梅"</f>
        <v>陈姑梅</v>
      </c>
      <c r="D211" s="7" t="str">
        <f t="shared" si="10"/>
        <v>女</v>
      </c>
      <c r="E211" s="7" t="str">
        <f>"1995-05-18"</f>
        <v>1995-05-18</v>
      </c>
    </row>
    <row r="212" spans="1:5" ht="30" customHeight="1">
      <c r="A212" s="6">
        <v>209</v>
      </c>
      <c r="B212" s="7" t="s">
        <v>8</v>
      </c>
      <c r="C212" s="7" t="str">
        <f>"邢玉虹"</f>
        <v>邢玉虹</v>
      </c>
      <c r="D212" s="7" t="str">
        <f t="shared" si="10"/>
        <v>女</v>
      </c>
      <c r="E212" s="7" t="str">
        <f>"1997-10-09"</f>
        <v>1997-10-09</v>
      </c>
    </row>
    <row r="213" spans="1:5" ht="30" customHeight="1">
      <c r="A213" s="6">
        <v>210</v>
      </c>
      <c r="B213" s="7" t="s">
        <v>8</v>
      </c>
      <c r="C213" s="7" t="str">
        <f>"王丽春"</f>
        <v>王丽春</v>
      </c>
      <c r="D213" s="7" t="str">
        <f t="shared" si="10"/>
        <v>女</v>
      </c>
      <c r="E213" s="7" t="str">
        <f>"1992-03-08"</f>
        <v>1992-03-08</v>
      </c>
    </row>
    <row r="214" spans="1:5" ht="30" customHeight="1">
      <c r="A214" s="6">
        <v>211</v>
      </c>
      <c r="B214" s="7" t="s">
        <v>8</v>
      </c>
      <c r="C214" s="7" t="str">
        <f>"廖梦琦"</f>
        <v>廖梦琦</v>
      </c>
      <c r="D214" s="7" t="str">
        <f t="shared" si="10"/>
        <v>女</v>
      </c>
      <c r="E214" s="7" t="str">
        <f>"1993-11-28"</f>
        <v>1993-11-28</v>
      </c>
    </row>
    <row r="215" spans="1:5" ht="30" customHeight="1">
      <c r="A215" s="6">
        <v>212</v>
      </c>
      <c r="B215" s="7" t="s">
        <v>8</v>
      </c>
      <c r="C215" s="7" t="str">
        <f>"黄虹"</f>
        <v>黄虹</v>
      </c>
      <c r="D215" s="7" t="str">
        <f t="shared" si="10"/>
        <v>女</v>
      </c>
      <c r="E215" s="7" t="str">
        <f>"1996-05-18"</f>
        <v>1996-05-18</v>
      </c>
    </row>
    <row r="216" spans="1:5" ht="30" customHeight="1">
      <c r="A216" s="6">
        <v>213</v>
      </c>
      <c r="B216" s="7" t="s">
        <v>8</v>
      </c>
      <c r="C216" s="7" t="str">
        <f>"李美带"</f>
        <v>李美带</v>
      </c>
      <c r="D216" s="7" t="str">
        <f t="shared" si="10"/>
        <v>女</v>
      </c>
      <c r="E216" s="7" t="str">
        <f>"1995-07-26"</f>
        <v>1995-07-26</v>
      </c>
    </row>
    <row r="217" spans="1:5" ht="30" customHeight="1">
      <c r="A217" s="6">
        <v>214</v>
      </c>
      <c r="B217" s="7" t="s">
        <v>8</v>
      </c>
      <c r="C217" s="7" t="str">
        <f>"符前晓"</f>
        <v>符前晓</v>
      </c>
      <c r="D217" s="7" t="str">
        <f t="shared" si="10"/>
        <v>女</v>
      </c>
      <c r="E217" s="7" t="str">
        <f>"1995-07-06"</f>
        <v>1995-07-06</v>
      </c>
    </row>
    <row r="218" spans="1:5" ht="30" customHeight="1">
      <c r="A218" s="6">
        <v>215</v>
      </c>
      <c r="B218" s="7" t="s">
        <v>8</v>
      </c>
      <c r="C218" s="7" t="str">
        <f>"胡俏玛"</f>
        <v>胡俏玛</v>
      </c>
      <c r="D218" s="7" t="str">
        <f t="shared" si="10"/>
        <v>女</v>
      </c>
      <c r="E218" s="7" t="str">
        <f>"1997-02-10"</f>
        <v>1997-02-10</v>
      </c>
    </row>
    <row r="219" spans="1:5" ht="30" customHeight="1">
      <c r="A219" s="6">
        <v>216</v>
      </c>
      <c r="B219" s="7" t="s">
        <v>8</v>
      </c>
      <c r="C219" s="7" t="str">
        <f>"吴钟颖"</f>
        <v>吴钟颖</v>
      </c>
      <c r="D219" s="7" t="str">
        <f t="shared" si="10"/>
        <v>女</v>
      </c>
      <c r="E219" s="7" t="str">
        <f>"1997-04-09"</f>
        <v>1997-04-09</v>
      </c>
    </row>
    <row r="220" spans="1:5" ht="30" customHeight="1">
      <c r="A220" s="6">
        <v>217</v>
      </c>
      <c r="B220" s="7" t="s">
        <v>8</v>
      </c>
      <c r="C220" s="7" t="str">
        <f>"符创雀"</f>
        <v>符创雀</v>
      </c>
      <c r="D220" s="7" t="str">
        <f t="shared" si="10"/>
        <v>女</v>
      </c>
      <c r="E220" s="7" t="str">
        <f>"1996-04-07"</f>
        <v>1996-04-07</v>
      </c>
    </row>
    <row r="221" spans="1:5" ht="30" customHeight="1">
      <c r="A221" s="6">
        <v>218</v>
      </c>
      <c r="B221" s="7" t="s">
        <v>8</v>
      </c>
      <c r="C221" s="7" t="str">
        <f>"黎婆菊"</f>
        <v>黎婆菊</v>
      </c>
      <c r="D221" s="7" t="str">
        <f t="shared" si="10"/>
        <v>女</v>
      </c>
      <c r="E221" s="7" t="str">
        <f>"1997-08-04"</f>
        <v>1997-08-04</v>
      </c>
    </row>
    <row r="222" spans="1:5" ht="30" customHeight="1">
      <c r="A222" s="6">
        <v>219</v>
      </c>
      <c r="B222" s="7" t="s">
        <v>8</v>
      </c>
      <c r="C222" s="7" t="str">
        <f>"董小凤"</f>
        <v>董小凤</v>
      </c>
      <c r="D222" s="7" t="str">
        <f t="shared" si="10"/>
        <v>女</v>
      </c>
      <c r="E222" s="7" t="str">
        <f>"1993-07-10"</f>
        <v>1993-07-10</v>
      </c>
    </row>
    <row r="223" spans="1:5" ht="30" customHeight="1">
      <c r="A223" s="6">
        <v>220</v>
      </c>
      <c r="B223" s="7" t="s">
        <v>8</v>
      </c>
      <c r="C223" s="7" t="str">
        <f>"林永琪"</f>
        <v>林永琪</v>
      </c>
      <c r="D223" s="7" t="str">
        <f t="shared" si="10"/>
        <v>女</v>
      </c>
      <c r="E223" s="7" t="str">
        <f>"1997-08-02"</f>
        <v>1997-08-02</v>
      </c>
    </row>
    <row r="224" spans="1:5" ht="30" customHeight="1">
      <c r="A224" s="6">
        <v>221</v>
      </c>
      <c r="B224" s="7" t="s">
        <v>8</v>
      </c>
      <c r="C224" s="7" t="str">
        <f>"陈荟妃"</f>
        <v>陈荟妃</v>
      </c>
      <c r="D224" s="7" t="str">
        <f t="shared" si="10"/>
        <v>女</v>
      </c>
      <c r="E224" s="7" t="str">
        <f>"1995-09-16"</f>
        <v>1995-09-16</v>
      </c>
    </row>
    <row r="225" spans="1:5" ht="30" customHeight="1">
      <c r="A225" s="6">
        <v>222</v>
      </c>
      <c r="B225" s="7" t="s">
        <v>8</v>
      </c>
      <c r="C225" s="7" t="str">
        <f>"何秀姬"</f>
        <v>何秀姬</v>
      </c>
      <c r="D225" s="7" t="str">
        <f t="shared" si="10"/>
        <v>女</v>
      </c>
      <c r="E225" s="7" t="str">
        <f>"1995-05-08"</f>
        <v>1995-05-08</v>
      </c>
    </row>
    <row r="226" spans="1:5" ht="30" customHeight="1">
      <c r="A226" s="6">
        <v>223</v>
      </c>
      <c r="B226" s="7" t="s">
        <v>8</v>
      </c>
      <c r="C226" s="7" t="str">
        <f>"陈小霞"</f>
        <v>陈小霞</v>
      </c>
      <c r="D226" s="7" t="str">
        <f t="shared" si="10"/>
        <v>女</v>
      </c>
      <c r="E226" s="7" t="str">
        <f>"1996-10-28"</f>
        <v>1996-10-28</v>
      </c>
    </row>
    <row r="227" spans="1:5" ht="30" customHeight="1">
      <c r="A227" s="6">
        <v>224</v>
      </c>
      <c r="B227" s="7" t="s">
        <v>8</v>
      </c>
      <c r="C227" s="7" t="str">
        <f>"吴菁"</f>
        <v>吴菁</v>
      </c>
      <c r="D227" s="7" t="str">
        <f t="shared" si="10"/>
        <v>女</v>
      </c>
      <c r="E227" s="7" t="str">
        <f>"1997-11-26"</f>
        <v>1997-11-26</v>
      </c>
    </row>
    <row r="228" spans="1:5" ht="30" customHeight="1">
      <c r="A228" s="6">
        <v>225</v>
      </c>
      <c r="B228" s="7" t="s">
        <v>8</v>
      </c>
      <c r="C228" s="7" t="str">
        <f>"骆祖美"</f>
        <v>骆祖美</v>
      </c>
      <c r="D228" s="7" t="str">
        <f t="shared" si="10"/>
        <v>女</v>
      </c>
      <c r="E228" s="7" t="str">
        <f>"1997-03-08"</f>
        <v>1997-03-08</v>
      </c>
    </row>
    <row r="229" spans="1:5" ht="30" customHeight="1">
      <c r="A229" s="6">
        <v>226</v>
      </c>
      <c r="B229" s="7" t="s">
        <v>8</v>
      </c>
      <c r="C229" s="7" t="str">
        <f>"王丹蕾"</f>
        <v>王丹蕾</v>
      </c>
      <c r="D229" s="7" t="str">
        <f t="shared" si="10"/>
        <v>女</v>
      </c>
      <c r="E229" s="7" t="str">
        <f>"1995-03-02"</f>
        <v>1995-03-02</v>
      </c>
    </row>
    <row r="230" spans="1:5" ht="30" customHeight="1">
      <c r="A230" s="6">
        <v>227</v>
      </c>
      <c r="B230" s="7" t="s">
        <v>8</v>
      </c>
      <c r="C230" s="7" t="str">
        <f>"吴秋"</f>
        <v>吴秋</v>
      </c>
      <c r="D230" s="7" t="str">
        <f t="shared" si="10"/>
        <v>女</v>
      </c>
      <c r="E230" s="7" t="str">
        <f>"1994-12-18"</f>
        <v>1994-12-18</v>
      </c>
    </row>
    <row r="231" spans="1:5" ht="30" customHeight="1">
      <c r="A231" s="6">
        <v>228</v>
      </c>
      <c r="B231" s="7" t="s">
        <v>8</v>
      </c>
      <c r="C231" s="7" t="str">
        <f>"赵明英"</f>
        <v>赵明英</v>
      </c>
      <c r="D231" s="7" t="str">
        <f t="shared" si="10"/>
        <v>女</v>
      </c>
      <c r="E231" s="7" t="str">
        <f>"1997-09-01"</f>
        <v>1997-09-01</v>
      </c>
    </row>
    <row r="232" spans="1:5" ht="30" customHeight="1">
      <c r="A232" s="6">
        <v>229</v>
      </c>
      <c r="B232" s="7" t="s">
        <v>8</v>
      </c>
      <c r="C232" s="7" t="str">
        <f>"曾素荣"</f>
        <v>曾素荣</v>
      </c>
      <c r="D232" s="7" t="str">
        <f t="shared" si="10"/>
        <v>女</v>
      </c>
      <c r="E232" s="7" t="str">
        <f>"1997-04-29"</f>
        <v>1997-04-29</v>
      </c>
    </row>
    <row r="233" spans="1:5" ht="30" customHeight="1">
      <c r="A233" s="6">
        <v>230</v>
      </c>
      <c r="B233" s="7" t="s">
        <v>8</v>
      </c>
      <c r="C233" s="7" t="str">
        <f>"文学虹"</f>
        <v>文学虹</v>
      </c>
      <c r="D233" s="7" t="str">
        <f t="shared" si="10"/>
        <v>女</v>
      </c>
      <c r="E233" s="7" t="str">
        <f>"1997-04-08"</f>
        <v>1997-04-08</v>
      </c>
    </row>
    <row r="234" spans="1:5" ht="30" customHeight="1">
      <c r="A234" s="6">
        <v>231</v>
      </c>
      <c r="B234" s="7" t="s">
        <v>8</v>
      </c>
      <c r="C234" s="7" t="str">
        <f>"周舟"</f>
        <v>周舟</v>
      </c>
      <c r="D234" s="7" t="str">
        <f t="shared" si="10"/>
        <v>女</v>
      </c>
      <c r="E234" s="7" t="str">
        <f>"1996-02-15"</f>
        <v>1996-02-15</v>
      </c>
    </row>
    <row r="235" spans="1:5" ht="30" customHeight="1">
      <c r="A235" s="6">
        <v>232</v>
      </c>
      <c r="B235" s="7" t="s">
        <v>8</v>
      </c>
      <c r="C235" s="7" t="str">
        <f>"汤昌琦"</f>
        <v>汤昌琦</v>
      </c>
      <c r="D235" s="7" t="str">
        <f t="shared" si="10"/>
        <v>女</v>
      </c>
      <c r="E235" s="7" t="str">
        <f>"1995-12-01"</f>
        <v>1995-12-01</v>
      </c>
    </row>
    <row r="236" spans="1:5" ht="30" customHeight="1">
      <c r="A236" s="6">
        <v>233</v>
      </c>
      <c r="B236" s="7" t="s">
        <v>8</v>
      </c>
      <c r="C236" s="7" t="str">
        <f>"吴伟花"</f>
        <v>吴伟花</v>
      </c>
      <c r="D236" s="7" t="str">
        <f t="shared" si="10"/>
        <v>女</v>
      </c>
      <c r="E236" s="7" t="str">
        <f>"1995-08-06"</f>
        <v>1995-08-06</v>
      </c>
    </row>
    <row r="237" spans="1:5" ht="30" customHeight="1">
      <c r="A237" s="6">
        <v>234</v>
      </c>
      <c r="B237" s="7" t="s">
        <v>8</v>
      </c>
      <c r="C237" s="7" t="str">
        <f>"林莉"</f>
        <v>林莉</v>
      </c>
      <c r="D237" s="7" t="str">
        <f t="shared" si="10"/>
        <v>女</v>
      </c>
      <c r="E237" s="7" t="str">
        <f>"1996-04-15"</f>
        <v>1996-04-15</v>
      </c>
    </row>
    <row r="238" spans="1:5" ht="30" customHeight="1">
      <c r="A238" s="6">
        <v>235</v>
      </c>
      <c r="B238" s="7" t="s">
        <v>8</v>
      </c>
      <c r="C238" s="7" t="str">
        <f>"黄小娟"</f>
        <v>黄小娟</v>
      </c>
      <c r="D238" s="7" t="str">
        <f t="shared" si="10"/>
        <v>女</v>
      </c>
      <c r="E238" s="7" t="str">
        <f>"1998-03-27"</f>
        <v>1998-03-27</v>
      </c>
    </row>
    <row r="239" spans="1:5" ht="30" customHeight="1">
      <c r="A239" s="6">
        <v>236</v>
      </c>
      <c r="B239" s="7" t="s">
        <v>8</v>
      </c>
      <c r="C239" s="7" t="str">
        <f>"陈茗慧"</f>
        <v>陈茗慧</v>
      </c>
      <c r="D239" s="7" t="str">
        <f t="shared" si="10"/>
        <v>女</v>
      </c>
      <c r="E239" s="7" t="str">
        <f>"1992-12-20"</f>
        <v>1992-12-20</v>
      </c>
    </row>
    <row r="240" spans="1:5" ht="30" customHeight="1">
      <c r="A240" s="6">
        <v>237</v>
      </c>
      <c r="B240" s="7" t="s">
        <v>8</v>
      </c>
      <c r="C240" s="7" t="str">
        <f>"覃家敏"</f>
        <v>覃家敏</v>
      </c>
      <c r="D240" s="7" t="str">
        <f>"男"</f>
        <v>男</v>
      </c>
      <c r="E240" s="7" t="str">
        <f>"1994-08-10"</f>
        <v>1994-08-10</v>
      </c>
    </row>
    <row r="241" spans="1:5" ht="30" customHeight="1">
      <c r="A241" s="6">
        <v>238</v>
      </c>
      <c r="B241" s="7" t="s">
        <v>8</v>
      </c>
      <c r="C241" s="7" t="str">
        <f>"林玉娥"</f>
        <v>林玉娥</v>
      </c>
      <c r="D241" s="7" t="str">
        <f aca="true" t="shared" si="11" ref="D241:D246">"女"</f>
        <v>女</v>
      </c>
      <c r="E241" s="7" t="str">
        <f>"1994-06-18"</f>
        <v>1994-06-18</v>
      </c>
    </row>
    <row r="242" spans="1:5" ht="30" customHeight="1">
      <c r="A242" s="6">
        <v>239</v>
      </c>
      <c r="B242" s="7" t="s">
        <v>8</v>
      </c>
      <c r="C242" s="7" t="str">
        <f>"黎阿娇"</f>
        <v>黎阿娇</v>
      </c>
      <c r="D242" s="7" t="str">
        <f t="shared" si="11"/>
        <v>女</v>
      </c>
      <c r="E242" s="7" t="str">
        <f>"1992-06-09"</f>
        <v>1992-06-09</v>
      </c>
    </row>
    <row r="243" spans="1:5" ht="30" customHeight="1">
      <c r="A243" s="6">
        <v>240</v>
      </c>
      <c r="B243" s="7" t="s">
        <v>8</v>
      </c>
      <c r="C243" s="7" t="str">
        <f>"陈婆燕"</f>
        <v>陈婆燕</v>
      </c>
      <c r="D243" s="7" t="str">
        <f t="shared" si="11"/>
        <v>女</v>
      </c>
      <c r="E243" s="7" t="str">
        <f>"1996-08-07"</f>
        <v>1996-08-07</v>
      </c>
    </row>
    <row r="244" spans="1:5" ht="30" customHeight="1">
      <c r="A244" s="6">
        <v>241</v>
      </c>
      <c r="B244" s="7" t="s">
        <v>8</v>
      </c>
      <c r="C244" s="7" t="str">
        <f>"羊春源"</f>
        <v>羊春源</v>
      </c>
      <c r="D244" s="7" t="str">
        <f t="shared" si="11"/>
        <v>女</v>
      </c>
      <c r="E244" s="7" t="str">
        <f>"1995-07-27"</f>
        <v>1995-07-27</v>
      </c>
    </row>
    <row r="245" spans="1:5" ht="30" customHeight="1">
      <c r="A245" s="6">
        <v>242</v>
      </c>
      <c r="B245" s="7" t="s">
        <v>8</v>
      </c>
      <c r="C245" s="7" t="str">
        <f>"甘金婷"</f>
        <v>甘金婷</v>
      </c>
      <c r="D245" s="7" t="str">
        <f t="shared" si="11"/>
        <v>女</v>
      </c>
      <c r="E245" s="7" t="str">
        <f>"1997-10-10"</f>
        <v>1997-10-10</v>
      </c>
    </row>
    <row r="246" spans="1:5" ht="30" customHeight="1">
      <c r="A246" s="6">
        <v>243</v>
      </c>
      <c r="B246" s="7" t="s">
        <v>8</v>
      </c>
      <c r="C246" s="7" t="str">
        <f>"王引转"</f>
        <v>王引转</v>
      </c>
      <c r="D246" s="7" t="str">
        <f t="shared" si="11"/>
        <v>女</v>
      </c>
      <c r="E246" s="7" t="str">
        <f>"1995-10-09"</f>
        <v>1995-10-09</v>
      </c>
    </row>
    <row r="247" spans="1:5" ht="30" customHeight="1">
      <c r="A247" s="6">
        <v>244</v>
      </c>
      <c r="B247" s="7" t="s">
        <v>8</v>
      </c>
      <c r="C247" s="7" t="str">
        <f>"梁振花"</f>
        <v>梁振花</v>
      </c>
      <c r="D247" s="7" t="str">
        <f aca="true" t="shared" si="12" ref="D247:D289">"女"</f>
        <v>女</v>
      </c>
      <c r="E247" s="7" t="str">
        <f>"1992-08-12"</f>
        <v>1992-08-12</v>
      </c>
    </row>
    <row r="248" spans="1:5" ht="30" customHeight="1">
      <c r="A248" s="6">
        <v>245</v>
      </c>
      <c r="B248" s="7" t="s">
        <v>8</v>
      </c>
      <c r="C248" s="7" t="str">
        <f>"唐月玲"</f>
        <v>唐月玲</v>
      </c>
      <c r="D248" s="7" t="str">
        <f t="shared" si="12"/>
        <v>女</v>
      </c>
      <c r="E248" s="7" t="str">
        <f>"1993-12-28"</f>
        <v>1993-12-28</v>
      </c>
    </row>
    <row r="249" spans="1:5" ht="30" customHeight="1">
      <c r="A249" s="6">
        <v>246</v>
      </c>
      <c r="B249" s="7" t="s">
        <v>8</v>
      </c>
      <c r="C249" s="7" t="str">
        <f>"陈娇丽"</f>
        <v>陈娇丽</v>
      </c>
      <c r="D249" s="7" t="str">
        <f t="shared" si="12"/>
        <v>女</v>
      </c>
      <c r="E249" s="7" t="str">
        <f>"1994-08-15"</f>
        <v>1994-08-15</v>
      </c>
    </row>
    <row r="250" spans="1:5" ht="30" customHeight="1">
      <c r="A250" s="6">
        <v>247</v>
      </c>
      <c r="B250" s="7" t="s">
        <v>8</v>
      </c>
      <c r="C250" s="7" t="str">
        <f>"陈志美"</f>
        <v>陈志美</v>
      </c>
      <c r="D250" s="7" t="str">
        <f t="shared" si="12"/>
        <v>女</v>
      </c>
      <c r="E250" s="7" t="str">
        <f>"1998-04-03"</f>
        <v>1998-04-03</v>
      </c>
    </row>
    <row r="251" spans="1:5" ht="30" customHeight="1">
      <c r="A251" s="6">
        <v>248</v>
      </c>
      <c r="B251" s="7" t="s">
        <v>8</v>
      </c>
      <c r="C251" s="7" t="str">
        <f>"薛桃秋"</f>
        <v>薛桃秋</v>
      </c>
      <c r="D251" s="7" t="str">
        <f t="shared" si="12"/>
        <v>女</v>
      </c>
      <c r="E251" s="7" t="str">
        <f>"1993-07-15"</f>
        <v>1993-07-15</v>
      </c>
    </row>
    <row r="252" spans="1:5" ht="30" customHeight="1">
      <c r="A252" s="6">
        <v>249</v>
      </c>
      <c r="B252" s="7" t="s">
        <v>8</v>
      </c>
      <c r="C252" s="7" t="str">
        <f>"李妹"</f>
        <v>李妹</v>
      </c>
      <c r="D252" s="7" t="str">
        <f t="shared" si="12"/>
        <v>女</v>
      </c>
      <c r="E252" s="7" t="str">
        <f>"1993-05-05"</f>
        <v>1993-05-05</v>
      </c>
    </row>
    <row r="253" spans="1:5" ht="30" customHeight="1">
      <c r="A253" s="6">
        <v>250</v>
      </c>
      <c r="B253" s="7" t="s">
        <v>8</v>
      </c>
      <c r="C253" s="7" t="str">
        <f>"王玉英"</f>
        <v>王玉英</v>
      </c>
      <c r="D253" s="7" t="str">
        <f t="shared" si="12"/>
        <v>女</v>
      </c>
      <c r="E253" s="7" t="str">
        <f>"1993-10-05"</f>
        <v>1993-10-05</v>
      </c>
    </row>
    <row r="254" spans="1:5" ht="30" customHeight="1">
      <c r="A254" s="6">
        <v>251</v>
      </c>
      <c r="B254" s="7" t="s">
        <v>8</v>
      </c>
      <c r="C254" s="7" t="str">
        <f>"周文茜"</f>
        <v>周文茜</v>
      </c>
      <c r="D254" s="7" t="str">
        <f t="shared" si="12"/>
        <v>女</v>
      </c>
      <c r="E254" s="7" t="str">
        <f>"1997-03-18"</f>
        <v>1997-03-18</v>
      </c>
    </row>
    <row r="255" spans="1:5" ht="30" customHeight="1">
      <c r="A255" s="6">
        <v>252</v>
      </c>
      <c r="B255" s="7" t="s">
        <v>8</v>
      </c>
      <c r="C255" s="7" t="str">
        <f>"陈丽娜"</f>
        <v>陈丽娜</v>
      </c>
      <c r="D255" s="7" t="str">
        <f t="shared" si="12"/>
        <v>女</v>
      </c>
      <c r="E255" s="7" t="str">
        <f>"1997-10-16"</f>
        <v>1997-10-16</v>
      </c>
    </row>
    <row r="256" spans="1:5" ht="30" customHeight="1">
      <c r="A256" s="6">
        <v>253</v>
      </c>
      <c r="B256" s="7" t="s">
        <v>8</v>
      </c>
      <c r="C256" s="7" t="str">
        <f>"吴绣"</f>
        <v>吴绣</v>
      </c>
      <c r="D256" s="7" t="str">
        <f t="shared" si="12"/>
        <v>女</v>
      </c>
      <c r="E256" s="7" t="str">
        <f>"1993-03-09"</f>
        <v>1993-03-09</v>
      </c>
    </row>
    <row r="257" spans="1:5" ht="30" customHeight="1">
      <c r="A257" s="6">
        <v>254</v>
      </c>
      <c r="B257" s="7" t="s">
        <v>8</v>
      </c>
      <c r="C257" s="7" t="str">
        <f>"王玉香"</f>
        <v>王玉香</v>
      </c>
      <c r="D257" s="7" t="str">
        <f t="shared" si="12"/>
        <v>女</v>
      </c>
      <c r="E257" s="7" t="str">
        <f>"1996-09-16"</f>
        <v>1996-09-16</v>
      </c>
    </row>
    <row r="258" spans="1:5" ht="30" customHeight="1">
      <c r="A258" s="6">
        <v>255</v>
      </c>
      <c r="B258" s="7" t="s">
        <v>8</v>
      </c>
      <c r="C258" s="7" t="str">
        <f>"吕夏"</f>
        <v>吕夏</v>
      </c>
      <c r="D258" s="7" t="str">
        <f t="shared" si="12"/>
        <v>女</v>
      </c>
      <c r="E258" s="7" t="str">
        <f>"1997-06-24"</f>
        <v>1997-06-24</v>
      </c>
    </row>
    <row r="259" spans="1:5" ht="30" customHeight="1">
      <c r="A259" s="6">
        <v>256</v>
      </c>
      <c r="B259" s="7" t="s">
        <v>8</v>
      </c>
      <c r="C259" s="7" t="str">
        <f>"林琪"</f>
        <v>林琪</v>
      </c>
      <c r="D259" s="7" t="str">
        <f t="shared" si="12"/>
        <v>女</v>
      </c>
      <c r="E259" s="7" t="str">
        <f>"1998-10-02"</f>
        <v>1998-10-02</v>
      </c>
    </row>
    <row r="260" spans="1:5" ht="30" customHeight="1">
      <c r="A260" s="6">
        <v>257</v>
      </c>
      <c r="B260" s="7" t="s">
        <v>8</v>
      </c>
      <c r="C260" s="7" t="str">
        <f>"王利娜"</f>
        <v>王利娜</v>
      </c>
      <c r="D260" s="7" t="str">
        <f t="shared" si="12"/>
        <v>女</v>
      </c>
      <c r="E260" s="7" t="str">
        <f>"1990-08-14"</f>
        <v>1990-08-14</v>
      </c>
    </row>
    <row r="261" spans="1:5" ht="30" customHeight="1">
      <c r="A261" s="6">
        <v>258</v>
      </c>
      <c r="B261" s="7" t="s">
        <v>8</v>
      </c>
      <c r="C261" s="7" t="str">
        <f>"邢春柳"</f>
        <v>邢春柳</v>
      </c>
      <c r="D261" s="7" t="str">
        <f t="shared" si="12"/>
        <v>女</v>
      </c>
      <c r="E261" s="7" t="str">
        <f>"1993-06-28"</f>
        <v>1993-06-28</v>
      </c>
    </row>
    <row r="262" spans="1:5" ht="30" customHeight="1">
      <c r="A262" s="6">
        <v>259</v>
      </c>
      <c r="B262" s="7" t="s">
        <v>8</v>
      </c>
      <c r="C262" s="7" t="str">
        <f>"吴春秀"</f>
        <v>吴春秀</v>
      </c>
      <c r="D262" s="7" t="str">
        <f t="shared" si="12"/>
        <v>女</v>
      </c>
      <c r="E262" s="7" t="str">
        <f>"1996-03-05"</f>
        <v>1996-03-05</v>
      </c>
    </row>
    <row r="263" spans="1:5" ht="30" customHeight="1">
      <c r="A263" s="6">
        <v>260</v>
      </c>
      <c r="B263" s="7" t="s">
        <v>8</v>
      </c>
      <c r="C263" s="7" t="str">
        <f>"林琅"</f>
        <v>林琅</v>
      </c>
      <c r="D263" s="7" t="str">
        <f t="shared" si="12"/>
        <v>女</v>
      </c>
      <c r="E263" s="7" t="str">
        <f>"1992-03-27"</f>
        <v>1992-03-27</v>
      </c>
    </row>
    <row r="264" spans="1:5" ht="30" customHeight="1">
      <c r="A264" s="6">
        <v>261</v>
      </c>
      <c r="B264" s="7" t="s">
        <v>9</v>
      </c>
      <c r="C264" s="7" t="str">
        <f>"王慧玲"</f>
        <v>王慧玲</v>
      </c>
      <c r="D264" s="7" t="str">
        <f t="shared" si="12"/>
        <v>女</v>
      </c>
      <c r="E264" s="7" t="str">
        <f>"1996-06-05"</f>
        <v>1996-06-05</v>
      </c>
    </row>
    <row r="265" spans="1:5" ht="30" customHeight="1">
      <c r="A265" s="6">
        <v>262</v>
      </c>
      <c r="B265" s="7" t="s">
        <v>8</v>
      </c>
      <c r="C265" s="7" t="str">
        <f>"符丽婷"</f>
        <v>符丽婷</v>
      </c>
      <c r="D265" s="7" t="str">
        <f t="shared" si="12"/>
        <v>女</v>
      </c>
      <c r="E265" s="7" t="str">
        <f>"1994-08-10"</f>
        <v>1994-08-10</v>
      </c>
    </row>
    <row r="266" spans="1:5" ht="30" customHeight="1">
      <c r="A266" s="6">
        <v>263</v>
      </c>
      <c r="B266" s="7" t="s">
        <v>8</v>
      </c>
      <c r="C266" s="7" t="str">
        <f>"尧健莉"</f>
        <v>尧健莉</v>
      </c>
      <c r="D266" s="7" t="str">
        <f t="shared" si="12"/>
        <v>女</v>
      </c>
      <c r="E266" s="7" t="str">
        <f>"1997-05-14"</f>
        <v>1997-05-14</v>
      </c>
    </row>
    <row r="267" spans="1:5" ht="30" customHeight="1">
      <c r="A267" s="6">
        <v>264</v>
      </c>
      <c r="B267" s="7" t="s">
        <v>8</v>
      </c>
      <c r="C267" s="7" t="str">
        <f>"符学晶"</f>
        <v>符学晶</v>
      </c>
      <c r="D267" s="7" t="str">
        <f t="shared" si="12"/>
        <v>女</v>
      </c>
      <c r="E267" s="7" t="str">
        <f>"1996-05-25"</f>
        <v>1996-05-25</v>
      </c>
    </row>
    <row r="268" spans="1:5" ht="30" customHeight="1">
      <c r="A268" s="6">
        <v>265</v>
      </c>
      <c r="B268" s="7" t="s">
        <v>8</v>
      </c>
      <c r="C268" s="7" t="str">
        <f>"程芬"</f>
        <v>程芬</v>
      </c>
      <c r="D268" s="7" t="str">
        <f t="shared" si="12"/>
        <v>女</v>
      </c>
      <c r="E268" s="7" t="str">
        <f>"1994-08-27"</f>
        <v>1994-08-27</v>
      </c>
    </row>
    <row r="269" spans="1:5" ht="30" customHeight="1">
      <c r="A269" s="6">
        <v>266</v>
      </c>
      <c r="B269" s="7" t="s">
        <v>8</v>
      </c>
      <c r="C269" s="7" t="str">
        <f>"蔡月燕"</f>
        <v>蔡月燕</v>
      </c>
      <c r="D269" s="7" t="str">
        <f t="shared" si="12"/>
        <v>女</v>
      </c>
      <c r="E269" s="7" t="str">
        <f>"1992-10-01"</f>
        <v>1992-10-01</v>
      </c>
    </row>
    <row r="270" spans="1:5" ht="30" customHeight="1">
      <c r="A270" s="6">
        <v>267</v>
      </c>
      <c r="B270" s="7" t="s">
        <v>8</v>
      </c>
      <c r="C270" s="7" t="str">
        <f>"曾女"</f>
        <v>曾女</v>
      </c>
      <c r="D270" s="7" t="str">
        <f t="shared" si="12"/>
        <v>女</v>
      </c>
      <c r="E270" s="7" t="str">
        <f>"1997-06-18"</f>
        <v>1997-06-18</v>
      </c>
    </row>
    <row r="271" spans="1:5" ht="30" customHeight="1">
      <c r="A271" s="6">
        <v>268</v>
      </c>
      <c r="B271" s="7" t="s">
        <v>8</v>
      </c>
      <c r="C271" s="7" t="str">
        <f>"吴海"</f>
        <v>吴海</v>
      </c>
      <c r="D271" s="7" t="str">
        <f t="shared" si="12"/>
        <v>女</v>
      </c>
      <c r="E271" s="7" t="str">
        <f>"1995-10-30"</f>
        <v>1995-10-30</v>
      </c>
    </row>
    <row r="272" spans="1:5" ht="30" customHeight="1">
      <c r="A272" s="6">
        <v>269</v>
      </c>
      <c r="B272" s="7" t="s">
        <v>8</v>
      </c>
      <c r="C272" s="7" t="str">
        <f>"张雅婷"</f>
        <v>张雅婷</v>
      </c>
      <c r="D272" s="7" t="str">
        <f t="shared" si="12"/>
        <v>女</v>
      </c>
      <c r="E272" s="7" t="str">
        <f>"1996-11-13"</f>
        <v>1996-11-13</v>
      </c>
    </row>
    <row r="273" spans="1:5" ht="30" customHeight="1">
      <c r="A273" s="6">
        <v>270</v>
      </c>
      <c r="B273" s="7" t="s">
        <v>8</v>
      </c>
      <c r="C273" s="7" t="str">
        <f>"王锡霞"</f>
        <v>王锡霞</v>
      </c>
      <c r="D273" s="7" t="str">
        <f t="shared" si="12"/>
        <v>女</v>
      </c>
      <c r="E273" s="7" t="str">
        <f>"1993-08-24"</f>
        <v>1993-08-24</v>
      </c>
    </row>
    <row r="274" spans="1:5" ht="30" customHeight="1">
      <c r="A274" s="6">
        <v>271</v>
      </c>
      <c r="B274" s="7" t="s">
        <v>8</v>
      </c>
      <c r="C274" s="7" t="str">
        <f>"谢福美"</f>
        <v>谢福美</v>
      </c>
      <c r="D274" s="7" t="str">
        <f t="shared" si="12"/>
        <v>女</v>
      </c>
      <c r="E274" s="7" t="str">
        <f>"1995-09-03"</f>
        <v>1995-09-03</v>
      </c>
    </row>
    <row r="275" spans="1:5" ht="30" customHeight="1">
      <c r="A275" s="6">
        <v>272</v>
      </c>
      <c r="B275" s="7" t="s">
        <v>9</v>
      </c>
      <c r="C275" s="7" t="str">
        <f>"王慧玲"</f>
        <v>王慧玲</v>
      </c>
      <c r="D275" s="7" t="str">
        <f t="shared" si="12"/>
        <v>女</v>
      </c>
      <c r="E275" s="7" t="str">
        <f>"1995-01-20"</f>
        <v>1995-01-20</v>
      </c>
    </row>
    <row r="276" spans="1:5" ht="30" customHeight="1">
      <c r="A276" s="6">
        <v>273</v>
      </c>
      <c r="B276" s="7" t="s">
        <v>8</v>
      </c>
      <c r="C276" s="7" t="str">
        <f>"赵月风"</f>
        <v>赵月风</v>
      </c>
      <c r="D276" s="7" t="str">
        <f t="shared" si="12"/>
        <v>女</v>
      </c>
      <c r="E276" s="7" t="str">
        <f>"1993-08-15"</f>
        <v>1993-08-15</v>
      </c>
    </row>
    <row r="277" spans="1:5" ht="30" customHeight="1">
      <c r="A277" s="6">
        <v>274</v>
      </c>
      <c r="B277" s="7" t="s">
        <v>8</v>
      </c>
      <c r="C277" s="7" t="str">
        <f>"蔡月翠"</f>
        <v>蔡月翠</v>
      </c>
      <c r="D277" s="7" t="str">
        <f t="shared" si="12"/>
        <v>女</v>
      </c>
      <c r="E277" s="7" t="str">
        <f>"1994-06-06"</f>
        <v>1994-06-06</v>
      </c>
    </row>
    <row r="278" spans="1:5" ht="30" customHeight="1">
      <c r="A278" s="6">
        <v>275</v>
      </c>
      <c r="B278" s="7" t="s">
        <v>8</v>
      </c>
      <c r="C278" s="7" t="str">
        <f>"吴泽姣"</f>
        <v>吴泽姣</v>
      </c>
      <c r="D278" s="7" t="str">
        <f t="shared" si="12"/>
        <v>女</v>
      </c>
      <c r="E278" s="7" t="str">
        <f>"1993-06-13"</f>
        <v>1993-06-13</v>
      </c>
    </row>
    <row r="279" spans="1:5" ht="30" customHeight="1">
      <c r="A279" s="6">
        <v>276</v>
      </c>
      <c r="B279" s="7" t="s">
        <v>8</v>
      </c>
      <c r="C279" s="7" t="str">
        <f>"吴梅妹"</f>
        <v>吴梅妹</v>
      </c>
      <c r="D279" s="7" t="str">
        <f t="shared" si="12"/>
        <v>女</v>
      </c>
      <c r="E279" s="7" t="str">
        <f>"1998-05-08"</f>
        <v>1998-05-08</v>
      </c>
    </row>
    <row r="280" spans="1:5" ht="30" customHeight="1">
      <c r="A280" s="6">
        <v>277</v>
      </c>
      <c r="B280" s="7" t="s">
        <v>8</v>
      </c>
      <c r="C280" s="7" t="str">
        <f>"陈爱莲"</f>
        <v>陈爱莲</v>
      </c>
      <c r="D280" s="7" t="str">
        <f t="shared" si="12"/>
        <v>女</v>
      </c>
      <c r="E280" s="7" t="str">
        <f>"1997-09-01"</f>
        <v>1997-09-01</v>
      </c>
    </row>
    <row r="281" spans="1:5" ht="30" customHeight="1">
      <c r="A281" s="6">
        <v>278</v>
      </c>
      <c r="B281" s="7" t="s">
        <v>8</v>
      </c>
      <c r="C281" s="7" t="str">
        <f>"林如芳"</f>
        <v>林如芳</v>
      </c>
      <c r="D281" s="7" t="str">
        <f t="shared" si="12"/>
        <v>女</v>
      </c>
      <c r="E281" s="7" t="str">
        <f>"1995-04-14"</f>
        <v>1995-04-14</v>
      </c>
    </row>
    <row r="282" spans="1:5" ht="30" customHeight="1">
      <c r="A282" s="6">
        <v>279</v>
      </c>
      <c r="B282" s="7" t="s">
        <v>8</v>
      </c>
      <c r="C282" s="7" t="str">
        <f>"陈莉香"</f>
        <v>陈莉香</v>
      </c>
      <c r="D282" s="7" t="str">
        <f t="shared" si="12"/>
        <v>女</v>
      </c>
      <c r="E282" s="7" t="str">
        <f>"1997-07-20"</f>
        <v>1997-07-20</v>
      </c>
    </row>
    <row r="283" spans="1:5" ht="30" customHeight="1">
      <c r="A283" s="6">
        <v>280</v>
      </c>
      <c r="B283" s="7" t="s">
        <v>8</v>
      </c>
      <c r="C283" s="7" t="str">
        <f>"李桂萍"</f>
        <v>李桂萍</v>
      </c>
      <c r="D283" s="7" t="str">
        <f t="shared" si="12"/>
        <v>女</v>
      </c>
      <c r="E283" s="7" t="str">
        <f>"1993-05-27"</f>
        <v>1993-05-27</v>
      </c>
    </row>
    <row r="284" spans="1:5" ht="30" customHeight="1">
      <c r="A284" s="6">
        <v>281</v>
      </c>
      <c r="B284" s="7" t="s">
        <v>8</v>
      </c>
      <c r="C284" s="7" t="str">
        <f>"罗敏"</f>
        <v>罗敏</v>
      </c>
      <c r="D284" s="7" t="str">
        <f t="shared" si="12"/>
        <v>女</v>
      </c>
      <c r="E284" s="7" t="str">
        <f>"1997-01-13"</f>
        <v>1997-01-13</v>
      </c>
    </row>
    <row r="285" spans="1:5" ht="30" customHeight="1">
      <c r="A285" s="6">
        <v>282</v>
      </c>
      <c r="B285" s="7" t="s">
        <v>8</v>
      </c>
      <c r="C285" s="7" t="str">
        <f>"王津津"</f>
        <v>王津津</v>
      </c>
      <c r="D285" s="7" t="str">
        <f t="shared" si="12"/>
        <v>女</v>
      </c>
      <c r="E285" s="7" t="str">
        <f>"1994-10-19"</f>
        <v>1994-10-19</v>
      </c>
    </row>
    <row r="286" spans="1:5" ht="30" customHeight="1">
      <c r="A286" s="6">
        <v>283</v>
      </c>
      <c r="B286" s="7" t="s">
        <v>8</v>
      </c>
      <c r="C286" s="7" t="str">
        <f>"林珠珠"</f>
        <v>林珠珠</v>
      </c>
      <c r="D286" s="7" t="str">
        <f t="shared" si="12"/>
        <v>女</v>
      </c>
      <c r="E286" s="7" t="str">
        <f>"1992-01-16"</f>
        <v>1992-01-16</v>
      </c>
    </row>
    <row r="287" spans="1:5" ht="30" customHeight="1">
      <c r="A287" s="6">
        <v>284</v>
      </c>
      <c r="B287" s="7" t="s">
        <v>8</v>
      </c>
      <c r="C287" s="7" t="str">
        <f>"苏琴"</f>
        <v>苏琴</v>
      </c>
      <c r="D287" s="7" t="str">
        <f t="shared" si="12"/>
        <v>女</v>
      </c>
      <c r="E287" s="7" t="str">
        <f>"1994-08-10"</f>
        <v>1994-08-10</v>
      </c>
    </row>
    <row r="288" spans="1:5" ht="30" customHeight="1">
      <c r="A288" s="6">
        <v>285</v>
      </c>
      <c r="B288" s="7" t="s">
        <v>8</v>
      </c>
      <c r="C288" s="7" t="str">
        <f>"吴乙"</f>
        <v>吴乙</v>
      </c>
      <c r="D288" s="7" t="str">
        <f t="shared" si="12"/>
        <v>女</v>
      </c>
      <c r="E288" s="7" t="str">
        <f>"1995-06-01"</f>
        <v>1995-06-01</v>
      </c>
    </row>
    <row r="289" spans="1:5" ht="30" customHeight="1">
      <c r="A289" s="6">
        <v>286</v>
      </c>
      <c r="B289" s="7" t="s">
        <v>8</v>
      </c>
      <c r="C289" s="7" t="str">
        <f>"梁星灿"</f>
        <v>梁星灿</v>
      </c>
      <c r="D289" s="7" t="str">
        <f t="shared" si="12"/>
        <v>女</v>
      </c>
      <c r="E289" s="7" t="str">
        <f>"1999-06-04"</f>
        <v>1999-06-04</v>
      </c>
    </row>
    <row r="290" spans="1:5" ht="30" customHeight="1">
      <c r="A290" s="6">
        <v>287</v>
      </c>
      <c r="B290" s="7" t="s">
        <v>8</v>
      </c>
      <c r="C290" s="7" t="str">
        <f>"吴锋"</f>
        <v>吴锋</v>
      </c>
      <c r="D290" s="7" t="str">
        <f>"男"</f>
        <v>男</v>
      </c>
      <c r="E290" s="7" t="str">
        <f>"1997-01-01"</f>
        <v>1997-01-01</v>
      </c>
    </row>
    <row r="291" spans="1:5" ht="30" customHeight="1">
      <c r="A291" s="6">
        <v>288</v>
      </c>
      <c r="B291" s="7" t="s">
        <v>8</v>
      </c>
      <c r="C291" s="7" t="str">
        <f>"薛桂带"</f>
        <v>薛桂带</v>
      </c>
      <c r="D291" s="7" t="str">
        <f aca="true" t="shared" si="13" ref="D291:D303">"女"</f>
        <v>女</v>
      </c>
      <c r="E291" s="7" t="str">
        <f>"1995-05-11"</f>
        <v>1995-05-11</v>
      </c>
    </row>
    <row r="292" spans="1:5" ht="30" customHeight="1">
      <c r="A292" s="6">
        <v>289</v>
      </c>
      <c r="B292" s="7" t="s">
        <v>8</v>
      </c>
      <c r="C292" s="7" t="str">
        <f>"符克芳"</f>
        <v>符克芳</v>
      </c>
      <c r="D292" s="7" t="str">
        <f t="shared" si="13"/>
        <v>女</v>
      </c>
      <c r="E292" s="7" t="str">
        <f>"1995-10-09"</f>
        <v>1995-10-09</v>
      </c>
    </row>
    <row r="293" spans="1:5" ht="30" customHeight="1">
      <c r="A293" s="6">
        <v>290</v>
      </c>
      <c r="B293" s="7" t="s">
        <v>8</v>
      </c>
      <c r="C293" s="7" t="str">
        <f>"张妙"</f>
        <v>张妙</v>
      </c>
      <c r="D293" s="7" t="str">
        <f t="shared" si="13"/>
        <v>女</v>
      </c>
      <c r="E293" s="7" t="str">
        <f>"1997-06-30"</f>
        <v>1997-06-30</v>
      </c>
    </row>
    <row r="294" spans="1:5" ht="30" customHeight="1">
      <c r="A294" s="6">
        <v>291</v>
      </c>
      <c r="B294" s="7" t="s">
        <v>8</v>
      </c>
      <c r="C294" s="7" t="str">
        <f>"卢健瞳"</f>
        <v>卢健瞳</v>
      </c>
      <c r="D294" s="7" t="str">
        <f t="shared" si="13"/>
        <v>女</v>
      </c>
      <c r="E294" s="7" t="str">
        <f>"1999-01-19"</f>
        <v>1999-01-19</v>
      </c>
    </row>
    <row r="295" spans="1:5" ht="30" customHeight="1">
      <c r="A295" s="6">
        <v>292</v>
      </c>
      <c r="B295" s="7" t="s">
        <v>8</v>
      </c>
      <c r="C295" s="7" t="str">
        <f>"黎菲"</f>
        <v>黎菲</v>
      </c>
      <c r="D295" s="7" t="str">
        <f t="shared" si="13"/>
        <v>女</v>
      </c>
      <c r="E295" s="7" t="str">
        <f>"1997-06-11"</f>
        <v>1997-06-11</v>
      </c>
    </row>
    <row r="296" spans="1:5" ht="30" customHeight="1">
      <c r="A296" s="6">
        <v>293</v>
      </c>
      <c r="B296" s="7" t="s">
        <v>8</v>
      </c>
      <c r="C296" s="7" t="str">
        <f>"孙学好"</f>
        <v>孙学好</v>
      </c>
      <c r="D296" s="7" t="str">
        <f t="shared" si="13"/>
        <v>女</v>
      </c>
      <c r="E296" s="7" t="str">
        <f>"1998-04-14"</f>
        <v>1998-04-14</v>
      </c>
    </row>
    <row r="297" spans="1:5" ht="30" customHeight="1">
      <c r="A297" s="6">
        <v>294</v>
      </c>
      <c r="B297" s="7" t="s">
        <v>8</v>
      </c>
      <c r="C297" s="7" t="str">
        <f>"陈欣"</f>
        <v>陈欣</v>
      </c>
      <c r="D297" s="7" t="str">
        <f t="shared" si="13"/>
        <v>女</v>
      </c>
      <c r="E297" s="7" t="str">
        <f>"1995-06-15"</f>
        <v>1995-06-15</v>
      </c>
    </row>
    <row r="298" spans="1:5" ht="30" customHeight="1">
      <c r="A298" s="6">
        <v>295</v>
      </c>
      <c r="B298" s="7" t="s">
        <v>8</v>
      </c>
      <c r="C298" s="7" t="str">
        <f>"符慧红"</f>
        <v>符慧红</v>
      </c>
      <c r="D298" s="7" t="str">
        <f t="shared" si="13"/>
        <v>女</v>
      </c>
      <c r="E298" s="7" t="str">
        <f>"1998-09-29"</f>
        <v>1998-09-29</v>
      </c>
    </row>
    <row r="299" spans="1:5" ht="30" customHeight="1">
      <c r="A299" s="6">
        <v>296</v>
      </c>
      <c r="B299" s="7" t="s">
        <v>8</v>
      </c>
      <c r="C299" s="7" t="str">
        <f>"梁馨允"</f>
        <v>梁馨允</v>
      </c>
      <c r="D299" s="7" t="str">
        <f t="shared" si="13"/>
        <v>女</v>
      </c>
      <c r="E299" s="7" t="str">
        <f>"1991-05-01"</f>
        <v>1991-05-01</v>
      </c>
    </row>
    <row r="300" spans="1:5" ht="30" customHeight="1">
      <c r="A300" s="6">
        <v>297</v>
      </c>
      <c r="B300" s="7" t="s">
        <v>8</v>
      </c>
      <c r="C300" s="7" t="str">
        <f>"李小驳"</f>
        <v>李小驳</v>
      </c>
      <c r="D300" s="7" t="str">
        <f t="shared" si="13"/>
        <v>女</v>
      </c>
      <c r="E300" s="7" t="str">
        <f>"1995-06-05"</f>
        <v>1995-06-05</v>
      </c>
    </row>
    <row r="301" spans="1:5" ht="30" customHeight="1">
      <c r="A301" s="6">
        <v>298</v>
      </c>
      <c r="B301" s="7" t="s">
        <v>8</v>
      </c>
      <c r="C301" s="7" t="str">
        <f>"许海花"</f>
        <v>许海花</v>
      </c>
      <c r="D301" s="7" t="str">
        <f t="shared" si="13"/>
        <v>女</v>
      </c>
      <c r="E301" s="7" t="str">
        <f>"1995-04-15"</f>
        <v>1995-04-15</v>
      </c>
    </row>
    <row r="302" spans="1:5" ht="30" customHeight="1">
      <c r="A302" s="6">
        <v>299</v>
      </c>
      <c r="B302" s="7" t="s">
        <v>8</v>
      </c>
      <c r="C302" s="7" t="str">
        <f>"马玉礼"</f>
        <v>马玉礼</v>
      </c>
      <c r="D302" s="7" t="str">
        <f t="shared" si="13"/>
        <v>女</v>
      </c>
      <c r="E302" s="7" t="str">
        <f>"1993-11-16"</f>
        <v>1993-11-16</v>
      </c>
    </row>
    <row r="303" spans="1:5" ht="30" customHeight="1">
      <c r="A303" s="6">
        <v>300</v>
      </c>
      <c r="B303" s="7" t="s">
        <v>8</v>
      </c>
      <c r="C303" s="7" t="str">
        <f>"刘婉静"</f>
        <v>刘婉静</v>
      </c>
      <c r="D303" s="7" t="str">
        <f t="shared" si="13"/>
        <v>女</v>
      </c>
      <c r="E303" s="7" t="str">
        <f>"1994-09-01"</f>
        <v>1994-09-01</v>
      </c>
    </row>
    <row r="304" spans="1:5" ht="30" customHeight="1">
      <c r="A304" s="6">
        <v>301</v>
      </c>
      <c r="B304" s="7" t="s">
        <v>8</v>
      </c>
      <c r="C304" s="7" t="str">
        <f>"李经宝"</f>
        <v>李经宝</v>
      </c>
      <c r="D304" s="7" t="str">
        <f>"男"</f>
        <v>男</v>
      </c>
      <c r="E304" s="7" t="str">
        <f>"1993-01-26"</f>
        <v>1993-01-26</v>
      </c>
    </row>
    <row r="305" spans="1:5" ht="30" customHeight="1">
      <c r="A305" s="6">
        <v>302</v>
      </c>
      <c r="B305" s="7" t="s">
        <v>8</v>
      </c>
      <c r="C305" s="7" t="str">
        <f>"林诗慧"</f>
        <v>林诗慧</v>
      </c>
      <c r="D305" s="7" t="str">
        <f aca="true" t="shared" si="14" ref="D305:D334">"女"</f>
        <v>女</v>
      </c>
      <c r="E305" s="7" t="str">
        <f>"1993-08-10"</f>
        <v>1993-08-10</v>
      </c>
    </row>
    <row r="306" spans="1:5" ht="30" customHeight="1">
      <c r="A306" s="6">
        <v>303</v>
      </c>
      <c r="B306" s="7" t="s">
        <v>8</v>
      </c>
      <c r="C306" s="7" t="str">
        <f>"黄志灵"</f>
        <v>黄志灵</v>
      </c>
      <c r="D306" s="7" t="str">
        <f t="shared" si="14"/>
        <v>女</v>
      </c>
      <c r="E306" s="7" t="str">
        <f>"1995-07-21"</f>
        <v>1995-07-21</v>
      </c>
    </row>
    <row r="307" spans="1:5" ht="30" customHeight="1">
      <c r="A307" s="6">
        <v>304</v>
      </c>
      <c r="B307" s="7" t="s">
        <v>8</v>
      </c>
      <c r="C307" s="7" t="str">
        <f>"王棉"</f>
        <v>王棉</v>
      </c>
      <c r="D307" s="7" t="str">
        <f t="shared" si="14"/>
        <v>女</v>
      </c>
      <c r="E307" s="7" t="str">
        <f>"1997-06-05"</f>
        <v>1997-06-05</v>
      </c>
    </row>
    <row r="308" spans="1:5" ht="30" customHeight="1">
      <c r="A308" s="6">
        <v>305</v>
      </c>
      <c r="B308" s="7" t="s">
        <v>8</v>
      </c>
      <c r="C308" s="7" t="str">
        <f>"张晓椰"</f>
        <v>张晓椰</v>
      </c>
      <c r="D308" s="7" t="str">
        <f t="shared" si="14"/>
        <v>女</v>
      </c>
      <c r="E308" s="7" t="str">
        <f>"1997-12-11"</f>
        <v>1997-12-11</v>
      </c>
    </row>
    <row r="309" spans="1:5" ht="30" customHeight="1">
      <c r="A309" s="6">
        <v>306</v>
      </c>
      <c r="B309" s="7" t="s">
        <v>8</v>
      </c>
      <c r="C309" s="7" t="str">
        <f>"黄倩"</f>
        <v>黄倩</v>
      </c>
      <c r="D309" s="7" t="str">
        <f t="shared" si="14"/>
        <v>女</v>
      </c>
      <c r="E309" s="7" t="str">
        <f>"1997-01-18"</f>
        <v>1997-01-18</v>
      </c>
    </row>
    <row r="310" spans="1:5" ht="30" customHeight="1">
      <c r="A310" s="6">
        <v>307</v>
      </c>
      <c r="B310" s="7" t="s">
        <v>8</v>
      </c>
      <c r="C310" s="7" t="str">
        <f>"黄蕾"</f>
        <v>黄蕾</v>
      </c>
      <c r="D310" s="7" t="str">
        <f t="shared" si="14"/>
        <v>女</v>
      </c>
      <c r="E310" s="7" t="str">
        <f>"1997-03-15"</f>
        <v>1997-03-15</v>
      </c>
    </row>
    <row r="311" spans="1:5" ht="30" customHeight="1">
      <c r="A311" s="6">
        <v>308</v>
      </c>
      <c r="B311" s="7" t="s">
        <v>8</v>
      </c>
      <c r="C311" s="7" t="str">
        <f>"唐爱珠"</f>
        <v>唐爱珠</v>
      </c>
      <c r="D311" s="7" t="str">
        <f t="shared" si="14"/>
        <v>女</v>
      </c>
      <c r="E311" s="7" t="str">
        <f>"1996-07-15"</f>
        <v>1996-07-15</v>
      </c>
    </row>
    <row r="312" spans="1:5" ht="30" customHeight="1">
      <c r="A312" s="6">
        <v>309</v>
      </c>
      <c r="B312" s="7" t="s">
        <v>8</v>
      </c>
      <c r="C312" s="7" t="str">
        <f>"黄许英"</f>
        <v>黄许英</v>
      </c>
      <c r="D312" s="7" t="str">
        <f t="shared" si="14"/>
        <v>女</v>
      </c>
      <c r="E312" s="7" t="str">
        <f>"1997-02-20"</f>
        <v>1997-02-20</v>
      </c>
    </row>
    <row r="313" spans="1:5" ht="30" customHeight="1">
      <c r="A313" s="6">
        <v>310</v>
      </c>
      <c r="B313" s="7" t="s">
        <v>8</v>
      </c>
      <c r="C313" s="7" t="str">
        <f>"朱虹霞"</f>
        <v>朱虹霞</v>
      </c>
      <c r="D313" s="7" t="str">
        <f t="shared" si="14"/>
        <v>女</v>
      </c>
      <c r="E313" s="7" t="str">
        <f>"1998-04-22"</f>
        <v>1998-04-22</v>
      </c>
    </row>
    <row r="314" spans="1:5" ht="30" customHeight="1">
      <c r="A314" s="6">
        <v>311</v>
      </c>
      <c r="B314" s="7" t="s">
        <v>8</v>
      </c>
      <c r="C314" s="7" t="str">
        <f>"吴婉妃"</f>
        <v>吴婉妃</v>
      </c>
      <c r="D314" s="7" t="str">
        <f t="shared" si="14"/>
        <v>女</v>
      </c>
      <c r="E314" s="7" t="str">
        <f>"1994-12-06"</f>
        <v>1994-12-06</v>
      </c>
    </row>
    <row r="315" spans="1:5" ht="30" customHeight="1">
      <c r="A315" s="6">
        <v>312</v>
      </c>
      <c r="B315" s="7" t="s">
        <v>8</v>
      </c>
      <c r="C315" s="7" t="str">
        <f>"邢巧云"</f>
        <v>邢巧云</v>
      </c>
      <c r="D315" s="7" t="str">
        <f t="shared" si="14"/>
        <v>女</v>
      </c>
      <c r="E315" s="7" t="str">
        <f>"1993-12-22"</f>
        <v>1993-12-22</v>
      </c>
    </row>
    <row r="316" spans="1:5" ht="30" customHeight="1">
      <c r="A316" s="6">
        <v>313</v>
      </c>
      <c r="B316" s="7" t="s">
        <v>8</v>
      </c>
      <c r="C316" s="7" t="str">
        <f>"羊长芳"</f>
        <v>羊长芳</v>
      </c>
      <c r="D316" s="7" t="str">
        <f t="shared" si="14"/>
        <v>女</v>
      </c>
      <c r="E316" s="7" t="str">
        <f>"1995-09-04"</f>
        <v>1995-09-04</v>
      </c>
    </row>
    <row r="317" spans="1:5" ht="30" customHeight="1">
      <c r="A317" s="6">
        <v>314</v>
      </c>
      <c r="B317" s="7" t="s">
        <v>8</v>
      </c>
      <c r="C317" s="7" t="str">
        <f>"王孟"</f>
        <v>王孟</v>
      </c>
      <c r="D317" s="7" t="str">
        <f t="shared" si="14"/>
        <v>女</v>
      </c>
      <c r="E317" s="7" t="str">
        <f>"1995-07-16"</f>
        <v>1995-07-16</v>
      </c>
    </row>
    <row r="318" spans="1:5" ht="30" customHeight="1">
      <c r="A318" s="6">
        <v>315</v>
      </c>
      <c r="B318" s="7" t="s">
        <v>8</v>
      </c>
      <c r="C318" s="7" t="str">
        <f>"陈冬迪"</f>
        <v>陈冬迪</v>
      </c>
      <c r="D318" s="7" t="str">
        <f t="shared" si="14"/>
        <v>女</v>
      </c>
      <c r="E318" s="7" t="str">
        <f>"1995-12-24"</f>
        <v>1995-12-24</v>
      </c>
    </row>
    <row r="319" spans="1:5" ht="30" customHeight="1">
      <c r="A319" s="6">
        <v>316</v>
      </c>
      <c r="B319" s="7" t="s">
        <v>8</v>
      </c>
      <c r="C319" s="7" t="str">
        <f>"叶家丽"</f>
        <v>叶家丽</v>
      </c>
      <c r="D319" s="7" t="str">
        <f t="shared" si="14"/>
        <v>女</v>
      </c>
      <c r="E319" s="7" t="str">
        <f>"1995-10-05"</f>
        <v>1995-10-05</v>
      </c>
    </row>
    <row r="320" spans="1:5" ht="30" customHeight="1">
      <c r="A320" s="6">
        <v>317</v>
      </c>
      <c r="B320" s="7" t="s">
        <v>8</v>
      </c>
      <c r="C320" s="7" t="str">
        <f>"刘小清"</f>
        <v>刘小清</v>
      </c>
      <c r="D320" s="7" t="str">
        <f t="shared" si="14"/>
        <v>女</v>
      </c>
      <c r="E320" s="7" t="str">
        <f>"1992-11-08"</f>
        <v>1992-11-08</v>
      </c>
    </row>
    <row r="321" spans="1:5" ht="30" customHeight="1">
      <c r="A321" s="6">
        <v>318</v>
      </c>
      <c r="B321" s="7" t="s">
        <v>8</v>
      </c>
      <c r="C321" s="7" t="str">
        <f>"李笔婷"</f>
        <v>李笔婷</v>
      </c>
      <c r="D321" s="7" t="str">
        <f t="shared" si="14"/>
        <v>女</v>
      </c>
      <c r="E321" s="7" t="str">
        <f>"1995-09-02"</f>
        <v>1995-09-02</v>
      </c>
    </row>
    <row r="322" spans="1:5" ht="30" customHeight="1">
      <c r="A322" s="6">
        <v>319</v>
      </c>
      <c r="B322" s="7" t="s">
        <v>8</v>
      </c>
      <c r="C322" s="7" t="str">
        <f>"陈慧"</f>
        <v>陈慧</v>
      </c>
      <c r="D322" s="7" t="str">
        <f t="shared" si="14"/>
        <v>女</v>
      </c>
      <c r="E322" s="7" t="str">
        <f>"1993-07-18"</f>
        <v>1993-07-18</v>
      </c>
    </row>
    <row r="323" spans="1:5" ht="30" customHeight="1">
      <c r="A323" s="6">
        <v>320</v>
      </c>
      <c r="B323" s="7" t="s">
        <v>8</v>
      </c>
      <c r="C323" s="7" t="str">
        <f>"王金桂"</f>
        <v>王金桂</v>
      </c>
      <c r="D323" s="7" t="str">
        <f t="shared" si="14"/>
        <v>女</v>
      </c>
      <c r="E323" s="7" t="str">
        <f>"1996-05-22"</f>
        <v>1996-05-22</v>
      </c>
    </row>
    <row r="324" spans="1:5" ht="30" customHeight="1">
      <c r="A324" s="6">
        <v>321</v>
      </c>
      <c r="B324" s="7" t="s">
        <v>8</v>
      </c>
      <c r="C324" s="7" t="str">
        <f>"陈沐娟"</f>
        <v>陈沐娟</v>
      </c>
      <c r="D324" s="7" t="str">
        <f t="shared" si="14"/>
        <v>女</v>
      </c>
      <c r="E324" s="7" t="str">
        <f>"1992-08-15"</f>
        <v>1992-08-15</v>
      </c>
    </row>
    <row r="325" spans="1:5" ht="30" customHeight="1">
      <c r="A325" s="6">
        <v>322</v>
      </c>
      <c r="B325" s="7" t="s">
        <v>8</v>
      </c>
      <c r="C325" s="7" t="str">
        <f>"王能"</f>
        <v>王能</v>
      </c>
      <c r="D325" s="7" t="str">
        <f t="shared" si="14"/>
        <v>女</v>
      </c>
      <c r="E325" s="7" t="str">
        <f>"1995-06-14"</f>
        <v>1995-06-14</v>
      </c>
    </row>
    <row r="326" spans="1:5" ht="30" customHeight="1">
      <c r="A326" s="6">
        <v>323</v>
      </c>
      <c r="B326" s="7" t="s">
        <v>8</v>
      </c>
      <c r="C326" s="7" t="str">
        <f>"何应蕊"</f>
        <v>何应蕊</v>
      </c>
      <c r="D326" s="7" t="str">
        <f t="shared" si="14"/>
        <v>女</v>
      </c>
      <c r="E326" s="7" t="str">
        <f>"1996-06-18"</f>
        <v>1996-06-18</v>
      </c>
    </row>
    <row r="327" spans="1:5" ht="30" customHeight="1">
      <c r="A327" s="6">
        <v>324</v>
      </c>
      <c r="B327" s="7" t="s">
        <v>8</v>
      </c>
      <c r="C327" s="7" t="str">
        <f>"彭国婷"</f>
        <v>彭国婷</v>
      </c>
      <c r="D327" s="7" t="str">
        <f t="shared" si="14"/>
        <v>女</v>
      </c>
      <c r="E327" s="7" t="str">
        <f>"1997-11-15"</f>
        <v>1997-11-15</v>
      </c>
    </row>
    <row r="328" spans="1:5" ht="30" customHeight="1">
      <c r="A328" s="6">
        <v>325</v>
      </c>
      <c r="B328" s="7" t="s">
        <v>8</v>
      </c>
      <c r="C328" s="7" t="str">
        <f>"曾怀慧 "</f>
        <v>曾怀慧 </v>
      </c>
      <c r="D328" s="7" t="str">
        <f t="shared" si="14"/>
        <v>女</v>
      </c>
      <c r="E328" s="7" t="str">
        <f>"1996-06-12"</f>
        <v>1996-06-12</v>
      </c>
    </row>
    <row r="329" spans="1:5" ht="30" customHeight="1">
      <c r="A329" s="6">
        <v>326</v>
      </c>
      <c r="B329" s="7" t="s">
        <v>8</v>
      </c>
      <c r="C329" s="7" t="str">
        <f>"邓玲玲"</f>
        <v>邓玲玲</v>
      </c>
      <c r="D329" s="7" t="str">
        <f t="shared" si="14"/>
        <v>女</v>
      </c>
      <c r="E329" s="7" t="str">
        <f>"1995-08-18"</f>
        <v>1995-08-18</v>
      </c>
    </row>
    <row r="330" spans="1:5" ht="30" customHeight="1">
      <c r="A330" s="6">
        <v>327</v>
      </c>
      <c r="B330" s="7" t="s">
        <v>8</v>
      </c>
      <c r="C330" s="7" t="str">
        <f>"吕宜江"</f>
        <v>吕宜江</v>
      </c>
      <c r="D330" s="7" t="str">
        <f t="shared" si="14"/>
        <v>女</v>
      </c>
      <c r="E330" s="7" t="str">
        <f>"1996-11-08"</f>
        <v>1996-11-08</v>
      </c>
    </row>
    <row r="331" spans="1:5" ht="30" customHeight="1">
      <c r="A331" s="6">
        <v>328</v>
      </c>
      <c r="B331" s="7" t="s">
        <v>8</v>
      </c>
      <c r="C331" s="7" t="str">
        <f>"王馨怡"</f>
        <v>王馨怡</v>
      </c>
      <c r="D331" s="7" t="str">
        <f t="shared" si="14"/>
        <v>女</v>
      </c>
      <c r="E331" s="7" t="str">
        <f>"1998-04-02"</f>
        <v>1998-04-02</v>
      </c>
    </row>
    <row r="332" spans="1:5" ht="30" customHeight="1">
      <c r="A332" s="6">
        <v>329</v>
      </c>
      <c r="B332" s="7" t="s">
        <v>8</v>
      </c>
      <c r="C332" s="7" t="str">
        <f>"裴美珠"</f>
        <v>裴美珠</v>
      </c>
      <c r="D332" s="7" t="str">
        <f t="shared" si="14"/>
        <v>女</v>
      </c>
      <c r="E332" s="7" t="str">
        <f>"1996-04-01"</f>
        <v>1996-04-01</v>
      </c>
    </row>
    <row r="333" spans="1:5" ht="30" customHeight="1">
      <c r="A333" s="6">
        <v>330</v>
      </c>
      <c r="B333" s="7" t="s">
        <v>8</v>
      </c>
      <c r="C333" s="7" t="str">
        <f>"林晓芬"</f>
        <v>林晓芬</v>
      </c>
      <c r="D333" s="7" t="str">
        <f t="shared" si="14"/>
        <v>女</v>
      </c>
      <c r="E333" s="7" t="str">
        <f>"1994-12-09"</f>
        <v>1994-12-09</v>
      </c>
    </row>
    <row r="334" spans="1:5" ht="30" customHeight="1">
      <c r="A334" s="6">
        <v>331</v>
      </c>
      <c r="B334" s="7" t="s">
        <v>8</v>
      </c>
      <c r="C334" s="7" t="str">
        <f>"苏定棨"</f>
        <v>苏定棨</v>
      </c>
      <c r="D334" s="7" t="str">
        <f t="shared" si="14"/>
        <v>女</v>
      </c>
      <c r="E334" s="7" t="str">
        <f>"1998-10-19"</f>
        <v>1998-10-19</v>
      </c>
    </row>
    <row r="335" spans="1:5" ht="30" customHeight="1">
      <c r="A335" s="6">
        <v>332</v>
      </c>
      <c r="B335" s="7" t="s">
        <v>8</v>
      </c>
      <c r="C335" s="7" t="str">
        <f>"王毓位"</f>
        <v>王毓位</v>
      </c>
      <c r="D335" s="7" t="str">
        <f>"男"</f>
        <v>男</v>
      </c>
      <c r="E335" s="7" t="str">
        <f>"1990-10-22"</f>
        <v>1990-10-22</v>
      </c>
    </row>
    <row r="336" spans="1:5" ht="30" customHeight="1">
      <c r="A336" s="6">
        <v>333</v>
      </c>
      <c r="B336" s="7" t="s">
        <v>8</v>
      </c>
      <c r="C336" s="7" t="str">
        <f>"陈淑婷"</f>
        <v>陈淑婷</v>
      </c>
      <c r="D336" s="7" t="str">
        <f aca="true" t="shared" si="15" ref="D336:D341">"女"</f>
        <v>女</v>
      </c>
      <c r="E336" s="7" t="str">
        <f>"1997-11-27"</f>
        <v>1997-11-27</v>
      </c>
    </row>
    <row r="337" spans="1:5" ht="30" customHeight="1">
      <c r="A337" s="6">
        <v>334</v>
      </c>
      <c r="B337" s="7" t="s">
        <v>8</v>
      </c>
      <c r="C337" s="7" t="str">
        <f>"蔡娟惠"</f>
        <v>蔡娟惠</v>
      </c>
      <c r="D337" s="7" t="str">
        <f t="shared" si="15"/>
        <v>女</v>
      </c>
      <c r="E337" s="7" t="str">
        <f>"1995-11-07"</f>
        <v>1995-11-07</v>
      </c>
    </row>
    <row r="338" spans="1:5" ht="30" customHeight="1">
      <c r="A338" s="6">
        <v>335</v>
      </c>
      <c r="B338" s="7" t="s">
        <v>8</v>
      </c>
      <c r="C338" s="7" t="str">
        <f>"王正月"</f>
        <v>王正月</v>
      </c>
      <c r="D338" s="7" t="str">
        <f t="shared" si="15"/>
        <v>女</v>
      </c>
      <c r="E338" s="7" t="str">
        <f>"1992-08-18"</f>
        <v>1992-08-18</v>
      </c>
    </row>
    <row r="339" spans="1:5" ht="30" customHeight="1">
      <c r="A339" s="6">
        <v>336</v>
      </c>
      <c r="B339" s="7" t="s">
        <v>8</v>
      </c>
      <c r="C339" s="7" t="str">
        <f>"张小婷"</f>
        <v>张小婷</v>
      </c>
      <c r="D339" s="7" t="str">
        <f t="shared" si="15"/>
        <v>女</v>
      </c>
      <c r="E339" s="7" t="str">
        <f>"1993-05-18"</f>
        <v>1993-05-18</v>
      </c>
    </row>
    <row r="340" spans="1:5" ht="30" customHeight="1">
      <c r="A340" s="6">
        <v>337</v>
      </c>
      <c r="B340" s="7" t="s">
        <v>8</v>
      </c>
      <c r="C340" s="7" t="str">
        <f>"李珍妮"</f>
        <v>李珍妮</v>
      </c>
      <c r="D340" s="7" t="str">
        <f t="shared" si="15"/>
        <v>女</v>
      </c>
      <c r="E340" s="7" t="str">
        <f>"1990-09-01"</f>
        <v>1990-09-01</v>
      </c>
    </row>
    <row r="341" spans="1:5" ht="30" customHeight="1">
      <c r="A341" s="6">
        <v>338</v>
      </c>
      <c r="B341" s="7" t="s">
        <v>8</v>
      </c>
      <c r="C341" s="7" t="str">
        <f>"谭小梅"</f>
        <v>谭小梅</v>
      </c>
      <c r="D341" s="7" t="str">
        <f t="shared" si="15"/>
        <v>女</v>
      </c>
      <c r="E341" s="7" t="str">
        <f>"1993-06-18"</f>
        <v>1993-06-18</v>
      </c>
    </row>
    <row r="342" spans="1:5" ht="30" customHeight="1">
      <c r="A342" s="6">
        <v>339</v>
      </c>
      <c r="B342" s="7" t="s">
        <v>8</v>
      </c>
      <c r="C342" s="7" t="str">
        <f>"杨振文"</f>
        <v>杨振文</v>
      </c>
      <c r="D342" s="7" t="str">
        <f>"男"</f>
        <v>男</v>
      </c>
      <c r="E342" s="7" t="str">
        <f>"1992-06-17"</f>
        <v>1992-06-17</v>
      </c>
    </row>
    <row r="343" spans="1:5" ht="30" customHeight="1">
      <c r="A343" s="6">
        <v>340</v>
      </c>
      <c r="B343" s="7" t="s">
        <v>8</v>
      </c>
      <c r="C343" s="7" t="str">
        <f>"黎小雯"</f>
        <v>黎小雯</v>
      </c>
      <c r="D343" s="7" t="str">
        <f aca="true" t="shared" si="16" ref="D343:D349">"女"</f>
        <v>女</v>
      </c>
      <c r="E343" s="7" t="str">
        <f>"1996-09-21"</f>
        <v>1996-09-21</v>
      </c>
    </row>
    <row r="344" spans="1:5" ht="30" customHeight="1">
      <c r="A344" s="6">
        <v>341</v>
      </c>
      <c r="B344" s="7" t="s">
        <v>8</v>
      </c>
      <c r="C344" s="7" t="str">
        <f>"林永教"</f>
        <v>林永教</v>
      </c>
      <c r="D344" s="7" t="str">
        <f t="shared" si="16"/>
        <v>女</v>
      </c>
      <c r="E344" s="7" t="str">
        <f>"1993-02-18"</f>
        <v>1993-02-18</v>
      </c>
    </row>
    <row r="345" spans="1:5" ht="30" customHeight="1">
      <c r="A345" s="6">
        <v>342</v>
      </c>
      <c r="B345" s="7" t="s">
        <v>8</v>
      </c>
      <c r="C345" s="7" t="str">
        <f>"黄艳媚"</f>
        <v>黄艳媚</v>
      </c>
      <c r="D345" s="7" t="str">
        <f t="shared" si="16"/>
        <v>女</v>
      </c>
      <c r="E345" s="7" t="str">
        <f>"1996-02-20"</f>
        <v>1996-02-20</v>
      </c>
    </row>
    <row r="346" spans="1:5" ht="30" customHeight="1">
      <c r="A346" s="6">
        <v>343</v>
      </c>
      <c r="B346" s="7" t="s">
        <v>8</v>
      </c>
      <c r="C346" s="7" t="str">
        <f>"钟仙妍"</f>
        <v>钟仙妍</v>
      </c>
      <c r="D346" s="7" t="str">
        <f t="shared" si="16"/>
        <v>女</v>
      </c>
      <c r="E346" s="7" t="str">
        <f>"1997-05-11"</f>
        <v>1997-05-11</v>
      </c>
    </row>
    <row r="347" spans="1:5" ht="30" customHeight="1">
      <c r="A347" s="6">
        <v>344</v>
      </c>
      <c r="B347" s="7" t="s">
        <v>8</v>
      </c>
      <c r="C347" s="7" t="str">
        <f>"王丹女"</f>
        <v>王丹女</v>
      </c>
      <c r="D347" s="7" t="str">
        <f t="shared" si="16"/>
        <v>女</v>
      </c>
      <c r="E347" s="7" t="str">
        <f>"1991-02-13"</f>
        <v>1991-02-13</v>
      </c>
    </row>
    <row r="348" spans="1:5" ht="30" customHeight="1">
      <c r="A348" s="6">
        <v>345</v>
      </c>
      <c r="B348" s="7" t="s">
        <v>8</v>
      </c>
      <c r="C348" s="7" t="str">
        <f>"王景荟"</f>
        <v>王景荟</v>
      </c>
      <c r="D348" s="7" t="str">
        <f t="shared" si="16"/>
        <v>女</v>
      </c>
      <c r="E348" s="7" t="str">
        <f>"1994-05-15"</f>
        <v>1994-05-15</v>
      </c>
    </row>
    <row r="349" spans="1:5" ht="30" customHeight="1">
      <c r="A349" s="6">
        <v>346</v>
      </c>
      <c r="B349" s="7" t="s">
        <v>10</v>
      </c>
      <c r="C349" s="7" t="str">
        <f>"符雪花"</f>
        <v>符雪花</v>
      </c>
      <c r="D349" s="7" t="str">
        <f t="shared" si="16"/>
        <v>女</v>
      </c>
      <c r="E349" s="7" t="str">
        <f>"1993-12-08"</f>
        <v>1993-12-08</v>
      </c>
    </row>
    <row r="350" spans="1:5" ht="30" customHeight="1">
      <c r="A350" s="6">
        <v>347</v>
      </c>
      <c r="B350" s="7" t="s">
        <v>10</v>
      </c>
      <c r="C350" s="7" t="str">
        <f>"邱家欢"</f>
        <v>邱家欢</v>
      </c>
      <c r="D350" s="7" t="str">
        <f>"男"</f>
        <v>男</v>
      </c>
      <c r="E350" s="7" t="str">
        <f>"1993-03-18"</f>
        <v>1993-03-18</v>
      </c>
    </row>
    <row r="351" spans="1:5" ht="30" customHeight="1">
      <c r="A351" s="6">
        <v>348</v>
      </c>
      <c r="B351" s="7" t="s">
        <v>10</v>
      </c>
      <c r="C351" s="7" t="str">
        <f>"张生晖"</f>
        <v>张生晖</v>
      </c>
      <c r="D351" s="7" t="str">
        <f>"男"</f>
        <v>男</v>
      </c>
      <c r="E351" s="7" t="str">
        <f>"1995-09-23"</f>
        <v>1995-09-23</v>
      </c>
    </row>
    <row r="352" spans="1:5" ht="30" customHeight="1">
      <c r="A352" s="6">
        <v>349</v>
      </c>
      <c r="B352" s="7" t="s">
        <v>10</v>
      </c>
      <c r="C352" s="7" t="str">
        <f>"王家宇"</f>
        <v>王家宇</v>
      </c>
      <c r="D352" s="7" t="str">
        <f>"男"</f>
        <v>男</v>
      </c>
      <c r="E352" s="7" t="str">
        <f>"1992-11-28"</f>
        <v>1992-11-28</v>
      </c>
    </row>
    <row r="353" spans="1:5" ht="30" customHeight="1">
      <c r="A353" s="6">
        <v>350</v>
      </c>
      <c r="B353" s="7" t="s">
        <v>10</v>
      </c>
      <c r="C353" s="7" t="str">
        <f>"胡玉选"</f>
        <v>胡玉选</v>
      </c>
      <c r="D353" s="7" t="str">
        <f>"女"</f>
        <v>女</v>
      </c>
      <c r="E353" s="7" t="str">
        <f>"1995-08-21"</f>
        <v>1995-08-21</v>
      </c>
    </row>
    <row r="354" spans="1:5" ht="30" customHeight="1">
      <c r="A354" s="6">
        <v>351</v>
      </c>
      <c r="B354" s="7" t="s">
        <v>10</v>
      </c>
      <c r="C354" s="7" t="str">
        <f>"郑焕妃"</f>
        <v>郑焕妃</v>
      </c>
      <c r="D354" s="7" t="str">
        <f>"女"</f>
        <v>女</v>
      </c>
      <c r="E354" s="7" t="str">
        <f>"1995-05-27"</f>
        <v>1995-05-27</v>
      </c>
    </row>
    <row r="355" spans="1:5" ht="30" customHeight="1">
      <c r="A355" s="6">
        <v>352</v>
      </c>
      <c r="B355" s="7" t="s">
        <v>10</v>
      </c>
      <c r="C355" s="7" t="str">
        <f>"江浪"</f>
        <v>江浪</v>
      </c>
      <c r="D355" s="7" t="str">
        <f>"男"</f>
        <v>男</v>
      </c>
      <c r="E355" s="7" t="str">
        <f>"1996-02-15"</f>
        <v>1996-02-15</v>
      </c>
    </row>
    <row r="356" spans="1:5" ht="30" customHeight="1">
      <c r="A356" s="6">
        <v>353</v>
      </c>
      <c r="B356" s="7" t="s">
        <v>10</v>
      </c>
      <c r="C356" s="7" t="str">
        <f>"陈学僖"</f>
        <v>陈学僖</v>
      </c>
      <c r="D356" s="7" t="str">
        <f aca="true" t="shared" si="17" ref="D356:D366">"女"</f>
        <v>女</v>
      </c>
      <c r="E356" s="7" t="str">
        <f>"1999-05-16"</f>
        <v>1999-05-16</v>
      </c>
    </row>
    <row r="357" spans="1:5" ht="30" customHeight="1">
      <c r="A357" s="6">
        <v>354</v>
      </c>
      <c r="B357" s="7" t="s">
        <v>10</v>
      </c>
      <c r="C357" s="7" t="str">
        <f>"杨冰"</f>
        <v>杨冰</v>
      </c>
      <c r="D357" s="7" t="str">
        <f t="shared" si="17"/>
        <v>女</v>
      </c>
      <c r="E357" s="7" t="str">
        <f>"1997-09-25"</f>
        <v>1997-09-25</v>
      </c>
    </row>
    <row r="358" spans="1:5" ht="30" customHeight="1">
      <c r="A358" s="6">
        <v>355</v>
      </c>
      <c r="B358" s="7" t="s">
        <v>10</v>
      </c>
      <c r="C358" s="7" t="str">
        <f>"文新芬"</f>
        <v>文新芬</v>
      </c>
      <c r="D358" s="7" t="str">
        <f t="shared" si="17"/>
        <v>女</v>
      </c>
      <c r="E358" s="7" t="str">
        <f>"1996-06-27"</f>
        <v>1996-06-27</v>
      </c>
    </row>
    <row r="359" spans="1:5" ht="30" customHeight="1">
      <c r="A359" s="6">
        <v>356</v>
      </c>
      <c r="B359" s="7" t="s">
        <v>10</v>
      </c>
      <c r="C359" s="7" t="str">
        <f>"卢文丽"</f>
        <v>卢文丽</v>
      </c>
      <c r="D359" s="7" t="str">
        <f t="shared" si="17"/>
        <v>女</v>
      </c>
      <c r="E359" s="7" t="str">
        <f>"1997-10-18"</f>
        <v>1997-10-18</v>
      </c>
    </row>
    <row r="360" spans="1:5" ht="30" customHeight="1">
      <c r="A360" s="6">
        <v>357</v>
      </c>
      <c r="B360" s="7" t="s">
        <v>10</v>
      </c>
      <c r="C360" s="7" t="str">
        <f>"邱雪"</f>
        <v>邱雪</v>
      </c>
      <c r="D360" s="7" t="str">
        <f t="shared" si="17"/>
        <v>女</v>
      </c>
      <c r="E360" s="7" t="str">
        <f>"1994-04-25"</f>
        <v>1994-04-25</v>
      </c>
    </row>
    <row r="361" spans="1:5" ht="30" customHeight="1">
      <c r="A361" s="6">
        <v>358</v>
      </c>
      <c r="B361" s="7" t="s">
        <v>10</v>
      </c>
      <c r="C361" s="7" t="str">
        <f>"林艳"</f>
        <v>林艳</v>
      </c>
      <c r="D361" s="7" t="str">
        <f t="shared" si="17"/>
        <v>女</v>
      </c>
      <c r="E361" s="7" t="str">
        <f>"1996-09-09"</f>
        <v>1996-09-09</v>
      </c>
    </row>
    <row r="362" spans="1:5" ht="30" customHeight="1">
      <c r="A362" s="6">
        <v>359</v>
      </c>
      <c r="B362" s="7" t="s">
        <v>10</v>
      </c>
      <c r="C362" s="7" t="str">
        <f>"林艳"</f>
        <v>林艳</v>
      </c>
      <c r="D362" s="7" t="str">
        <f t="shared" si="17"/>
        <v>女</v>
      </c>
      <c r="E362" s="7" t="str">
        <f>"1995-04-05"</f>
        <v>1995-04-05</v>
      </c>
    </row>
    <row r="363" spans="1:5" ht="30" customHeight="1">
      <c r="A363" s="6">
        <v>360</v>
      </c>
      <c r="B363" s="7" t="s">
        <v>10</v>
      </c>
      <c r="C363" s="7" t="str">
        <f>"何月朋"</f>
        <v>何月朋</v>
      </c>
      <c r="D363" s="7" t="str">
        <f t="shared" si="17"/>
        <v>女</v>
      </c>
      <c r="E363" s="7" t="str">
        <f>"1992-11-20"</f>
        <v>1992-11-20</v>
      </c>
    </row>
    <row r="364" spans="1:5" ht="30" customHeight="1">
      <c r="A364" s="6">
        <v>361</v>
      </c>
      <c r="B364" s="7" t="s">
        <v>10</v>
      </c>
      <c r="C364" s="7" t="str">
        <f>"高志春"</f>
        <v>高志春</v>
      </c>
      <c r="D364" s="7" t="str">
        <f t="shared" si="17"/>
        <v>女</v>
      </c>
      <c r="E364" s="7" t="str">
        <f>"1996-08-14"</f>
        <v>1996-08-14</v>
      </c>
    </row>
    <row r="365" spans="1:5" ht="30" customHeight="1">
      <c r="A365" s="6">
        <v>362</v>
      </c>
      <c r="B365" s="7" t="s">
        <v>10</v>
      </c>
      <c r="C365" s="7" t="str">
        <f>"吴丽霞"</f>
        <v>吴丽霞</v>
      </c>
      <c r="D365" s="7" t="str">
        <f t="shared" si="17"/>
        <v>女</v>
      </c>
      <c r="E365" s="7" t="str">
        <f>"1993-10-01"</f>
        <v>1993-10-01</v>
      </c>
    </row>
    <row r="366" spans="1:5" ht="30" customHeight="1">
      <c r="A366" s="6">
        <v>363</v>
      </c>
      <c r="B366" s="7" t="s">
        <v>10</v>
      </c>
      <c r="C366" s="7" t="str">
        <f>"潘帆"</f>
        <v>潘帆</v>
      </c>
      <c r="D366" s="7" t="str">
        <f t="shared" si="17"/>
        <v>女</v>
      </c>
      <c r="E366" s="7" t="str">
        <f>"1998-12-18"</f>
        <v>1998-12-18</v>
      </c>
    </row>
    <row r="367" spans="1:5" ht="30" customHeight="1">
      <c r="A367" s="6">
        <v>364</v>
      </c>
      <c r="B367" s="7" t="s">
        <v>10</v>
      </c>
      <c r="C367" s="7" t="str">
        <f>"许阳润"</f>
        <v>许阳润</v>
      </c>
      <c r="D367" s="7" t="str">
        <f>"男"</f>
        <v>男</v>
      </c>
      <c r="E367" s="7" t="str">
        <f>"1995-11-27"</f>
        <v>1995-11-27</v>
      </c>
    </row>
    <row r="368" spans="1:5" ht="30" customHeight="1">
      <c r="A368" s="6">
        <v>365</v>
      </c>
      <c r="B368" s="7" t="s">
        <v>10</v>
      </c>
      <c r="C368" s="7" t="str">
        <f>"李逸"</f>
        <v>李逸</v>
      </c>
      <c r="D368" s="7" t="str">
        <f>"女"</f>
        <v>女</v>
      </c>
      <c r="E368" s="7" t="str">
        <f>"1998-03-27"</f>
        <v>1998-03-27</v>
      </c>
    </row>
    <row r="369" spans="1:5" ht="30" customHeight="1">
      <c r="A369" s="6">
        <v>366</v>
      </c>
      <c r="B369" s="7" t="s">
        <v>10</v>
      </c>
      <c r="C369" s="7" t="str">
        <f>"王秋儿"</f>
        <v>王秋儿</v>
      </c>
      <c r="D369" s="7" t="str">
        <f>"女"</f>
        <v>女</v>
      </c>
      <c r="E369" s="7" t="str">
        <f>"1995-08-19"</f>
        <v>1995-08-19</v>
      </c>
    </row>
    <row r="370" spans="1:5" ht="30" customHeight="1">
      <c r="A370" s="6">
        <v>367</v>
      </c>
      <c r="B370" s="7" t="s">
        <v>10</v>
      </c>
      <c r="C370" s="7" t="str">
        <f>"符泽宁"</f>
        <v>符泽宁</v>
      </c>
      <c r="D370" s="7" t="str">
        <f>"男"</f>
        <v>男</v>
      </c>
      <c r="E370" s="7" t="str">
        <f>"1995-07-12"</f>
        <v>1995-07-12</v>
      </c>
    </row>
    <row r="371" spans="1:5" ht="30" customHeight="1">
      <c r="A371" s="6">
        <v>368</v>
      </c>
      <c r="B371" s="7" t="s">
        <v>10</v>
      </c>
      <c r="C371" s="7" t="str">
        <f>"何壮高"</f>
        <v>何壮高</v>
      </c>
      <c r="D371" s="7" t="str">
        <f>"男"</f>
        <v>男</v>
      </c>
      <c r="E371" s="7" t="str">
        <f>"1997-10-23"</f>
        <v>1997-10-23</v>
      </c>
    </row>
    <row r="372" spans="1:5" ht="30" customHeight="1">
      <c r="A372" s="6">
        <v>369</v>
      </c>
      <c r="B372" s="7" t="s">
        <v>10</v>
      </c>
      <c r="C372" s="7" t="str">
        <f>"王才莲"</f>
        <v>王才莲</v>
      </c>
      <c r="D372" s="7" t="str">
        <f>"男"</f>
        <v>男</v>
      </c>
      <c r="E372" s="7" t="str">
        <f>"1991-02-02"</f>
        <v>1991-02-02</v>
      </c>
    </row>
    <row r="373" spans="1:5" ht="30" customHeight="1">
      <c r="A373" s="6">
        <v>370</v>
      </c>
      <c r="B373" s="7" t="s">
        <v>10</v>
      </c>
      <c r="C373" s="7" t="str">
        <f>"黄婷婷"</f>
        <v>黄婷婷</v>
      </c>
      <c r="D373" s="7" t="str">
        <f>"女"</f>
        <v>女</v>
      </c>
      <c r="E373" s="7" t="str">
        <f>"1990-09-30"</f>
        <v>1990-09-30</v>
      </c>
    </row>
    <row r="374" spans="1:5" ht="30" customHeight="1">
      <c r="A374" s="6">
        <v>371</v>
      </c>
      <c r="B374" s="7" t="s">
        <v>10</v>
      </c>
      <c r="C374" s="7" t="str">
        <f>"邢莉莉"</f>
        <v>邢莉莉</v>
      </c>
      <c r="D374" s="7" t="str">
        <f aca="true" t="shared" si="18" ref="D373:D383">"女"</f>
        <v>女</v>
      </c>
      <c r="E374" s="7" t="str">
        <f>"1992-10-14"</f>
        <v>1992-10-14</v>
      </c>
    </row>
    <row r="375" spans="1:5" ht="30" customHeight="1">
      <c r="A375" s="6">
        <v>372</v>
      </c>
      <c r="B375" s="7" t="s">
        <v>10</v>
      </c>
      <c r="C375" s="7" t="str">
        <f>"何泽玲"</f>
        <v>何泽玲</v>
      </c>
      <c r="D375" s="7" t="str">
        <f t="shared" si="18"/>
        <v>女</v>
      </c>
      <c r="E375" s="7" t="str">
        <f>"1992-12-27"</f>
        <v>1992-12-27</v>
      </c>
    </row>
    <row r="376" spans="1:5" ht="30" customHeight="1">
      <c r="A376" s="6">
        <v>373</v>
      </c>
      <c r="B376" s="7" t="s">
        <v>10</v>
      </c>
      <c r="C376" s="7" t="str">
        <f>"林秋凤"</f>
        <v>林秋凤</v>
      </c>
      <c r="D376" s="7" t="str">
        <f t="shared" si="18"/>
        <v>女</v>
      </c>
      <c r="E376" s="7" t="str">
        <f>"1995-02-25"</f>
        <v>1995-02-25</v>
      </c>
    </row>
    <row r="377" spans="1:5" ht="30" customHeight="1">
      <c r="A377" s="6">
        <v>374</v>
      </c>
      <c r="B377" s="7" t="s">
        <v>10</v>
      </c>
      <c r="C377" s="7" t="str">
        <f>"符建菲"</f>
        <v>符建菲</v>
      </c>
      <c r="D377" s="7" t="str">
        <f t="shared" si="18"/>
        <v>女</v>
      </c>
      <c r="E377" s="7" t="str">
        <f>"1991-06-18"</f>
        <v>1991-06-18</v>
      </c>
    </row>
    <row r="378" spans="1:5" ht="30" customHeight="1">
      <c r="A378" s="6">
        <v>375</v>
      </c>
      <c r="B378" s="7" t="s">
        <v>10</v>
      </c>
      <c r="C378" s="7" t="str">
        <f>"田滢楠"</f>
        <v>田滢楠</v>
      </c>
      <c r="D378" s="7" t="str">
        <f t="shared" si="18"/>
        <v>女</v>
      </c>
      <c r="E378" s="7" t="str">
        <f>"1998-10-18"</f>
        <v>1998-10-18</v>
      </c>
    </row>
    <row r="379" spans="1:5" ht="30" customHeight="1">
      <c r="A379" s="6">
        <v>376</v>
      </c>
      <c r="B379" s="7" t="s">
        <v>10</v>
      </c>
      <c r="C379" s="7" t="str">
        <f>"王淋"</f>
        <v>王淋</v>
      </c>
      <c r="D379" s="7" t="str">
        <f t="shared" si="18"/>
        <v>女</v>
      </c>
      <c r="E379" s="7" t="str">
        <f>"1998-10-03"</f>
        <v>1998-10-03</v>
      </c>
    </row>
    <row r="380" spans="1:5" ht="30" customHeight="1">
      <c r="A380" s="6">
        <v>377</v>
      </c>
      <c r="B380" s="7" t="s">
        <v>10</v>
      </c>
      <c r="C380" s="7" t="str">
        <f>"黄秋婵"</f>
        <v>黄秋婵</v>
      </c>
      <c r="D380" s="7" t="str">
        <f t="shared" si="18"/>
        <v>女</v>
      </c>
      <c r="E380" s="7" t="str">
        <f>"1995-03-27"</f>
        <v>1995-03-27</v>
      </c>
    </row>
    <row r="381" spans="1:5" ht="30" customHeight="1">
      <c r="A381" s="6">
        <v>378</v>
      </c>
      <c r="B381" s="7" t="s">
        <v>10</v>
      </c>
      <c r="C381" s="7" t="str">
        <f>"王菲"</f>
        <v>王菲</v>
      </c>
      <c r="D381" s="7" t="str">
        <f t="shared" si="18"/>
        <v>女</v>
      </c>
      <c r="E381" s="7" t="str">
        <f>"1993-11-28"</f>
        <v>1993-11-28</v>
      </c>
    </row>
    <row r="382" spans="1:5" ht="30" customHeight="1">
      <c r="A382" s="6">
        <v>379</v>
      </c>
      <c r="B382" s="7" t="s">
        <v>10</v>
      </c>
      <c r="C382" s="7" t="str">
        <f>"陈晶晶"</f>
        <v>陈晶晶</v>
      </c>
      <c r="D382" s="7" t="str">
        <f t="shared" si="18"/>
        <v>女</v>
      </c>
      <c r="E382" s="7" t="str">
        <f>"1992-11-18"</f>
        <v>1992-11-18</v>
      </c>
    </row>
    <row r="383" spans="1:5" ht="30" customHeight="1">
      <c r="A383" s="6">
        <v>380</v>
      </c>
      <c r="B383" s="7" t="s">
        <v>10</v>
      </c>
      <c r="C383" s="7" t="str">
        <f>"杜丹丹"</f>
        <v>杜丹丹</v>
      </c>
      <c r="D383" s="7" t="str">
        <f t="shared" si="18"/>
        <v>女</v>
      </c>
      <c r="E383" s="7" t="str">
        <f>"1996-08-15"</f>
        <v>1996-08-15</v>
      </c>
    </row>
    <row r="384" spans="1:5" ht="30" customHeight="1">
      <c r="A384" s="6">
        <v>381</v>
      </c>
      <c r="B384" s="7" t="s">
        <v>10</v>
      </c>
      <c r="C384" s="7" t="str">
        <f>"钟国浩"</f>
        <v>钟国浩</v>
      </c>
      <c r="D384" s="7" t="str">
        <f>"男"</f>
        <v>男</v>
      </c>
      <c r="E384" s="7" t="str">
        <f>"1992-06-20"</f>
        <v>1992-06-20</v>
      </c>
    </row>
    <row r="385" spans="1:5" ht="30" customHeight="1">
      <c r="A385" s="6">
        <v>382</v>
      </c>
      <c r="B385" s="7" t="s">
        <v>10</v>
      </c>
      <c r="C385" s="7" t="str">
        <f>"王妮"</f>
        <v>王妮</v>
      </c>
      <c r="D385" s="7" t="str">
        <f>"女"</f>
        <v>女</v>
      </c>
      <c r="E385" s="7" t="str">
        <f>"1997-09-05"</f>
        <v>1997-09-05</v>
      </c>
    </row>
    <row r="386" spans="1:5" ht="30" customHeight="1">
      <c r="A386" s="6">
        <v>383</v>
      </c>
      <c r="B386" s="7" t="s">
        <v>10</v>
      </c>
      <c r="C386" s="7" t="str">
        <f>"麦琪琪"</f>
        <v>麦琪琪</v>
      </c>
      <c r="D386" s="7" t="str">
        <f>"女"</f>
        <v>女</v>
      </c>
      <c r="E386" s="7" t="str">
        <f>"1997-08-07"</f>
        <v>1997-08-07</v>
      </c>
    </row>
    <row r="387" spans="1:5" ht="30" customHeight="1">
      <c r="A387" s="6">
        <v>384</v>
      </c>
      <c r="B387" s="7" t="s">
        <v>10</v>
      </c>
      <c r="C387" s="7" t="str">
        <f>"王茜"</f>
        <v>王茜</v>
      </c>
      <c r="D387" s="7" t="str">
        <f>"女"</f>
        <v>女</v>
      </c>
      <c r="E387" s="7" t="str">
        <f>"1997-09-15"</f>
        <v>1997-09-15</v>
      </c>
    </row>
    <row r="388" spans="1:5" ht="30" customHeight="1">
      <c r="A388" s="6">
        <v>385</v>
      </c>
      <c r="B388" s="7" t="s">
        <v>9</v>
      </c>
      <c r="C388" s="7" t="str">
        <f>"黄婷婷"</f>
        <v>黄婷婷</v>
      </c>
      <c r="D388" s="7" t="str">
        <f>"女"</f>
        <v>女</v>
      </c>
      <c r="E388" s="7" t="str">
        <f>"1995-01-10"</f>
        <v>1995-01-10</v>
      </c>
    </row>
    <row r="389" spans="1:5" ht="30" customHeight="1">
      <c r="A389" s="6">
        <v>386</v>
      </c>
      <c r="B389" s="7" t="s">
        <v>10</v>
      </c>
      <c r="C389" s="7" t="str">
        <f>"谢国义"</f>
        <v>谢国义</v>
      </c>
      <c r="D389" s="7" t="str">
        <f>"男"</f>
        <v>男</v>
      </c>
      <c r="E389" s="7" t="str">
        <f>"1993-08-17"</f>
        <v>1993-08-17</v>
      </c>
    </row>
    <row r="390" spans="1:5" ht="30" customHeight="1">
      <c r="A390" s="6">
        <v>387</v>
      </c>
      <c r="B390" s="7" t="s">
        <v>10</v>
      </c>
      <c r="C390" s="7" t="str">
        <f>"符晓寒"</f>
        <v>符晓寒</v>
      </c>
      <c r="D390" s="7" t="str">
        <f aca="true" t="shared" si="19" ref="D390:D401">"女"</f>
        <v>女</v>
      </c>
      <c r="E390" s="7" t="str">
        <f>"1998-05-24"</f>
        <v>1998-05-24</v>
      </c>
    </row>
    <row r="391" spans="1:5" ht="30" customHeight="1">
      <c r="A391" s="6">
        <v>388</v>
      </c>
      <c r="B391" s="7" t="s">
        <v>10</v>
      </c>
      <c r="C391" s="7" t="str">
        <f>"王川兰"</f>
        <v>王川兰</v>
      </c>
      <c r="D391" s="7" t="str">
        <f t="shared" si="19"/>
        <v>女</v>
      </c>
      <c r="E391" s="7" t="str">
        <f>"1997-06-06"</f>
        <v>1997-06-06</v>
      </c>
    </row>
    <row r="392" spans="1:5" ht="30" customHeight="1">
      <c r="A392" s="6">
        <v>389</v>
      </c>
      <c r="B392" s="7" t="s">
        <v>10</v>
      </c>
      <c r="C392" s="7" t="str">
        <f>"甘芷瑜"</f>
        <v>甘芷瑜</v>
      </c>
      <c r="D392" s="7" t="str">
        <f t="shared" si="19"/>
        <v>女</v>
      </c>
      <c r="E392" s="7" t="str">
        <f>"1991-03-05"</f>
        <v>1991-03-05</v>
      </c>
    </row>
    <row r="393" spans="1:5" ht="30" customHeight="1">
      <c r="A393" s="6">
        <v>390</v>
      </c>
      <c r="B393" s="7" t="s">
        <v>10</v>
      </c>
      <c r="C393" s="7" t="str">
        <f>"李娟娟"</f>
        <v>李娟娟</v>
      </c>
      <c r="D393" s="7" t="str">
        <f t="shared" si="19"/>
        <v>女</v>
      </c>
      <c r="E393" s="7" t="str">
        <f>"1998-06-28"</f>
        <v>1998-06-28</v>
      </c>
    </row>
    <row r="394" spans="1:5" ht="30" customHeight="1">
      <c r="A394" s="6">
        <v>391</v>
      </c>
      <c r="B394" s="7" t="s">
        <v>10</v>
      </c>
      <c r="C394" s="7" t="str">
        <f>"伍娴婉"</f>
        <v>伍娴婉</v>
      </c>
      <c r="D394" s="7" t="str">
        <f t="shared" si="19"/>
        <v>女</v>
      </c>
      <c r="E394" s="7" t="str">
        <f>"1994-01-25"</f>
        <v>1994-01-25</v>
      </c>
    </row>
    <row r="395" spans="1:5" ht="30" customHeight="1">
      <c r="A395" s="6">
        <v>392</v>
      </c>
      <c r="B395" s="7" t="s">
        <v>10</v>
      </c>
      <c r="C395" s="7" t="str">
        <f>"王元乾"</f>
        <v>王元乾</v>
      </c>
      <c r="D395" s="7" t="str">
        <f t="shared" si="19"/>
        <v>女</v>
      </c>
      <c r="E395" s="7" t="str">
        <f>"1996-03-16"</f>
        <v>1996-03-16</v>
      </c>
    </row>
    <row r="396" spans="1:5" ht="30" customHeight="1">
      <c r="A396" s="6">
        <v>393</v>
      </c>
      <c r="B396" s="7" t="s">
        <v>10</v>
      </c>
      <c r="C396" s="7" t="str">
        <f>"陈玉曼"</f>
        <v>陈玉曼</v>
      </c>
      <c r="D396" s="7" t="str">
        <f t="shared" si="19"/>
        <v>女</v>
      </c>
      <c r="E396" s="7" t="str">
        <f>"1996-04-15"</f>
        <v>1996-04-15</v>
      </c>
    </row>
    <row r="397" spans="1:5" ht="30" customHeight="1">
      <c r="A397" s="6">
        <v>394</v>
      </c>
      <c r="B397" s="7" t="s">
        <v>10</v>
      </c>
      <c r="C397" s="7" t="str">
        <f>"吴芷"</f>
        <v>吴芷</v>
      </c>
      <c r="D397" s="7" t="str">
        <f t="shared" si="19"/>
        <v>女</v>
      </c>
      <c r="E397" s="7" t="str">
        <f>"1997-06-01"</f>
        <v>1997-06-01</v>
      </c>
    </row>
    <row r="398" spans="1:5" ht="30" customHeight="1">
      <c r="A398" s="6">
        <v>395</v>
      </c>
      <c r="B398" s="7" t="s">
        <v>10</v>
      </c>
      <c r="C398" s="7" t="str">
        <f>"姚香香"</f>
        <v>姚香香</v>
      </c>
      <c r="D398" s="7" t="str">
        <f t="shared" si="19"/>
        <v>女</v>
      </c>
      <c r="E398" s="7" t="str">
        <f>"1995-10-23"</f>
        <v>1995-10-23</v>
      </c>
    </row>
    <row r="399" spans="1:5" ht="30" customHeight="1">
      <c r="A399" s="6">
        <v>396</v>
      </c>
      <c r="B399" s="7" t="s">
        <v>10</v>
      </c>
      <c r="C399" s="7" t="str">
        <f>"卢银叶"</f>
        <v>卢银叶</v>
      </c>
      <c r="D399" s="7" t="str">
        <f t="shared" si="19"/>
        <v>女</v>
      </c>
      <c r="E399" s="7" t="str">
        <f>"1996-04-08"</f>
        <v>1996-04-08</v>
      </c>
    </row>
    <row r="400" spans="1:5" ht="30" customHeight="1">
      <c r="A400" s="6">
        <v>397</v>
      </c>
      <c r="B400" s="7" t="s">
        <v>10</v>
      </c>
      <c r="C400" s="7" t="str">
        <f>"覃贞怡"</f>
        <v>覃贞怡</v>
      </c>
      <c r="D400" s="7" t="str">
        <f t="shared" si="19"/>
        <v>女</v>
      </c>
      <c r="E400" s="7" t="str">
        <f>"1997-09-22"</f>
        <v>1997-09-22</v>
      </c>
    </row>
    <row r="401" spans="1:5" ht="30" customHeight="1">
      <c r="A401" s="6">
        <v>398</v>
      </c>
      <c r="B401" s="7" t="s">
        <v>10</v>
      </c>
      <c r="C401" s="7" t="str">
        <f>"吴春梅"</f>
        <v>吴春梅</v>
      </c>
      <c r="D401" s="7" t="str">
        <f t="shared" si="19"/>
        <v>女</v>
      </c>
      <c r="E401" s="7" t="str">
        <f>"1996-10-23"</f>
        <v>1996-10-23</v>
      </c>
    </row>
    <row r="402" spans="1:5" ht="30" customHeight="1">
      <c r="A402" s="6">
        <v>399</v>
      </c>
      <c r="B402" s="7" t="s">
        <v>10</v>
      </c>
      <c r="C402" s="7" t="str">
        <f>"唐启壮"</f>
        <v>唐启壮</v>
      </c>
      <c r="D402" s="7" t="str">
        <f>"男"</f>
        <v>男</v>
      </c>
      <c r="E402" s="7" t="str">
        <f>"1995-08-06"</f>
        <v>1995-08-06</v>
      </c>
    </row>
    <row r="403" spans="1:5" ht="30" customHeight="1">
      <c r="A403" s="6">
        <v>400</v>
      </c>
      <c r="B403" s="7" t="s">
        <v>10</v>
      </c>
      <c r="C403" s="7" t="str">
        <f>"陈佳娟"</f>
        <v>陈佳娟</v>
      </c>
      <c r="D403" s="7" t="str">
        <f aca="true" t="shared" si="20" ref="D403:D413">"女"</f>
        <v>女</v>
      </c>
      <c r="E403" s="7" t="str">
        <f>"1996-10-24"</f>
        <v>1996-10-24</v>
      </c>
    </row>
    <row r="404" spans="1:5" ht="30" customHeight="1">
      <c r="A404" s="6">
        <v>401</v>
      </c>
      <c r="B404" s="7" t="s">
        <v>10</v>
      </c>
      <c r="C404" s="7" t="str">
        <f>"林兰燕"</f>
        <v>林兰燕</v>
      </c>
      <c r="D404" s="7" t="str">
        <f t="shared" si="20"/>
        <v>女</v>
      </c>
      <c r="E404" s="7" t="str">
        <f>"1995-04-28"</f>
        <v>1995-04-28</v>
      </c>
    </row>
    <row r="405" spans="1:5" ht="30" customHeight="1">
      <c r="A405" s="6">
        <v>402</v>
      </c>
      <c r="B405" s="7" t="s">
        <v>10</v>
      </c>
      <c r="C405" s="7" t="str">
        <f>"陈雅丹"</f>
        <v>陈雅丹</v>
      </c>
      <c r="D405" s="7" t="str">
        <f t="shared" si="20"/>
        <v>女</v>
      </c>
      <c r="E405" s="7" t="str">
        <f>"1999-03-29"</f>
        <v>1999-03-29</v>
      </c>
    </row>
    <row r="406" spans="1:5" ht="30" customHeight="1">
      <c r="A406" s="6">
        <v>403</v>
      </c>
      <c r="B406" s="7" t="s">
        <v>10</v>
      </c>
      <c r="C406" s="7" t="str">
        <f>"叶晶晶"</f>
        <v>叶晶晶</v>
      </c>
      <c r="D406" s="7" t="str">
        <f t="shared" si="20"/>
        <v>女</v>
      </c>
      <c r="E406" s="7" t="str">
        <f>"1996-02-22"</f>
        <v>1996-02-22</v>
      </c>
    </row>
    <row r="407" spans="1:5" ht="30" customHeight="1">
      <c r="A407" s="6">
        <v>404</v>
      </c>
      <c r="B407" s="7" t="s">
        <v>10</v>
      </c>
      <c r="C407" s="7" t="str">
        <f>"杨苗"</f>
        <v>杨苗</v>
      </c>
      <c r="D407" s="7" t="str">
        <f t="shared" si="20"/>
        <v>女</v>
      </c>
      <c r="E407" s="7" t="str">
        <f>"1995-06-27"</f>
        <v>1995-06-27</v>
      </c>
    </row>
    <row r="408" spans="1:5" ht="30" customHeight="1">
      <c r="A408" s="6">
        <v>405</v>
      </c>
      <c r="B408" s="7" t="s">
        <v>10</v>
      </c>
      <c r="C408" s="7" t="str">
        <f>"邓美玲"</f>
        <v>邓美玲</v>
      </c>
      <c r="D408" s="7" t="str">
        <f t="shared" si="20"/>
        <v>女</v>
      </c>
      <c r="E408" s="7" t="str">
        <f>"1995-09-09"</f>
        <v>1995-09-09</v>
      </c>
    </row>
    <row r="409" spans="1:5" ht="30" customHeight="1">
      <c r="A409" s="6">
        <v>406</v>
      </c>
      <c r="B409" s="7" t="s">
        <v>10</v>
      </c>
      <c r="C409" s="7" t="str">
        <f>"张晓茵"</f>
        <v>张晓茵</v>
      </c>
      <c r="D409" s="7" t="str">
        <f t="shared" si="20"/>
        <v>女</v>
      </c>
      <c r="E409" s="7" t="str">
        <f>"1996-08-29"</f>
        <v>1996-08-29</v>
      </c>
    </row>
    <row r="410" spans="1:5" ht="30" customHeight="1">
      <c r="A410" s="6">
        <v>407</v>
      </c>
      <c r="B410" s="7" t="s">
        <v>10</v>
      </c>
      <c r="C410" s="7" t="str">
        <f>"吴晓婷"</f>
        <v>吴晓婷</v>
      </c>
      <c r="D410" s="7" t="str">
        <f t="shared" si="20"/>
        <v>女</v>
      </c>
      <c r="E410" s="7" t="str">
        <f>"1993-08-07"</f>
        <v>1993-08-07</v>
      </c>
    </row>
    <row r="411" spans="1:5" ht="30" customHeight="1">
      <c r="A411" s="6">
        <v>408</v>
      </c>
      <c r="B411" s="7" t="s">
        <v>10</v>
      </c>
      <c r="C411" s="7" t="str">
        <f>"韦爱民"</f>
        <v>韦爱民</v>
      </c>
      <c r="D411" s="7" t="str">
        <f t="shared" si="20"/>
        <v>女</v>
      </c>
      <c r="E411" s="7" t="str">
        <f>"1996-09-28"</f>
        <v>1996-09-28</v>
      </c>
    </row>
    <row r="412" spans="1:5" ht="30" customHeight="1">
      <c r="A412" s="6">
        <v>409</v>
      </c>
      <c r="B412" s="7" t="s">
        <v>10</v>
      </c>
      <c r="C412" s="7" t="str">
        <f>"李岩带"</f>
        <v>李岩带</v>
      </c>
      <c r="D412" s="7" t="str">
        <f t="shared" si="20"/>
        <v>女</v>
      </c>
      <c r="E412" s="7" t="str">
        <f>"1995-01-18"</f>
        <v>1995-01-18</v>
      </c>
    </row>
    <row r="413" spans="1:5" ht="30" customHeight="1">
      <c r="A413" s="6">
        <v>410</v>
      </c>
      <c r="B413" s="7" t="s">
        <v>10</v>
      </c>
      <c r="C413" s="7" t="str">
        <f>"唐世问"</f>
        <v>唐世问</v>
      </c>
      <c r="D413" s="7" t="str">
        <f>"男"</f>
        <v>男</v>
      </c>
      <c r="E413" s="7" t="str">
        <f>"1996-08-15"</f>
        <v>1996-08-15</v>
      </c>
    </row>
    <row r="414" spans="1:5" ht="30" customHeight="1">
      <c r="A414" s="6">
        <v>411</v>
      </c>
      <c r="B414" s="7" t="s">
        <v>10</v>
      </c>
      <c r="C414" s="7" t="str">
        <f>"陈蕊"</f>
        <v>陈蕊</v>
      </c>
      <c r="D414" s="7" t="str">
        <f>"女"</f>
        <v>女</v>
      </c>
      <c r="E414" s="7" t="str">
        <f>"1995-10-08"</f>
        <v>1995-10-08</v>
      </c>
    </row>
    <row r="415" spans="1:5" ht="30" customHeight="1">
      <c r="A415" s="6">
        <v>412</v>
      </c>
      <c r="B415" s="7" t="s">
        <v>10</v>
      </c>
      <c r="C415" s="7" t="str">
        <f>"陈尾教"</f>
        <v>陈尾教</v>
      </c>
      <c r="D415" s="7" t="str">
        <f>"女"</f>
        <v>女</v>
      </c>
      <c r="E415" s="7" t="str">
        <f>"1992-03-05"</f>
        <v>1992-03-05</v>
      </c>
    </row>
    <row r="416" spans="1:5" ht="30" customHeight="1">
      <c r="A416" s="6">
        <v>413</v>
      </c>
      <c r="B416" s="7" t="s">
        <v>10</v>
      </c>
      <c r="C416" s="7" t="str">
        <f>"苏金兰"</f>
        <v>苏金兰</v>
      </c>
      <c r="D416" s="7" t="str">
        <f>"女"</f>
        <v>女</v>
      </c>
      <c r="E416" s="7" t="str">
        <f>"1994-05-04"</f>
        <v>1994-05-04</v>
      </c>
    </row>
    <row r="417" spans="1:5" ht="30" customHeight="1">
      <c r="A417" s="6">
        <v>414</v>
      </c>
      <c r="B417" s="7" t="s">
        <v>10</v>
      </c>
      <c r="C417" s="7" t="str">
        <f>"陈雯"</f>
        <v>陈雯</v>
      </c>
      <c r="D417" s="7" t="str">
        <f>"女"</f>
        <v>女</v>
      </c>
      <c r="E417" s="7" t="str">
        <f>"1994-04-03"</f>
        <v>1994-04-03</v>
      </c>
    </row>
    <row r="418" spans="1:5" ht="30" customHeight="1">
      <c r="A418" s="6">
        <v>415</v>
      </c>
      <c r="B418" s="7" t="s">
        <v>10</v>
      </c>
      <c r="C418" s="7" t="str">
        <f>"林乐"</f>
        <v>林乐</v>
      </c>
      <c r="D418" s="7" t="str">
        <f>"女"</f>
        <v>女</v>
      </c>
      <c r="E418" s="7" t="str">
        <f>"1997-03-05"</f>
        <v>1997-03-05</v>
      </c>
    </row>
    <row r="419" spans="1:5" ht="30" customHeight="1">
      <c r="A419" s="6">
        <v>416</v>
      </c>
      <c r="B419" s="7" t="s">
        <v>10</v>
      </c>
      <c r="C419" s="7" t="str">
        <f>"吴清旭"</f>
        <v>吴清旭</v>
      </c>
      <c r="D419" s="7" t="str">
        <f>"男"</f>
        <v>男</v>
      </c>
      <c r="E419" s="7" t="str">
        <f>"1995-10-05"</f>
        <v>1995-10-05</v>
      </c>
    </row>
    <row r="420" spans="1:5" ht="30" customHeight="1">
      <c r="A420" s="6">
        <v>417</v>
      </c>
      <c r="B420" s="7" t="s">
        <v>10</v>
      </c>
      <c r="C420" s="7" t="str">
        <f>"冯倩"</f>
        <v>冯倩</v>
      </c>
      <c r="D420" s="7" t="str">
        <f>"女"</f>
        <v>女</v>
      </c>
      <c r="E420" s="7" t="str">
        <f>"1993-09-21"</f>
        <v>1993-09-21</v>
      </c>
    </row>
    <row r="421" spans="1:5" ht="30" customHeight="1">
      <c r="A421" s="6">
        <v>418</v>
      </c>
      <c r="B421" s="7" t="s">
        <v>10</v>
      </c>
      <c r="C421" s="7" t="str">
        <f>"刘衍师"</f>
        <v>刘衍师</v>
      </c>
      <c r="D421" s="7" t="str">
        <f>"男"</f>
        <v>男</v>
      </c>
      <c r="E421" s="7" t="str">
        <f>"1991-04-11"</f>
        <v>1991-04-11</v>
      </c>
    </row>
    <row r="422" spans="1:5" ht="30" customHeight="1">
      <c r="A422" s="6">
        <v>419</v>
      </c>
      <c r="B422" s="7" t="s">
        <v>10</v>
      </c>
      <c r="C422" s="7" t="str">
        <f>"高迪"</f>
        <v>高迪</v>
      </c>
      <c r="D422" s="7" t="str">
        <f>"女"</f>
        <v>女</v>
      </c>
      <c r="E422" s="7" t="str">
        <f>"1997-08-20"</f>
        <v>1997-08-20</v>
      </c>
    </row>
    <row r="423" spans="1:5" ht="30" customHeight="1">
      <c r="A423" s="6">
        <v>420</v>
      </c>
      <c r="B423" s="7" t="s">
        <v>10</v>
      </c>
      <c r="C423" s="7" t="str">
        <f>"王鸿慧"</f>
        <v>王鸿慧</v>
      </c>
      <c r="D423" s="7" t="str">
        <f>"女"</f>
        <v>女</v>
      </c>
      <c r="E423" s="7" t="str">
        <f>"1993-10-21"</f>
        <v>1993-10-21</v>
      </c>
    </row>
    <row r="424" spans="1:5" ht="30" customHeight="1">
      <c r="A424" s="6">
        <v>421</v>
      </c>
      <c r="B424" s="7" t="s">
        <v>10</v>
      </c>
      <c r="C424" s="7" t="str">
        <f>"麦惠乾"</f>
        <v>麦惠乾</v>
      </c>
      <c r="D424" s="7" t="str">
        <f>"女"</f>
        <v>女</v>
      </c>
      <c r="E424" s="7" t="str">
        <f>"1991-10-18"</f>
        <v>1991-10-18</v>
      </c>
    </row>
    <row r="425" spans="1:5" ht="30" customHeight="1">
      <c r="A425" s="6">
        <v>422</v>
      </c>
      <c r="B425" s="7" t="s">
        <v>10</v>
      </c>
      <c r="C425" s="7" t="str">
        <f>"陈泽川"</f>
        <v>陈泽川</v>
      </c>
      <c r="D425" s="7" t="str">
        <f>"女"</f>
        <v>女</v>
      </c>
      <c r="E425" s="7" t="str">
        <f>"1997-08-12"</f>
        <v>1997-08-12</v>
      </c>
    </row>
    <row r="426" spans="1:5" ht="30" customHeight="1">
      <c r="A426" s="6">
        <v>423</v>
      </c>
      <c r="B426" s="7" t="s">
        <v>10</v>
      </c>
      <c r="C426" s="7" t="str">
        <f>"叶智高"</f>
        <v>叶智高</v>
      </c>
      <c r="D426" s="7" t="str">
        <f>"男"</f>
        <v>男</v>
      </c>
      <c r="E426" s="7" t="str">
        <f>"1996-02-05"</f>
        <v>1996-02-05</v>
      </c>
    </row>
    <row r="427" spans="1:5" ht="30" customHeight="1">
      <c r="A427" s="6">
        <v>424</v>
      </c>
      <c r="B427" s="7" t="s">
        <v>10</v>
      </c>
      <c r="C427" s="7" t="str">
        <f>"黄贯咪"</f>
        <v>黄贯咪</v>
      </c>
      <c r="D427" s="7" t="str">
        <f>"女"</f>
        <v>女</v>
      </c>
      <c r="E427" s="7" t="str">
        <f>"1995-05-19"</f>
        <v>1995-05-19</v>
      </c>
    </row>
    <row r="428" spans="1:5" ht="30" customHeight="1">
      <c r="A428" s="6">
        <v>425</v>
      </c>
      <c r="B428" s="7" t="s">
        <v>10</v>
      </c>
      <c r="C428" s="7" t="str">
        <f>"黎慧琼"</f>
        <v>黎慧琼</v>
      </c>
      <c r="D428" s="7" t="str">
        <f>"女"</f>
        <v>女</v>
      </c>
      <c r="E428" s="7" t="str">
        <f>"1995-10-02"</f>
        <v>1995-10-02</v>
      </c>
    </row>
    <row r="429" spans="1:5" ht="30" customHeight="1">
      <c r="A429" s="6">
        <v>426</v>
      </c>
      <c r="B429" s="7" t="s">
        <v>10</v>
      </c>
      <c r="C429" s="7" t="str">
        <f>"庄瑶婕"</f>
        <v>庄瑶婕</v>
      </c>
      <c r="D429" s="7" t="str">
        <f>"女"</f>
        <v>女</v>
      </c>
      <c r="E429" s="7" t="str">
        <f>"1997-10-28"</f>
        <v>1997-10-28</v>
      </c>
    </row>
    <row r="430" spans="1:5" ht="30" customHeight="1">
      <c r="A430" s="6">
        <v>427</v>
      </c>
      <c r="B430" s="7" t="s">
        <v>10</v>
      </c>
      <c r="C430" s="7" t="str">
        <f>"王敬"</f>
        <v>王敬</v>
      </c>
      <c r="D430" s="7" t="str">
        <f>"男"</f>
        <v>男</v>
      </c>
      <c r="E430" s="7" t="str">
        <f>"1994-03-23"</f>
        <v>1994-03-23</v>
      </c>
    </row>
    <row r="431" spans="1:5" ht="30" customHeight="1">
      <c r="A431" s="6">
        <v>428</v>
      </c>
      <c r="B431" s="7" t="s">
        <v>10</v>
      </c>
      <c r="C431" s="7" t="str">
        <f>"张英杏"</f>
        <v>张英杏</v>
      </c>
      <c r="D431" s="7" t="str">
        <f>"女"</f>
        <v>女</v>
      </c>
      <c r="E431" s="7" t="str">
        <f>"1996-06-08"</f>
        <v>1996-06-08</v>
      </c>
    </row>
    <row r="432" spans="1:5" ht="30" customHeight="1">
      <c r="A432" s="6">
        <v>429</v>
      </c>
      <c r="B432" s="7" t="s">
        <v>10</v>
      </c>
      <c r="C432" s="7" t="str">
        <f>"郭军强"</f>
        <v>郭军强</v>
      </c>
      <c r="D432" s="7" t="str">
        <f>"男"</f>
        <v>男</v>
      </c>
      <c r="E432" s="7" t="str">
        <f>"1998-12-16"</f>
        <v>1998-12-16</v>
      </c>
    </row>
    <row r="433" spans="1:5" ht="30" customHeight="1">
      <c r="A433" s="6">
        <v>430</v>
      </c>
      <c r="B433" s="7" t="s">
        <v>10</v>
      </c>
      <c r="C433" s="7" t="str">
        <f>"黎传茂"</f>
        <v>黎传茂</v>
      </c>
      <c r="D433" s="7" t="str">
        <f>"男"</f>
        <v>男</v>
      </c>
      <c r="E433" s="7" t="str">
        <f>"1994-11-16"</f>
        <v>1994-11-16</v>
      </c>
    </row>
    <row r="434" spans="1:5" ht="30" customHeight="1">
      <c r="A434" s="6">
        <v>431</v>
      </c>
      <c r="B434" s="7" t="s">
        <v>10</v>
      </c>
      <c r="C434" s="7" t="str">
        <f>"罗欢"</f>
        <v>罗欢</v>
      </c>
      <c r="D434" s="7" t="str">
        <f>"女"</f>
        <v>女</v>
      </c>
      <c r="E434" s="7" t="str">
        <f>"1997-03-18"</f>
        <v>1997-03-18</v>
      </c>
    </row>
    <row r="435" spans="1:5" ht="30" customHeight="1">
      <c r="A435" s="6">
        <v>432</v>
      </c>
      <c r="B435" s="7" t="s">
        <v>10</v>
      </c>
      <c r="C435" s="7" t="str">
        <f>"刘凤婷"</f>
        <v>刘凤婷</v>
      </c>
      <c r="D435" s="7" t="str">
        <f>"女"</f>
        <v>女</v>
      </c>
      <c r="E435" s="7" t="str">
        <f>"1996-08-04"</f>
        <v>1996-08-04</v>
      </c>
    </row>
    <row r="436" spans="1:5" ht="30" customHeight="1">
      <c r="A436" s="6">
        <v>433</v>
      </c>
      <c r="B436" s="7" t="s">
        <v>10</v>
      </c>
      <c r="C436" s="7" t="str">
        <f>"施玲"</f>
        <v>施玲</v>
      </c>
      <c r="D436" s="7" t="str">
        <f>"女"</f>
        <v>女</v>
      </c>
      <c r="E436" s="7" t="str">
        <f>"1997-07-27"</f>
        <v>1997-07-27</v>
      </c>
    </row>
    <row r="437" spans="1:5" ht="30" customHeight="1">
      <c r="A437" s="6">
        <v>434</v>
      </c>
      <c r="B437" s="7" t="s">
        <v>10</v>
      </c>
      <c r="C437" s="7" t="str">
        <f>"吴淑和"</f>
        <v>吴淑和</v>
      </c>
      <c r="D437" s="7" t="str">
        <f>"女"</f>
        <v>女</v>
      </c>
      <c r="E437" s="7" t="str">
        <f>"1994-06-18"</f>
        <v>1994-06-18</v>
      </c>
    </row>
    <row r="438" spans="1:5" ht="30" customHeight="1">
      <c r="A438" s="6">
        <v>435</v>
      </c>
      <c r="B438" s="7" t="s">
        <v>10</v>
      </c>
      <c r="C438" s="7" t="str">
        <f>"周潮敏"</f>
        <v>周潮敏</v>
      </c>
      <c r="D438" s="7" t="str">
        <f>"女"</f>
        <v>女</v>
      </c>
      <c r="E438" s="7" t="str">
        <f>"1993-12-03"</f>
        <v>1993-12-03</v>
      </c>
    </row>
    <row r="439" spans="1:5" ht="30" customHeight="1">
      <c r="A439" s="6">
        <v>436</v>
      </c>
      <c r="B439" s="7" t="s">
        <v>10</v>
      </c>
      <c r="C439" s="7" t="str">
        <f>"李康"</f>
        <v>李康</v>
      </c>
      <c r="D439" s="7" t="str">
        <f>"男"</f>
        <v>男</v>
      </c>
      <c r="E439" s="7" t="str">
        <f>"1991-03-03"</f>
        <v>1991-03-03</v>
      </c>
    </row>
    <row r="440" spans="1:5" ht="30" customHeight="1">
      <c r="A440" s="6">
        <v>437</v>
      </c>
      <c r="B440" s="7" t="s">
        <v>10</v>
      </c>
      <c r="C440" s="7" t="str">
        <f>"羊代香"</f>
        <v>羊代香</v>
      </c>
      <c r="D440" s="7" t="str">
        <f>"女"</f>
        <v>女</v>
      </c>
      <c r="E440" s="7" t="str">
        <f>"1996-06-08"</f>
        <v>1996-06-08</v>
      </c>
    </row>
    <row r="441" spans="1:5" ht="30" customHeight="1">
      <c r="A441" s="6">
        <v>438</v>
      </c>
      <c r="B441" s="7" t="s">
        <v>10</v>
      </c>
      <c r="C441" s="7" t="str">
        <f>"何银铃"</f>
        <v>何银铃</v>
      </c>
      <c r="D441" s="7" t="str">
        <f>"女"</f>
        <v>女</v>
      </c>
      <c r="E441" s="7" t="str">
        <f>"1996-11-12"</f>
        <v>1996-11-12</v>
      </c>
    </row>
    <row r="442" spans="1:5" ht="30" customHeight="1">
      <c r="A442" s="6">
        <v>439</v>
      </c>
      <c r="B442" s="7" t="s">
        <v>10</v>
      </c>
      <c r="C442" s="7" t="str">
        <f>"陈惠娟"</f>
        <v>陈惠娟</v>
      </c>
      <c r="D442" s="7" t="str">
        <f>"女"</f>
        <v>女</v>
      </c>
      <c r="E442" s="7" t="str">
        <f>"1993-11-07"</f>
        <v>1993-11-07</v>
      </c>
    </row>
    <row r="443" spans="1:5" ht="30" customHeight="1">
      <c r="A443" s="6">
        <v>440</v>
      </c>
      <c r="B443" s="7" t="s">
        <v>10</v>
      </c>
      <c r="C443" s="7" t="str">
        <f>"蔡扬孟"</f>
        <v>蔡扬孟</v>
      </c>
      <c r="D443" s="7" t="str">
        <f>"女"</f>
        <v>女</v>
      </c>
      <c r="E443" s="7" t="str">
        <f>"1994-07-03"</f>
        <v>1994-07-03</v>
      </c>
    </row>
    <row r="444" spans="1:5" ht="30" customHeight="1">
      <c r="A444" s="6">
        <v>441</v>
      </c>
      <c r="B444" s="7" t="s">
        <v>10</v>
      </c>
      <c r="C444" s="7" t="str">
        <f>"赵开朝"</f>
        <v>赵开朝</v>
      </c>
      <c r="D444" s="7" t="str">
        <f>"男"</f>
        <v>男</v>
      </c>
      <c r="E444" s="7" t="str">
        <f>"1994-06-07"</f>
        <v>1994-06-07</v>
      </c>
    </row>
    <row r="445" spans="1:5" ht="30" customHeight="1">
      <c r="A445" s="6">
        <v>442</v>
      </c>
      <c r="B445" s="7" t="s">
        <v>10</v>
      </c>
      <c r="C445" s="7" t="str">
        <f>"陈育霖"</f>
        <v>陈育霖</v>
      </c>
      <c r="D445" s="7" t="str">
        <f>"女"</f>
        <v>女</v>
      </c>
      <c r="E445" s="7" t="str">
        <f>"1994-08-14"</f>
        <v>1994-08-14</v>
      </c>
    </row>
    <row r="446" spans="1:5" ht="30" customHeight="1">
      <c r="A446" s="6">
        <v>443</v>
      </c>
      <c r="B446" s="7" t="s">
        <v>10</v>
      </c>
      <c r="C446" s="7" t="str">
        <f>"齐见贤"</f>
        <v>齐见贤</v>
      </c>
      <c r="D446" s="7" t="str">
        <f>"男"</f>
        <v>男</v>
      </c>
      <c r="E446" s="7" t="str">
        <f>"1995-02-20"</f>
        <v>1995-02-20</v>
      </c>
    </row>
    <row r="447" spans="1:5" ht="30" customHeight="1">
      <c r="A447" s="6">
        <v>444</v>
      </c>
      <c r="B447" s="7" t="s">
        <v>10</v>
      </c>
      <c r="C447" s="7" t="str">
        <f>"万广珍"</f>
        <v>万广珍</v>
      </c>
      <c r="D447" s="7" t="str">
        <f>"女"</f>
        <v>女</v>
      </c>
      <c r="E447" s="7" t="str">
        <f>"1995-02-17"</f>
        <v>1995-02-17</v>
      </c>
    </row>
    <row r="448" spans="1:5" ht="30" customHeight="1">
      <c r="A448" s="6">
        <v>445</v>
      </c>
      <c r="B448" s="7" t="s">
        <v>10</v>
      </c>
      <c r="C448" s="7" t="str">
        <f>"石翠引"</f>
        <v>石翠引</v>
      </c>
      <c r="D448" s="7" t="str">
        <f>"女"</f>
        <v>女</v>
      </c>
      <c r="E448" s="7" t="str">
        <f>"1993-10-23"</f>
        <v>1993-10-23</v>
      </c>
    </row>
    <row r="449" spans="1:5" ht="30" customHeight="1">
      <c r="A449" s="6">
        <v>446</v>
      </c>
      <c r="B449" s="7" t="s">
        <v>10</v>
      </c>
      <c r="C449" s="7" t="str">
        <f>"罗登政"</f>
        <v>罗登政</v>
      </c>
      <c r="D449" s="7" t="str">
        <f>"男"</f>
        <v>男</v>
      </c>
      <c r="E449" s="7" t="str">
        <f>"1998-02-28"</f>
        <v>1998-02-28</v>
      </c>
    </row>
    <row r="450" spans="1:5" ht="30" customHeight="1">
      <c r="A450" s="6">
        <v>447</v>
      </c>
      <c r="B450" s="7" t="s">
        <v>10</v>
      </c>
      <c r="C450" s="7" t="str">
        <f>"卓文轩"</f>
        <v>卓文轩</v>
      </c>
      <c r="D450" s="7" t="str">
        <f aca="true" t="shared" si="21" ref="D450:D462">"女"</f>
        <v>女</v>
      </c>
      <c r="E450" s="7" t="str">
        <f>"1992-07-03"</f>
        <v>1992-07-03</v>
      </c>
    </row>
    <row r="451" spans="1:5" ht="30" customHeight="1">
      <c r="A451" s="6">
        <v>448</v>
      </c>
      <c r="B451" s="7" t="s">
        <v>8</v>
      </c>
      <c r="C451" s="7" t="str">
        <f>"陈玉兰"</f>
        <v>陈玉兰</v>
      </c>
      <c r="D451" s="7" t="str">
        <f t="shared" si="21"/>
        <v>女</v>
      </c>
      <c r="E451" s="7" t="str">
        <f>"1996-12-04"</f>
        <v>1996-12-04</v>
      </c>
    </row>
    <row r="452" spans="1:5" ht="30" customHeight="1">
      <c r="A452" s="6">
        <v>449</v>
      </c>
      <c r="B452" s="7" t="s">
        <v>10</v>
      </c>
      <c r="C452" s="7" t="str">
        <f>"王迁青"</f>
        <v>王迁青</v>
      </c>
      <c r="D452" s="7" t="str">
        <f t="shared" si="21"/>
        <v>女</v>
      </c>
      <c r="E452" s="7" t="str">
        <f>"1997-02-07"</f>
        <v>1997-02-07</v>
      </c>
    </row>
    <row r="453" spans="1:5" ht="30" customHeight="1">
      <c r="A453" s="6">
        <v>450</v>
      </c>
      <c r="B453" s="7" t="s">
        <v>10</v>
      </c>
      <c r="C453" s="7" t="str">
        <f>"陈海珍"</f>
        <v>陈海珍</v>
      </c>
      <c r="D453" s="7" t="str">
        <f t="shared" si="21"/>
        <v>女</v>
      </c>
      <c r="E453" s="7" t="str">
        <f>"1992-06-15"</f>
        <v>1992-06-15</v>
      </c>
    </row>
    <row r="454" spans="1:5" ht="30" customHeight="1">
      <c r="A454" s="6">
        <v>451</v>
      </c>
      <c r="B454" s="7" t="s">
        <v>10</v>
      </c>
      <c r="C454" s="7" t="str">
        <f>"黄晓璨"</f>
        <v>黄晓璨</v>
      </c>
      <c r="D454" s="7" t="str">
        <f t="shared" si="21"/>
        <v>女</v>
      </c>
      <c r="E454" s="7" t="str">
        <f>"1997-01-11"</f>
        <v>1997-01-11</v>
      </c>
    </row>
    <row r="455" spans="1:5" ht="30" customHeight="1">
      <c r="A455" s="6">
        <v>452</v>
      </c>
      <c r="B455" s="7" t="s">
        <v>10</v>
      </c>
      <c r="C455" s="7" t="str">
        <f>"邓依"</f>
        <v>邓依</v>
      </c>
      <c r="D455" s="7" t="str">
        <f t="shared" si="21"/>
        <v>女</v>
      </c>
      <c r="E455" s="7" t="str">
        <f>"1994-02-13"</f>
        <v>1994-02-13</v>
      </c>
    </row>
    <row r="456" spans="1:5" ht="30" customHeight="1">
      <c r="A456" s="6">
        <v>453</v>
      </c>
      <c r="B456" s="7" t="s">
        <v>10</v>
      </c>
      <c r="C456" s="7" t="str">
        <f>"庄晓婷"</f>
        <v>庄晓婷</v>
      </c>
      <c r="D456" s="7" t="str">
        <f t="shared" si="21"/>
        <v>女</v>
      </c>
      <c r="E456" s="7" t="str">
        <f>"1997-06-25"</f>
        <v>1997-06-25</v>
      </c>
    </row>
    <row r="457" spans="1:5" ht="30" customHeight="1">
      <c r="A457" s="6">
        <v>454</v>
      </c>
      <c r="B457" s="7" t="s">
        <v>10</v>
      </c>
      <c r="C457" s="7" t="str">
        <f>"谢丽许"</f>
        <v>谢丽许</v>
      </c>
      <c r="D457" s="7" t="str">
        <f t="shared" si="21"/>
        <v>女</v>
      </c>
      <c r="E457" s="7" t="str">
        <f>"1992-12-04"</f>
        <v>1992-12-04</v>
      </c>
    </row>
    <row r="458" spans="1:5" ht="30" customHeight="1">
      <c r="A458" s="6">
        <v>455</v>
      </c>
      <c r="B458" s="7" t="s">
        <v>10</v>
      </c>
      <c r="C458" s="7" t="str">
        <f>"陈丽君"</f>
        <v>陈丽君</v>
      </c>
      <c r="D458" s="7" t="str">
        <f t="shared" si="21"/>
        <v>女</v>
      </c>
      <c r="E458" s="7" t="str">
        <f>"1995-03-15"</f>
        <v>1995-03-15</v>
      </c>
    </row>
    <row r="459" spans="1:5" ht="30" customHeight="1">
      <c r="A459" s="6">
        <v>456</v>
      </c>
      <c r="B459" s="7" t="s">
        <v>10</v>
      </c>
      <c r="C459" s="7" t="str">
        <f>"赖秋婷"</f>
        <v>赖秋婷</v>
      </c>
      <c r="D459" s="7" t="str">
        <f t="shared" si="21"/>
        <v>女</v>
      </c>
      <c r="E459" s="7" t="str">
        <f>"1995-10-02"</f>
        <v>1995-10-02</v>
      </c>
    </row>
    <row r="460" spans="1:5" ht="30" customHeight="1">
      <c r="A460" s="6">
        <v>457</v>
      </c>
      <c r="B460" s="7" t="s">
        <v>10</v>
      </c>
      <c r="C460" s="7" t="str">
        <f>"陈桂美"</f>
        <v>陈桂美</v>
      </c>
      <c r="D460" s="7" t="str">
        <f t="shared" si="21"/>
        <v>女</v>
      </c>
      <c r="E460" s="7" t="str">
        <f>"1994-02-04"</f>
        <v>1994-02-04</v>
      </c>
    </row>
    <row r="461" spans="1:5" ht="30" customHeight="1">
      <c r="A461" s="6">
        <v>458</v>
      </c>
      <c r="B461" s="7" t="s">
        <v>10</v>
      </c>
      <c r="C461" s="7" t="str">
        <f>"许玲玲"</f>
        <v>许玲玲</v>
      </c>
      <c r="D461" s="7" t="str">
        <f t="shared" si="21"/>
        <v>女</v>
      </c>
      <c r="E461" s="7" t="str">
        <f>"1991-12-03"</f>
        <v>1991-12-03</v>
      </c>
    </row>
    <row r="462" spans="1:5" ht="30" customHeight="1">
      <c r="A462" s="6">
        <v>459</v>
      </c>
      <c r="B462" s="7" t="s">
        <v>10</v>
      </c>
      <c r="C462" s="7" t="str">
        <f>"夏才芯"</f>
        <v>夏才芯</v>
      </c>
      <c r="D462" s="7" t="str">
        <f t="shared" si="21"/>
        <v>女</v>
      </c>
      <c r="E462" s="7" t="str">
        <f>"1997-02-09"</f>
        <v>1997-02-09</v>
      </c>
    </row>
    <row r="463" spans="1:5" ht="30" customHeight="1">
      <c r="A463" s="6">
        <v>460</v>
      </c>
      <c r="B463" s="7" t="s">
        <v>10</v>
      </c>
      <c r="C463" s="7" t="str">
        <f>"林尤惠"</f>
        <v>林尤惠</v>
      </c>
      <c r="D463" s="7" t="str">
        <f>"男"</f>
        <v>男</v>
      </c>
      <c r="E463" s="7" t="str">
        <f>"1996-05-28"</f>
        <v>1996-05-28</v>
      </c>
    </row>
    <row r="464" spans="1:5" ht="30" customHeight="1">
      <c r="A464" s="6">
        <v>461</v>
      </c>
      <c r="B464" s="7" t="s">
        <v>10</v>
      </c>
      <c r="C464" s="7" t="str">
        <f>"韩冰冰"</f>
        <v>韩冰冰</v>
      </c>
      <c r="D464" s="7" t="str">
        <f>"女"</f>
        <v>女</v>
      </c>
      <c r="E464" s="7" t="str">
        <f>"1994-10-19"</f>
        <v>1994-10-19</v>
      </c>
    </row>
    <row r="465" spans="1:5" ht="30" customHeight="1">
      <c r="A465" s="6">
        <v>462</v>
      </c>
      <c r="B465" s="7" t="s">
        <v>10</v>
      </c>
      <c r="C465" s="7" t="str">
        <f>"邱优"</f>
        <v>邱优</v>
      </c>
      <c r="D465" s="7" t="str">
        <f>"男"</f>
        <v>男</v>
      </c>
      <c r="E465" s="7" t="str">
        <f>"1993-12-16"</f>
        <v>1993-12-16</v>
      </c>
    </row>
    <row r="466" spans="1:5" ht="30" customHeight="1">
      <c r="A466" s="6">
        <v>463</v>
      </c>
      <c r="B466" s="7" t="s">
        <v>10</v>
      </c>
      <c r="C466" s="7" t="str">
        <f>"陈春燕"</f>
        <v>陈春燕</v>
      </c>
      <c r="D466" s="7" t="str">
        <f>"女"</f>
        <v>女</v>
      </c>
      <c r="E466" s="7" t="str">
        <f>"1998-01-09"</f>
        <v>1998-01-09</v>
      </c>
    </row>
    <row r="467" spans="1:5" ht="30" customHeight="1">
      <c r="A467" s="6">
        <v>464</v>
      </c>
      <c r="B467" s="7" t="s">
        <v>10</v>
      </c>
      <c r="C467" s="7" t="str">
        <f>"黄玲妹"</f>
        <v>黄玲妹</v>
      </c>
      <c r="D467" s="7" t="str">
        <f>"女"</f>
        <v>女</v>
      </c>
      <c r="E467" s="7" t="str">
        <f>"1996-09-08"</f>
        <v>1996-09-08</v>
      </c>
    </row>
    <row r="468" spans="1:5" ht="30" customHeight="1">
      <c r="A468" s="6">
        <v>465</v>
      </c>
      <c r="B468" s="7" t="s">
        <v>9</v>
      </c>
      <c r="C468" s="7" t="str">
        <f>"蔡鸣艺"</f>
        <v>蔡鸣艺</v>
      </c>
      <c r="D468" s="7" t="str">
        <f>"女"</f>
        <v>女</v>
      </c>
      <c r="E468" s="7" t="str">
        <f>"1995-02-15"</f>
        <v>1995-02-15</v>
      </c>
    </row>
    <row r="469" spans="1:5" ht="30" customHeight="1">
      <c r="A469" s="6">
        <v>466</v>
      </c>
      <c r="B469" s="7" t="s">
        <v>9</v>
      </c>
      <c r="C469" s="7" t="str">
        <f>"黄卓行"</f>
        <v>黄卓行</v>
      </c>
      <c r="D469" s="7" t="str">
        <f>"男"</f>
        <v>男</v>
      </c>
      <c r="E469" s="7" t="str">
        <f>"1994-11-03"</f>
        <v>1994-11-03</v>
      </c>
    </row>
    <row r="470" spans="1:5" ht="30" customHeight="1">
      <c r="A470" s="6">
        <v>467</v>
      </c>
      <c r="B470" s="7" t="s">
        <v>9</v>
      </c>
      <c r="C470" s="7" t="str">
        <f>"王安旭"</f>
        <v>王安旭</v>
      </c>
      <c r="D470" s="7" t="str">
        <f>"男"</f>
        <v>男</v>
      </c>
      <c r="E470" s="7" t="str">
        <f>"1994-06-18"</f>
        <v>1994-06-18</v>
      </c>
    </row>
    <row r="471" spans="1:5" ht="30" customHeight="1">
      <c r="A471" s="6">
        <v>468</v>
      </c>
      <c r="B471" s="7" t="s">
        <v>9</v>
      </c>
      <c r="C471" s="7" t="str">
        <f>"苏玮燕"</f>
        <v>苏玮燕</v>
      </c>
      <c r="D471" s="7" t="str">
        <f>"女"</f>
        <v>女</v>
      </c>
      <c r="E471" s="7" t="str">
        <f>"1994-04-07"</f>
        <v>1994-04-07</v>
      </c>
    </row>
    <row r="472" spans="1:5" ht="30" customHeight="1">
      <c r="A472" s="6">
        <v>469</v>
      </c>
      <c r="B472" s="7" t="s">
        <v>9</v>
      </c>
      <c r="C472" s="7" t="str">
        <f>"朱儒平"</f>
        <v>朱儒平</v>
      </c>
      <c r="D472" s="7" t="str">
        <f>"女"</f>
        <v>女</v>
      </c>
      <c r="E472" s="7" t="str">
        <f>"1992-07-17"</f>
        <v>1992-07-17</v>
      </c>
    </row>
    <row r="473" spans="1:5" ht="30" customHeight="1">
      <c r="A473" s="6">
        <v>470</v>
      </c>
      <c r="B473" s="7" t="s">
        <v>9</v>
      </c>
      <c r="C473" s="7" t="str">
        <f>"郭传艳"</f>
        <v>郭传艳</v>
      </c>
      <c r="D473" s="7" t="str">
        <f>"女"</f>
        <v>女</v>
      </c>
      <c r="E473" s="7" t="str">
        <f>"1993-11-19"</f>
        <v>1993-11-19</v>
      </c>
    </row>
    <row r="474" spans="1:5" ht="30" customHeight="1">
      <c r="A474" s="6">
        <v>471</v>
      </c>
      <c r="B474" s="7" t="s">
        <v>9</v>
      </c>
      <c r="C474" s="7" t="str">
        <f>"林烨"</f>
        <v>林烨</v>
      </c>
      <c r="D474" s="7" t="str">
        <f>"女"</f>
        <v>女</v>
      </c>
      <c r="E474" s="7" t="str">
        <f>"1995-08-20"</f>
        <v>1995-08-20</v>
      </c>
    </row>
    <row r="475" spans="1:5" ht="30" customHeight="1">
      <c r="A475" s="6">
        <v>472</v>
      </c>
      <c r="B475" s="7" t="s">
        <v>9</v>
      </c>
      <c r="C475" s="7" t="str">
        <f>"苏家露"</f>
        <v>苏家露</v>
      </c>
      <c r="D475" s="7" t="str">
        <f>"女"</f>
        <v>女</v>
      </c>
      <c r="E475" s="7" t="str">
        <f>"1994-04-20"</f>
        <v>1994-04-20</v>
      </c>
    </row>
    <row r="476" spans="1:5" ht="30" customHeight="1">
      <c r="A476" s="6">
        <v>473</v>
      </c>
      <c r="B476" s="7" t="s">
        <v>9</v>
      </c>
      <c r="C476" s="7" t="str">
        <f>"潘孝德"</f>
        <v>潘孝德</v>
      </c>
      <c r="D476" s="7" t="str">
        <f>"男"</f>
        <v>男</v>
      </c>
      <c r="E476" s="7" t="str">
        <f>"1992-11-04"</f>
        <v>1992-11-04</v>
      </c>
    </row>
    <row r="477" spans="1:5" ht="30" customHeight="1">
      <c r="A477" s="6">
        <v>474</v>
      </c>
      <c r="B477" s="7" t="s">
        <v>9</v>
      </c>
      <c r="C477" s="7" t="str">
        <f>"文萍萍"</f>
        <v>文萍萍</v>
      </c>
      <c r="D477" s="7" t="str">
        <f aca="true" t="shared" si="22" ref="D477:D482">"女"</f>
        <v>女</v>
      </c>
      <c r="E477" s="7" t="str">
        <f>"1996-11-13"</f>
        <v>1996-11-13</v>
      </c>
    </row>
    <row r="478" spans="1:5" ht="30" customHeight="1">
      <c r="A478" s="6">
        <v>475</v>
      </c>
      <c r="B478" s="7" t="s">
        <v>9</v>
      </c>
      <c r="C478" s="7" t="str">
        <f>"黄小钊"</f>
        <v>黄小钊</v>
      </c>
      <c r="D478" s="7" t="str">
        <f t="shared" si="22"/>
        <v>女</v>
      </c>
      <c r="E478" s="7" t="str">
        <f>"1995-06-14"</f>
        <v>1995-06-14</v>
      </c>
    </row>
    <row r="479" spans="1:5" ht="30" customHeight="1">
      <c r="A479" s="6">
        <v>476</v>
      </c>
      <c r="B479" s="7" t="s">
        <v>9</v>
      </c>
      <c r="C479" s="7" t="str">
        <f>"郑菲"</f>
        <v>郑菲</v>
      </c>
      <c r="D479" s="7" t="str">
        <f t="shared" si="22"/>
        <v>女</v>
      </c>
      <c r="E479" s="7" t="str">
        <f>"1991-09-10"</f>
        <v>1991-09-10</v>
      </c>
    </row>
    <row r="480" spans="1:5" ht="30" customHeight="1">
      <c r="A480" s="6">
        <v>477</v>
      </c>
      <c r="B480" s="7" t="s">
        <v>9</v>
      </c>
      <c r="C480" s="7" t="str">
        <f>"陈惠儿"</f>
        <v>陈惠儿</v>
      </c>
      <c r="D480" s="7" t="str">
        <f t="shared" si="22"/>
        <v>女</v>
      </c>
      <c r="E480" s="7" t="str">
        <f>"1995-01-26"</f>
        <v>1995-01-26</v>
      </c>
    </row>
    <row r="481" spans="1:5" ht="30" customHeight="1">
      <c r="A481" s="6">
        <v>478</v>
      </c>
      <c r="B481" s="7" t="s">
        <v>9</v>
      </c>
      <c r="C481" s="7" t="str">
        <f>"周美君"</f>
        <v>周美君</v>
      </c>
      <c r="D481" s="7" t="str">
        <f t="shared" si="22"/>
        <v>女</v>
      </c>
      <c r="E481" s="7" t="str">
        <f>"1996-03-13"</f>
        <v>1996-03-13</v>
      </c>
    </row>
    <row r="482" spans="1:5" ht="30" customHeight="1">
      <c r="A482" s="6">
        <v>479</v>
      </c>
      <c r="B482" s="7" t="s">
        <v>9</v>
      </c>
      <c r="C482" s="7" t="str">
        <f>"卢千穗"</f>
        <v>卢千穗</v>
      </c>
      <c r="D482" s="7" t="str">
        <f t="shared" si="22"/>
        <v>女</v>
      </c>
      <c r="E482" s="7" t="str">
        <f>"1998-12-22"</f>
        <v>1998-12-22</v>
      </c>
    </row>
    <row r="483" spans="1:5" ht="30" customHeight="1">
      <c r="A483" s="6">
        <v>480</v>
      </c>
      <c r="B483" s="7" t="s">
        <v>9</v>
      </c>
      <c r="C483" s="7" t="str">
        <f>"周麒"</f>
        <v>周麒</v>
      </c>
      <c r="D483" s="7" t="str">
        <f>"男"</f>
        <v>男</v>
      </c>
      <c r="E483" s="7" t="str">
        <f>"1992-01-13"</f>
        <v>1992-01-13</v>
      </c>
    </row>
    <row r="484" spans="1:5" ht="30" customHeight="1">
      <c r="A484" s="6">
        <v>481</v>
      </c>
      <c r="B484" s="7" t="s">
        <v>9</v>
      </c>
      <c r="C484" s="7" t="str">
        <f>"文金婵"</f>
        <v>文金婵</v>
      </c>
      <c r="D484" s="7" t="str">
        <f>"女"</f>
        <v>女</v>
      </c>
      <c r="E484" s="7" t="str">
        <f>"1998-10-06"</f>
        <v>1998-10-06</v>
      </c>
    </row>
    <row r="485" spans="1:5" ht="30" customHeight="1">
      <c r="A485" s="6">
        <v>482</v>
      </c>
      <c r="B485" s="7" t="s">
        <v>9</v>
      </c>
      <c r="C485" s="7" t="str">
        <f>"候国羽"</f>
        <v>候国羽</v>
      </c>
      <c r="D485" s="7" t="str">
        <f>"女"</f>
        <v>女</v>
      </c>
      <c r="E485" s="7" t="str">
        <f>"1998-12-22"</f>
        <v>1998-12-22</v>
      </c>
    </row>
    <row r="486" spans="1:5" ht="30" customHeight="1">
      <c r="A486" s="6">
        <v>483</v>
      </c>
      <c r="B486" s="7" t="s">
        <v>9</v>
      </c>
      <c r="C486" s="7" t="str">
        <f>"许明文"</f>
        <v>许明文</v>
      </c>
      <c r="D486" s="7" t="str">
        <f>"男"</f>
        <v>男</v>
      </c>
      <c r="E486" s="7" t="str">
        <f>"1996-10-01"</f>
        <v>1996-10-01</v>
      </c>
    </row>
    <row r="487" spans="1:5" ht="30" customHeight="1">
      <c r="A487" s="6">
        <v>484</v>
      </c>
      <c r="B487" s="7" t="s">
        <v>9</v>
      </c>
      <c r="C487" s="7" t="str">
        <f>"吴园园"</f>
        <v>吴园园</v>
      </c>
      <c r="D487" s="7" t="str">
        <f aca="true" t="shared" si="23" ref="D487:D498">"女"</f>
        <v>女</v>
      </c>
      <c r="E487" s="7" t="str">
        <f>"1992-05-28"</f>
        <v>1992-05-28</v>
      </c>
    </row>
    <row r="488" spans="1:5" ht="30" customHeight="1">
      <c r="A488" s="6">
        <v>485</v>
      </c>
      <c r="B488" s="7" t="s">
        <v>9</v>
      </c>
      <c r="C488" s="7" t="str">
        <f>"陈云暖"</f>
        <v>陈云暖</v>
      </c>
      <c r="D488" s="7" t="str">
        <f t="shared" si="23"/>
        <v>女</v>
      </c>
      <c r="E488" s="7" t="str">
        <f>"1996-12-03"</f>
        <v>1996-12-03</v>
      </c>
    </row>
    <row r="489" spans="1:5" ht="30" customHeight="1">
      <c r="A489" s="6">
        <v>486</v>
      </c>
      <c r="B489" s="7" t="s">
        <v>9</v>
      </c>
      <c r="C489" s="7" t="str">
        <f>"邢文婷"</f>
        <v>邢文婷</v>
      </c>
      <c r="D489" s="7" t="str">
        <f t="shared" si="23"/>
        <v>女</v>
      </c>
      <c r="E489" s="7" t="str">
        <f>"1998-08-08"</f>
        <v>1998-08-08</v>
      </c>
    </row>
    <row r="490" spans="1:5" ht="30" customHeight="1">
      <c r="A490" s="6">
        <v>487</v>
      </c>
      <c r="B490" s="7" t="s">
        <v>9</v>
      </c>
      <c r="C490" s="7" t="str">
        <f>"文陈华"</f>
        <v>文陈华</v>
      </c>
      <c r="D490" s="7" t="str">
        <f t="shared" si="23"/>
        <v>女</v>
      </c>
      <c r="E490" s="7" t="str">
        <f>"1996-07-10"</f>
        <v>1996-07-10</v>
      </c>
    </row>
    <row r="491" spans="1:5" ht="30" customHeight="1">
      <c r="A491" s="6">
        <v>488</v>
      </c>
      <c r="B491" s="7" t="s">
        <v>9</v>
      </c>
      <c r="C491" s="7" t="str">
        <f>"邝国金"</f>
        <v>邝国金</v>
      </c>
      <c r="D491" s="7" t="str">
        <f t="shared" si="23"/>
        <v>女</v>
      </c>
      <c r="E491" s="7" t="str">
        <f>"1998-07-11"</f>
        <v>1998-07-11</v>
      </c>
    </row>
    <row r="492" spans="1:5" ht="30" customHeight="1">
      <c r="A492" s="6">
        <v>489</v>
      </c>
      <c r="B492" s="7" t="s">
        <v>9</v>
      </c>
      <c r="C492" s="7" t="str">
        <f>"曹杨琪"</f>
        <v>曹杨琪</v>
      </c>
      <c r="D492" s="7" t="str">
        <f t="shared" si="23"/>
        <v>女</v>
      </c>
      <c r="E492" s="7" t="str">
        <f>"1993-12-19"</f>
        <v>1993-12-19</v>
      </c>
    </row>
    <row r="493" spans="1:5" ht="30" customHeight="1">
      <c r="A493" s="6">
        <v>490</v>
      </c>
      <c r="B493" s="7" t="s">
        <v>9</v>
      </c>
      <c r="C493" s="7" t="str">
        <f>"方香萍"</f>
        <v>方香萍</v>
      </c>
      <c r="D493" s="7" t="str">
        <f t="shared" si="23"/>
        <v>女</v>
      </c>
      <c r="E493" s="7" t="str">
        <f>"1993-12-22"</f>
        <v>1993-12-22</v>
      </c>
    </row>
    <row r="494" spans="1:5" ht="30" customHeight="1">
      <c r="A494" s="6">
        <v>491</v>
      </c>
      <c r="B494" s="7" t="s">
        <v>9</v>
      </c>
      <c r="C494" s="7" t="str">
        <f>"林敏敏"</f>
        <v>林敏敏</v>
      </c>
      <c r="D494" s="7" t="str">
        <f t="shared" si="23"/>
        <v>女</v>
      </c>
      <c r="E494" s="7" t="str">
        <f>"1996-11-01"</f>
        <v>1996-11-01</v>
      </c>
    </row>
    <row r="495" spans="1:5" ht="30" customHeight="1">
      <c r="A495" s="6">
        <v>492</v>
      </c>
      <c r="B495" s="7" t="s">
        <v>9</v>
      </c>
      <c r="C495" s="7" t="str">
        <f>"王金丹"</f>
        <v>王金丹</v>
      </c>
      <c r="D495" s="7" t="str">
        <f t="shared" si="23"/>
        <v>女</v>
      </c>
      <c r="E495" s="7" t="str">
        <f>"1995-12-10"</f>
        <v>1995-12-10</v>
      </c>
    </row>
    <row r="496" spans="1:5" ht="30" customHeight="1">
      <c r="A496" s="6">
        <v>493</v>
      </c>
      <c r="B496" s="7" t="s">
        <v>9</v>
      </c>
      <c r="C496" s="7" t="str">
        <f>"杨燕"</f>
        <v>杨燕</v>
      </c>
      <c r="D496" s="7" t="str">
        <f t="shared" si="23"/>
        <v>女</v>
      </c>
      <c r="E496" s="7" t="str">
        <f>"1997-11-25"</f>
        <v>1997-11-25</v>
      </c>
    </row>
    <row r="497" spans="1:5" ht="30" customHeight="1">
      <c r="A497" s="6">
        <v>494</v>
      </c>
      <c r="B497" s="7" t="s">
        <v>9</v>
      </c>
      <c r="C497" s="7" t="str">
        <f>"王钰婷"</f>
        <v>王钰婷</v>
      </c>
      <c r="D497" s="7" t="str">
        <f t="shared" si="23"/>
        <v>女</v>
      </c>
      <c r="E497" s="7" t="str">
        <f>"1995-04-10"</f>
        <v>1995-04-10</v>
      </c>
    </row>
    <row r="498" spans="1:5" ht="30" customHeight="1">
      <c r="A498" s="6">
        <v>495</v>
      </c>
      <c r="B498" s="7" t="s">
        <v>9</v>
      </c>
      <c r="C498" s="7" t="str">
        <f>"符永悄"</f>
        <v>符永悄</v>
      </c>
      <c r="D498" s="7" t="str">
        <f t="shared" si="23"/>
        <v>女</v>
      </c>
      <c r="E498" s="7" t="str">
        <f>"1997-01-04"</f>
        <v>1997-01-04</v>
      </c>
    </row>
    <row r="499" spans="1:5" ht="30" customHeight="1">
      <c r="A499" s="6">
        <v>496</v>
      </c>
      <c r="B499" s="7" t="s">
        <v>9</v>
      </c>
      <c r="C499" s="7" t="str">
        <f>"王小波"</f>
        <v>王小波</v>
      </c>
      <c r="D499" s="7" t="str">
        <f>"男"</f>
        <v>男</v>
      </c>
      <c r="E499" s="7" t="str">
        <f>"1994-08-03"</f>
        <v>1994-08-03</v>
      </c>
    </row>
    <row r="500" spans="1:5" ht="30" customHeight="1">
      <c r="A500" s="6">
        <v>497</v>
      </c>
      <c r="B500" s="7" t="s">
        <v>9</v>
      </c>
      <c r="C500" s="7" t="str">
        <f>"羊壮荣"</f>
        <v>羊壮荣</v>
      </c>
      <c r="D500" s="7" t="str">
        <f>"男"</f>
        <v>男</v>
      </c>
      <c r="E500" s="7" t="str">
        <f>"1998-03-07"</f>
        <v>1998-03-07</v>
      </c>
    </row>
    <row r="501" spans="1:5" ht="30" customHeight="1">
      <c r="A501" s="6">
        <v>498</v>
      </c>
      <c r="B501" s="7" t="s">
        <v>9</v>
      </c>
      <c r="C501" s="7" t="str">
        <f>"李秋莹"</f>
        <v>李秋莹</v>
      </c>
      <c r="D501" s="7" t="str">
        <f>"女"</f>
        <v>女</v>
      </c>
      <c r="E501" s="7" t="str">
        <f>"1998-08-10"</f>
        <v>1998-08-10</v>
      </c>
    </row>
    <row r="502" spans="1:5" ht="30" customHeight="1">
      <c r="A502" s="6">
        <v>499</v>
      </c>
      <c r="B502" s="7" t="s">
        <v>9</v>
      </c>
      <c r="C502" s="7" t="str">
        <f>"王靖莹"</f>
        <v>王靖莹</v>
      </c>
      <c r="D502" s="7" t="str">
        <f>"女"</f>
        <v>女</v>
      </c>
      <c r="E502" s="7" t="str">
        <f>"1997-01-04"</f>
        <v>1997-01-04</v>
      </c>
    </row>
    <row r="503" spans="1:5" ht="30" customHeight="1">
      <c r="A503" s="6">
        <v>500</v>
      </c>
      <c r="B503" s="7" t="s">
        <v>9</v>
      </c>
      <c r="C503" s="7" t="str">
        <f>"邱华南"</f>
        <v>邱华南</v>
      </c>
      <c r="D503" s="7" t="str">
        <f>"女"</f>
        <v>女</v>
      </c>
      <c r="E503" s="7" t="str">
        <f>"1991-04-03"</f>
        <v>1991-04-03</v>
      </c>
    </row>
    <row r="504" spans="1:5" ht="30" customHeight="1">
      <c r="A504" s="6">
        <v>501</v>
      </c>
      <c r="B504" s="7" t="s">
        <v>9</v>
      </c>
      <c r="C504" s="7" t="str">
        <f>"梁璐"</f>
        <v>梁璐</v>
      </c>
      <c r="D504" s="7" t="str">
        <f>"女"</f>
        <v>女</v>
      </c>
      <c r="E504" s="7" t="str">
        <f>"1998-02-23"</f>
        <v>1998-02-23</v>
      </c>
    </row>
    <row r="505" spans="1:5" ht="30" customHeight="1">
      <c r="A505" s="6">
        <v>502</v>
      </c>
      <c r="B505" s="7" t="s">
        <v>9</v>
      </c>
      <c r="C505" s="7" t="str">
        <f>"郑政"</f>
        <v>郑政</v>
      </c>
      <c r="D505" s="7" t="str">
        <f>"男"</f>
        <v>男</v>
      </c>
      <c r="E505" s="7" t="str">
        <f>"1998-03-09"</f>
        <v>1998-03-09</v>
      </c>
    </row>
    <row r="506" spans="1:5" ht="30" customHeight="1">
      <c r="A506" s="6">
        <v>503</v>
      </c>
      <c r="B506" s="7" t="s">
        <v>9</v>
      </c>
      <c r="C506" s="7" t="str">
        <f>"吕丹丹"</f>
        <v>吕丹丹</v>
      </c>
      <c r="D506" s="7" t="str">
        <f aca="true" t="shared" si="24" ref="D506:D518">"女"</f>
        <v>女</v>
      </c>
      <c r="E506" s="7" t="str">
        <f>"1996-01-23"</f>
        <v>1996-01-23</v>
      </c>
    </row>
    <row r="507" spans="1:5" ht="30" customHeight="1">
      <c r="A507" s="6">
        <v>504</v>
      </c>
      <c r="B507" s="7" t="s">
        <v>9</v>
      </c>
      <c r="C507" s="7" t="str">
        <f>"曾雨晶"</f>
        <v>曾雨晶</v>
      </c>
      <c r="D507" s="7" t="str">
        <f t="shared" si="24"/>
        <v>女</v>
      </c>
      <c r="E507" s="7" t="str">
        <f>"1998-04-25"</f>
        <v>1998-04-25</v>
      </c>
    </row>
    <row r="508" spans="1:5" ht="30" customHeight="1">
      <c r="A508" s="6">
        <v>505</v>
      </c>
      <c r="B508" s="7" t="s">
        <v>9</v>
      </c>
      <c r="C508" s="7" t="str">
        <f>"王晶晶"</f>
        <v>王晶晶</v>
      </c>
      <c r="D508" s="7" t="str">
        <f t="shared" si="24"/>
        <v>女</v>
      </c>
      <c r="E508" s="7" t="str">
        <f>"1998-09-23"</f>
        <v>1998-09-23</v>
      </c>
    </row>
    <row r="509" spans="1:5" ht="30" customHeight="1">
      <c r="A509" s="6">
        <v>506</v>
      </c>
      <c r="B509" s="7" t="s">
        <v>9</v>
      </c>
      <c r="C509" s="7" t="str">
        <f>"王清云"</f>
        <v>王清云</v>
      </c>
      <c r="D509" s="7" t="str">
        <f t="shared" si="24"/>
        <v>女</v>
      </c>
      <c r="E509" s="7" t="str">
        <f>"1994-05-14"</f>
        <v>1994-05-14</v>
      </c>
    </row>
    <row r="510" spans="1:5" ht="30" customHeight="1">
      <c r="A510" s="6">
        <v>507</v>
      </c>
      <c r="B510" s="7" t="s">
        <v>9</v>
      </c>
      <c r="C510" s="7" t="str">
        <f>"刘宝莹"</f>
        <v>刘宝莹</v>
      </c>
      <c r="D510" s="7" t="str">
        <f t="shared" si="24"/>
        <v>女</v>
      </c>
      <c r="E510" s="7" t="str">
        <f>"1996-03-20"</f>
        <v>1996-03-20</v>
      </c>
    </row>
    <row r="511" spans="1:5" ht="30" customHeight="1">
      <c r="A511" s="6">
        <v>508</v>
      </c>
      <c r="B511" s="7" t="s">
        <v>9</v>
      </c>
      <c r="C511" s="7" t="str">
        <f>"林芳金"</f>
        <v>林芳金</v>
      </c>
      <c r="D511" s="7" t="str">
        <f t="shared" si="24"/>
        <v>女</v>
      </c>
      <c r="E511" s="7" t="str">
        <f>"1996-08-07"</f>
        <v>1996-08-07</v>
      </c>
    </row>
    <row r="512" spans="1:5" ht="30" customHeight="1">
      <c r="A512" s="6">
        <v>509</v>
      </c>
      <c r="B512" s="7" t="s">
        <v>9</v>
      </c>
      <c r="C512" s="7" t="str">
        <f>"王莹"</f>
        <v>王莹</v>
      </c>
      <c r="D512" s="7" t="str">
        <f t="shared" si="24"/>
        <v>女</v>
      </c>
      <c r="E512" s="7" t="str">
        <f>"1998-09-14"</f>
        <v>1998-09-14</v>
      </c>
    </row>
    <row r="513" spans="1:5" ht="30" customHeight="1">
      <c r="A513" s="6">
        <v>510</v>
      </c>
      <c r="B513" s="7" t="s">
        <v>9</v>
      </c>
      <c r="C513" s="7" t="str">
        <f>"蔡江林"</f>
        <v>蔡江林</v>
      </c>
      <c r="D513" s="7" t="str">
        <f t="shared" si="24"/>
        <v>女</v>
      </c>
      <c r="E513" s="7" t="str">
        <f>"1997-01-28"</f>
        <v>1997-01-28</v>
      </c>
    </row>
    <row r="514" spans="1:5" ht="30" customHeight="1">
      <c r="A514" s="6">
        <v>511</v>
      </c>
      <c r="B514" s="7" t="s">
        <v>9</v>
      </c>
      <c r="C514" s="7" t="str">
        <f>"张丽霜"</f>
        <v>张丽霜</v>
      </c>
      <c r="D514" s="7" t="str">
        <f t="shared" si="24"/>
        <v>女</v>
      </c>
      <c r="E514" s="7" t="str">
        <f>"1994-07-20"</f>
        <v>1994-07-20</v>
      </c>
    </row>
    <row r="515" spans="1:5" ht="30" customHeight="1">
      <c r="A515" s="6">
        <v>512</v>
      </c>
      <c r="B515" s="7" t="s">
        <v>9</v>
      </c>
      <c r="C515" s="7" t="str">
        <f>"吴海红"</f>
        <v>吴海红</v>
      </c>
      <c r="D515" s="7" t="str">
        <f t="shared" si="24"/>
        <v>女</v>
      </c>
      <c r="E515" s="7" t="str">
        <f>"1994-01-12"</f>
        <v>1994-01-12</v>
      </c>
    </row>
    <row r="516" spans="1:5" ht="30" customHeight="1">
      <c r="A516" s="6">
        <v>513</v>
      </c>
      <c r="B516" s="7" t="s">
        <v>9</v>
      </c>
      <c r="C516" s="7" t="str">
        <f>"陈迎醒"</f>
        <v>陈迎醒</v>
      </c>
      <c r="D516" s="7" t="str">
        <f t="shared" si="24"/>
        <v>女</v>
      </c>
      <c r="E516" s="7" t="str">
        <f>"1992-05-10"</f>
        <v>1992-05-10</v>
      </c>
    </row>
    <row r="517" spans="1:5" ht="30" customHeight="1">
      <c r="A517" s="6">
        <v>514</v>
      </c>
      <c r="B517" s="7" t="s">
        <v>9</v>
      </c>
      <c r="C517" s="7" t="str">
        <f>"范小慧"</f>
        <v>范小慧</v>
      </c>
      <c r="D517" s="7" t="str">
        <f t="shared" si="24"/>
        <v>女</v>
      </c>
      <c r="E517" s="7" t="str">
        <f>"1998-05-24"</f>
        <v>1998-05-24</v>
      </c>
    </row>
    <row r="518" spans="1:5" ht="30" customHeight="1">
      <c r="A518" s="6">
        <v>515</v>
      </c>
      <c r="B518" s="7" t="s">
        <v>10</v>
      </c>
      <c r="C518" s="7" t="str">
        <f>"陈玉兰"</f>
        <v>陈玉兰</v>
      </c>
      <c r="D518" s="7" t="str">
        <f t="shared" si="24"/>
        <v>女</v>
      </c>
      <c r="E518" s="7" t="str">
        <f>"1997-08-02"</f>
        <v>1997-08-02</v>
      </c>
    </row>
    <row r="519" spans="1:5" ht="30" customHeight="1">
      <c r="A519" s="6">
        <v>516</v>
      </c>
      <c r="B519" s="7" t="s">
        <v>9</v>
      </c>
      <c r="C519" s="7" t="str">
        <f>"符大云"</f>
        <v>符大云</v>
      </c>
      <c r="D519" s="7" t="str">
        <f>"男"</f>
        <v>男</v>
      </c>
      <c r="E519" s="7" t="str">
        <f>"1992-12-22"</f>
        <v>1992-12-22</v>
      </c>
    </row>
    <row r="520" spans="1:5" ht="30" customHeight="1">
      <c r="A520" s="6">
        <v>517</v>
      </c>
      <c r="B520" s="7" t="s">
        <v>9</v>
      </c>
      <c r="C520" s="7" t="str">
        <f>"王静"</f>
        <v>王静</v>
      </c>
      <c r="D520" s="7" t="str">
        <f>"女"</f>
        <v>女</v>
      </c>
      <c r="E520" s="7" t="str">
        <f>"1999-06-10"</f>
        <v>1999-06-10</v>
      </c>
    </row>
    <row r="521" spans="1:5" ht="30" customHeight="1">
      <c r="A521" s="6">
        <v>518</v>
      </c>
      <c r="B521" s="7" t="s">
        <v>9</v>
      </c>
      <c r="C521" s="7" t="str">
        <f>"邢腾巧"</f>
        <v>邢腾巧</v>
      </c>
      <c r="D521" s="7" t="str">
        <f>"女"</f>
        <v>女</v>
      </c>
      <c r="E521" s="7" t="str">
        <f>"1999-02-22"</f>
        <v>1999-02-22</v>
      </c>
    </row>
    <row r="522" spans="1:5" ht="30" customHeight="1">
      <c r="A522" s="6">
        <v>519</v>
      </c>
      <c r="B522" s="7" t="s">
        <v>9</v>
      </c>
      <c r="C522" s="7" t="str">
        <f>"陈梅菊"</f>
        <v>陈梅菊</v>
      </c>
      <c r="D522" s="7" t="str">
        <f>"女"</f>
        <v>女</v>
      </c>
      <c r="E522" s="7" t="str">
        <f>"1994-09-08"</f>
        <v>1994-09-08</v>
      </c>
    </row>
    <row r="523" spans="1:5" ht="30" customHeight="1">
      <c r="A523" s="6">
        <v>520</v>
      </c>
      <c r="B523" s="7" t="s">
        <v>9</v>
      </c>
      <c r="C523" s="7" t="str">
        <f>"符蓉"</f>
        <v>符蓉</v>
      </c>
      <c r="D523" s="7" t="str">
        <f>"女"</f>
        <v>女</v>
      </c>
      <c r="E523" s="7" t="str">
        <f>"1997-10-02"</f>
        <v>1997-10-02</v>
      </c>
    </row>
    <row r="524" spans="1:5" ht="30" customHeight="1">
      <c r="A524" s="6">
        <v>521</v>
      </c>
      <c r="B524" s="7" t="s">
        <v>9</v>
      </c>
      <c r="C524" s="7" t="str">
        <f>"周颖花"</f>
        <v>周颖花</v>
      </c>
      <c r="D524" s="7" t="str">
        <f>"女"</f>
        <v>女</v>
      </c>
      <c r="E524" s="7" t="str">
        <f>"1995-08-15"</f>
        <v>1995-08-15</v>
      </c>
    </row>
    <row r="525" spans="1:5" ht="30" customHeight="1">
      <c r="A525" s="6">
        <v>522</v>
      </c>
      <c r="B525" s="7" t="s">
        <v>9</v>
      </c>
      <c r="C525" s="7" t="str">
        <f>"陈元森"</f>
        <v>陈元森</v>
      </c>
      <c r="D525" s="7" t="str">
        <f>"男"</f>
        <v>男</v>
      </c>
      <c r="E525" s="7" t="str">
        <f>"1997-09-12"</f>
        <v>1997-09-12</v>
      </c>
    </row>
    <row r="526" spans="1:5" ht="30" customHeight="1">
      <c r="A526" s="6">
        <v>523</v>
      </c>
      <c r="B526" s="7" t="s">
        <v>9</v>
      </c>
      <c r="C526" s="7" t="str">
        <f>"王世月"</f>
        <v>王世月</v>
      </c>
      <c r="D526" s="7" t="str">
        <f>"男"</f>
        <v>男</v>
      </c>
      <c r="E526" s="7" t="str">
        <f>"1997-10-02"</f>
        <v>1997-10-02</v>
      </c>
    </row>
    <row r="527" spans="1:5" ht="30" customHeight="1">
      <c r="A527" s="6">
        <v>524</v>
      </c>
      <c r="B527" s="7" t="s">
        <v>9</v>
      </c>
      <c r="C527" s="7" t="str">
        <f>"邢维婷"</f>
        <v>邢维婷</v>
      </c>
      <c r="D527" s="7" t="str">
        <f aca="true" t="shared" si="25" ref="D527:D533">"女"</f>
        <v>女</v>
      </c>
      <c r="E527" s="7" t="str">
        <f>"1992-01-05"</f>
        <v>1992-01-05</v>
      </c>
    </row>
    <row r="528" spans="1:5" ht="30" customHeight="1">
      <c r="A528" s="6">
        <v>525</v>
      </c>
      <c r="B528" s="7" t="s">
        <v>9</v>
      </c>
      <c r="C528" s="7" t="str">
        <f>"罗玉华"</f>
        <v>罗玉华</v>
      </c>
      <c r="D528" s="7" t="str">
        <f t="shared" si="25"/>
        <v>女</v>
      </c>
      <c r="E528" s="7" t="str">
        <f>"1994-09-19"</f>
        <v>1994-09-19</v>
      </c>
    </row>
    <row r="529" spans="1:5" ht="30" customHeight="1">
      <c r="A529" s="6">
        <v>526</v>
      </c>
      <c r="B529" s="7" t="s">
        <v>9</v>
      </c>
      <c r="C529" s="7" t="str">
        <f>"梁芷婷"</f>
        <v>梁芷婷</v>
      </c>
      <c r="D529" s="7" t="str">
        <f t="shared" si="25"/>
        <v>女</v>
      </c>
      <c r="E529" s="7" t="str">
        <f>"1998-03-13"</f>
        <v>1998-03-13</v>
      </c>
    </row>
    <row r="530" spans="1:5" ht="30" customHeight="1">
      <c r="A530" s="6">
        <v>527</v>
      </c>
      <c r="B530" s="7" t="s">
        <v>9</v>
      </c>
      <c r="C530" s="7" t="str">
        <f>"何琼尾"</f>
        <v>何琼尾</v>
      </c>
      <c r="D530" s="7" t="str">
        <f t="shared" si="25"/>
        <v>女</v>
      </c>
      <c r="E530" s="7" t="str">
        <f>"1991-09-28"</f>
        <v>1991-09-28</v>
      </c>
    </row>
    <row r="531" spans="1:5" ht="30" customHeight="1">
      <c r="A531" s="6">
        <v>528</v>
      </c>
      <c r="B531" s="7" t="s">
        <v>9</v>
      </c>
      <c r="C531" s="7" t="str">
        <f>"王春香"</f>
        <v>王春香</v>
      </c>
      <c r="D531" s="7" t="str">
        <f t="shared" si="25"/>
        <v>女</v>
      </c>
      <c r="E531" s="7" t="str">
        <f>"1994-10-02"</f>
        <v>1994-10-02</v>
      </c>
    </row>
    <row r="532" spans="1:5" ht="30" customHeight="1">
      <c r="A532" s="6">
        <v>529</v>
      </c>
      <c r="B532" s="7" t="s">
        <v>9</v>
      </c>
      <c r="C532" s="7" t="str">
        <f>"孙翠妹"</f>
        <v>孙翠妹</v>
      </c>
      <c r="D532" s="7" t="str">
        <f t="shared" si="25"/>
        <v>女</v>
      </c>
      <c r="E532" s="7" t="str">
        <f>"1991-05-06"</f>
        <v>1991-05-06</v>
      </c>
    </row>
    <row r="533" spans="1:5" ht="30" customHeight="1">
      <c r="A533" s="6">
        <v>530</v>
      </c>
      <c r="B533" s="7" t="s">
        <v>9</v>
      </c>
      <c r="C533" s="7" t="str">
        <f>"李小连"</f>
        <v>李小连</v>
      </c>
      <c r="D533" s="7" t="str">
        <f t="shared" si="25"/>
        <v>女</v>
      </c>
      <c r="E533" s="7" t="str">
        <f>"1994-08-07"</f>
        <v>1994-08-07</v>
      </c>
    </row>
    <row r="534" spans="1:5" ht="30" customHeight="1">
      <c r="A534" s="6">
        <v>531</v>
      </c>
      <c r="B534" s="7" t="s">
        <v>9</v>
      </c>
      <c r="C534" s="7" t="str">
        <f>"邢玉华"</f>
        <v>邢玉华</v>
      </c>
      <c r="D534" s="7" t="str">
        <f>"男"</f>
        <v>男</v>
      </c>
      <c r="E534" s="7" t="str">
        <f>"1995-10-10"</f>
        <v>1995-10-10</v>
      </c>
    </row>
    <row r="535" spans="1:5" ht="30" customHeight="1">
      <c r="A535" s="6">
        <v>532</v>
      </c>
      <c r="B535" s="7" t="s">
        <v>9</v>
      </c>
      <c r="C535" s="7" t="str">
        <f>"郑佳丽"</f>
        <v>郑佳丽</v>
      </c>
      <c r="D535" s="7" t="str">
        <f aca="true" t="shared" si="26" ref="D535:D560">"女"</f>
        <v>女</v>
      </c>
      <c r="E535" s="7" t="str">
        <f>"1993-01-20"</f>
        <v>1993-01-20</v>
      </c>
    </row>
    <row r="536" spans="1:5" ht="30" customHeight="1">
      <c r="A536" s="6">
        <v>533</v>
      </c>
      <c r="B536" s="7" t="s">
        <v>9</v>
      </c>
      <c r="C536" s="7" t="str">
        <f>"毛丹妮"</f>
        <v>毛丹妮</v>
      </c>
      <c r="D536" s="7" t="str">
        <f t="shared" si="26"/>
        <v>女</v>
      </c>
      <c r="E536" s="7" t="str">
        <f>"1995-07-04"</f>
        <v>1995-07-04</v>
      </c>
    </row>
    <row r="537" spans="1:5" ht="30" customHeight="1">
      <c r="A537" s="6">
        <v>534</v>
      </c>
      <c r="B537" s="7" t="s">
        <v>9</v>
      </c>
      <c r="C537" s="7" t="str">
        <f>"黄慧环"</f>
        <v>黄慧环</v>
      </c>
      <c r="D537" s="7" t="str">
        <f t="shared" si="26"/>
        <v>女</v>
      </c>
      <c r="E537" s="7" t="str">
        <f>"1995-01-26"</f>
        <v>1995-01-26</v>
      </c>
    </row>
    <row r="538" spans="1:5" ht="30" customHeight="1">
      <c r="A538" s="6">
        <v>535</v>
      </c>
      <c r="B538" s="7" t="s">
        <v>9</v>
      </c>
      <c r="C538" s="7" t="str">
        <f>"林碧莹"</f>
        <v>林碧莹</v>
      </c>
      <c r="D538" s="7" t="str">
        <f t="shared" si="26"/>
        <v>女</v>
      </c>
      <c r="E538" s="7" t="str">
        <f>"1997-01-19"</f>
        <v>1997-01-19</v>
      </c>
    </row>
    <row r="539" spans="1:5" ht="30" customHeight="1">
      <c r="A539" s="6">
        <v>536</v>
      </c>
      <c r="B539" s="7" t="s">
        <v>9</v>
      </c>
      <c r="C539" s="7" t="str">
        <f>"陈建爱"</f>
        <v>陈建爱</v>
      </c>
      <c r="D539" s="7" t="str">
        <f t="shared" si="26"/>
        <v>女</v>
      </c>
      <c r="E539" s="7" t="str">
        <f>"1996-11-30"</f>
        <v>1996-11-30</v>
      </c>
    </row>
    <row r="540" spans="1:5" ht="30" customHeight="1">
      <c r="A540" s="6">
        <v>537</v>
      </c>
      <c r="B540" s="7" t="s">
        <v>9</v>
      </c>
      <c r="C540" s="7" t="str">
        <f>"李欣"</f>
        <v>李欣</v>
      </c>
      <c r="D540" s="7" t="str">
        <f t="shared" si="26"/>
        <v>女</v>
      </c>
      <c r="E540" s="7" t="str">
        <f>"1998-01-14"</f>
        <v>1998-01-14</v>
      </c>
    </row>
    <row r="541" spans="1:5" ht="30" customHeight="1">
      <c r="A541" s="6">
        <v>538</v>
      </c>
      <c r="B541" s="7" t="s">
        <v>9</v>
      </c>
      <c r="C541" s="7" t="str">
        <f>"林婷"</f>
        <v>林婷</v>
      </c>
      <c r="D541" s="7" t="str">
        <f t="shared" si="26"/>
        <v>女</v>
      </c>
      <c r="E541" s="7" t="str">
        <f>"1995-07-21"</f>
        <v>1995-07-21</v>
      </c>
    </row>
    <row r="542" spans="1:5" ht="30" customHeight="1">
      <c r="A542" s="6">
        <v>539</v>
      </c>
      <c r="B542" s="7" t="s">
        <v>9</v>
      </c>
      <c r="C542" s="7" t="str">
        <f>"徐凤翔"</f>
        <v>徐凤翔</v>
      </c>
      <c r="D542" s="7" t="str">
        <f t="shared" si="26"/>
        <v>女</v>
      </c>
      <c r="E542" s="7" t="str">
        <f>"1997-02-03"</f>
        <v>1997-02-03</v>
      </c>
    </row>
    <row r="543" spans="1:5" ht="30" customHeight="1">
      <c r="A543" s="6">
        <v>540</v>
      </c>
      <c r="B543" s="7" t="s">
        <v>8</v>
      </c>
      <c r="C543" s="7" t="str">
        <f>"陈莹"</f>
        <v>陈莹</v>
      </c>
      <c r="D543" s="7" t="str">
        <f t="shared" si="26"/>
        <v>女</v>
      </c>
      <c r="E543" s="7" t="str">
        <f>"1997-05-27"</f>
        <v>1997-05-27</v>
      </c>
    </row>
    <row r="544" spans="1:5" ht="30" customHeight="1">
      <c r="A544" s="6">
        <v>541</v>
      </c>
      <c r="B544" s="7" t="s">
        <v>9</v>
      </c>
      <c r="C544" s="7" t="str">
        <f>"林媚"</f>
        <v>林媚</v>
      </c>
      <c r="D544" s="7" t="str">
        <f t="shared" si="26"/>
        <v>女</v>
      </c>
      <c r="E544" s="7" t="str">
        <f>"1999-03-20"</f>
        <v>1999-03-20</v>
      </c>
    </row>
    <row r="545" spans="1:5" ht="30" customHeight="1">
      <c r="A545" s="6">
        <v>542</v>
      </c>
      <c r="B545" s="7" t="s">
        <v>9</v>
      </c>
      <c r="C545" s="7" t="str">
        <f>"蔡小娜"</f>
        <v>蔡小娜</v>
      </c>
      <c r="D545" s="7" t="str">
        <f t="shared" si="26"/>
        <v>女</v>
      </c>
      <c r="E545" s="7" t="str">
        <f>"1993-05-24"</f>
        <v>1993-05-24</v>
      </c>
    </row>
    <row r="546" spans="1:5" ht="30" customHeight="1">
      <c r="A546" s="6">
        <v>543</v>
      </c>
      <c r="B546" s="7" t="s">
        <v>9</v>
      </c>
      <c r="C546" s="7" t="str">
        <f>"林小夏"</f>
        <v>林小夏</v>
      </c>
      <c r="D546" s="7" t="str">
        <f t="shared" si="26"/>
        <v>女</v>
      </c>
      <c r="E546" s="7" t="str">
        <f>"1994-07-27"</f>
        <v>1994-07-27</v>
      </c>
    </row>
    <row r="547" spans="1:5" ht="30" customHeight="1">
      <c r="A547" s="6">
        <v>544</v>
      </c>
      <c r="B547" s="7" t="s">
        <v>9</v>
      </c>
      <c r="C547" s="7" t="str">
        <f>"王正颖"</f>
        <v>王正颖</v>
      </c>
      <c r="D547" s="7" t="str">
        <f t="shared" si="26"/>
        <v>女</v>
      </c>
      <c r="E547" s="7" t="str">
        <f>"1997-02-15"</f>
        <v>1997-02-15</v>
      </c>
    </row>
    <row r="548" spans="1:5" ht="30" customHeight="1">
      <c r="A548" s="6">
        <v>545</v>
      </c>
      <c r="B548" s="7" t="s">
        <v>9</v>
      </c>
      <c r="C548" s="7" t="str">
        <f>"陈韵"</f>
        <v>陈韵</v>
      </c>
      <c r="D548" s="7" t="str">
        <f t="shared" si="26"/>
        <v>女</v>
      </c>
      <c r="E548" s="7" t="str">
        <f>"1994-03-12"</f>
        <v>1994-03-12</v>
      </c>
    </row>
    <row r="549" spans="1:5" ht="30" customHeight="1">
      <c r="A549" s="6">
        <v>546</v>
      </c>
      <c r="B549" s="7" t="s">
        <v>9</v>
      </c>
      <c r="C549" s="7" t="str">
        <f>"吴小丹"</f>
        <v>吴小丹</v>
      </c>
      <c r="D549" s="7" t="str">
        <f t="shared" si="26"/>
        <v>女</v>
      </c>
      <c r="E549" s="7" t="str">
        <f>"1995-10-22"</f>
        <v>1995-10-22</v>
      </c>
    </row>
    <row r="550" spans="1:5" ht="30" customHeight="1">
      <c r="A550" s="6">
        <v>547</v>
      </c>
      <c r="B550" s="7" t="s">
        <v>9</v>
      </c>
      <c r="C550" s="7" t="str">
        <f>"吉家丽"</f>
        <v>吉家丽</v>
      </c>
      <c r="D550" s="7" t="str">
        <f t="shared" si="26"/>
        <v>女</v>
      </c>
      <c r="E550" s="7" t="str">
        <f>"1995-11-09"</f>
        <v>1995-11-09</v>
      </c>
    </row>
    <row r="551" spans="1:5" ht="30" customHeight="1">
      <c r="A551" s="6">
        <v>548</v>
      </c>
      <c r="B551" s="7" t="s">
        <v>9</v>
      </c>
      <c r="C551" s="7" t="str">
        <f>"刘晓霜"</f>
        <v>刘晓霜</v>
      </c>
      <c r="D551" s="7" t="str">
        <f t="shared" si="26"/>
        <v>女</v>
      </c>
      <c r="E551" s="7" t="str">
        <f>"1996-02-05"</f>
        <v>1996-02-05</v>
      </c>
    </row>
    <row r="552" spans="1:5" ht="30" customHeight="1">
      <c r="A552" s="6">
        <v>549</v>
      </c>
      <c r="B552" s="7" t="s">
        <v>9</v>
      </c>
      <c r="C552" s="7" t="str">
        <f>"陈春婉"</f>
        <v>陈春婉</v>
      </c>
      <c r="D552" s="7" t="str">
        <f t="shared" si="26"/>
        <v>女</v>
      </c>
      <c r="E552" s="7" t="str">
        <f>"1992-04-24"</f>
        <v>1992-04-24</v>
      </c>
    </row>
    <row r="553" spans="1:5" ht="30" customHeight="1">
      <c r="A553" s="6">
        <v>550</v>
      </c>
      <c r="B553" s="7" t="s">
        <v>9</v>
      </c>
      <c r="C553" s="7" t="str">
        <f>"杨英营"</f>
        <v>杨英营</v>
      </c>
      <c r="D553" s="7" t="str">
        <f t="shared" si="26"/>
        <v>女</v>
      </c>
      <c r="E553" s="7" t="str">
        <f>"1994-10-26"</f>
        <v>1994-10-26</v>
      </c>
    </row>
    <row r="554" spans="1:5" ht="30" customHeight="1">
      <c r="A554" s="6">
        <v>551</v>
      </c>
      <c r="B554" s="7" t="s">
        <v>9</v>
      </c>
      <c r="C554" s="7" t="str">
        <f>"吴华靖"</f>
        <v>吴华靖</v>
      </c>
      <c r="D554" s="7" t="str">
        <f t="shared" si="26"/>
        <v>女</v>
      </c>
      <c r="E554" s="7" t="str">
        <f>"1995-01-20"</f>
        <v>1995-01-20</v>
      </c>
    </row>
    <row r="555" spans="1:5" ht="30" customHeight="1">
      <c r="A555" s="6">
        <v>552</v>
      </c>
      <c r="B555" s="7" t="s">
        <v>9</v>
      </c>
      <c r="C555" s="7" t="str">
        <f>"黄海霞"</f>
        <v>黄海霞</v>
      </c>
      <c r="D555" s="7" t="str">
        <f t="shared" si="26"/>
        <v>女</v>
      </c>
      <c r="E555" s="7" t="str">
        <f>"1995-12-01"</f>
        <v>1995-12-01</v>
      </c>
    </row>
    <row r="556" spans="1:5" ht="30" customHeight="1">
      <c r="A556" s="6">
        <v>553</v>
      </c>
      <c r="B556" s="7" t="s">
        <v>9</v>
      </c>
      <c r="C556" s="7" t="str">
        <f>"王槐妙"</f>
        <v>王槐妙</v>
      </c>
      <c r="D556" s="7" t="str">
        <f t="shared" si="26"/>
        <v>女</v>
      </c>
      <c r="E556" s="7" t="str">
        <f>"1995-07-10"</f>
        <v>1995-07-10</v>
      </c>
    </row>
    <row r="557" spans="1:5" ht="30" customHeight="1">
      <c r="A557" s="6">
        <v>554</v>
      </c>
      <c r="B557" s="7" t="s">
        <v>9</v>
      </c>
      <c r="C557" s="7" t="str">
        <f>"陈丽梅"</f>
        <v>陈丽梅</v>
      </c>
      <c r="D557" s="7" t="str">
        <f t="shared" si="26"/>
        <v>女</v>
      </c>
      <c r="E557" s="7" t="str">
        <f>"1997-09-02"</f>
        <v>1997-09-02</v>
      </c>
    </row>
    <row r="558" spans="1:5" ht="30" customHeight="1">
      <c r="A558" s="6">
        <v>555</v>
      </c>
      <c r="B558" s="7" t="s">
        <v>9</v>
      </c>
      <c r="C558" s="7" t="str">
        <f>"杨夏蕊"</f>
        <v>杨夏蕊</v>
      </c>
      <c r="D558" s="7" t="str">
        <f t="shared" si="26"/>
        <v>女</v>
      </c>
      <c r="E558" s="7" t="str">
        <f>"1998-07-26"</f>
        <v>1998-07-26</v>
      </c>
    </row>
    <row r="559" spans="1:5" ht="30" customHeight="1">
      <c r="A559" s="6">
        <v>556</v>
      </c>
      <c r="B559" s="7" t="s">
        <v>9</v>
      </c>
      <c r="C559" s="7" t="str">
        <f>"陈慕桦"</f>
        <v>陈慕桦</v>
      </c>
      <c r="D559" s="7" t="str">
        <f t="shared" si="26"/>
        <v>女</v>
      </c>
      <c r="E559" s="7" t="str">
        <f>"1996-09-22"</f>
        <v>1996-09-22</v>
      </c>
    </row>
    <row r="560" spans="1:5" ht="30" customHeight="1">
      <c r="A560" s="6">
        <v>557</v>
      </c>
      <c r="B560" s="7" t="s">
        <v>9</v>
      </c>
      <c r="C560" s="7" t="str">
        <f>"周妙"</f>
        <v>周妙</v>
      </c>
      <c r="D560" s="7" t="str">
        <f t="shared" si="26"/>
        <v>女</v>
      </c>
      <c r="E560" s="7" t="str">
        <f>"1998-10-06"</f>
        <v>1998-10-06</v>
      </c>
    </row>
    <row r="561" spans="1:5" ht="30" customHeight="1">
      <c r="A561" s="6">
        <v>558</v>
      </c>
      <c r="B561" s="7" t="s">
        <v>9</v>
      </c>
      <c r="C561" s="7" t="str">
        <f>"莫光培"</f>
        <v>莫光培</v>
      </c>
      <c r="D561" s="7" t="str">
        <f>"男"</f>
        <v>男</v>
      </c>
      <c r="E561" s="7" t="str">
        <f>"1996-12-22"</f>
        <v>1996-12-22</v>
      </c>
    </row>
    <row r="562" spans="1:5" ht="30" customHeight="1">
      <c r="A562" s="6">
        <v>559</v>
      </c>
      <c r="B562" s="7" t="s">
        <v>9</v>
      </c>
      <c r="C562" s="7" t="str">
        <f>"林曼曼"</f>
        <v>林曼曼</v>
      </c>
      <c r="D562" s="7" t="str">
        <f>"女"</f>
        <v>女</v>
      </c>
      <c r="E562" s="7" t="str">
        <f>"1995-05-18"</f>
        <v>1995-05-18</v>
      </c>
    </row>
    <row r="563" spans="1:5" ht="30" customHeight="1">
      <c r="A563" s="6">
        <v>560</v>
      </c>
      <c r="B563" s="7" t="s">
        <v>9</v>
      </c>
      <c r="C563" s="7" t="str">
        <f>"符尤晶"</f>
        <v>符尤晶</v>
      </c>
      <c r="D563" s="7" t="str">
        <f>"女"</f>
        <v>女</v>
      </c>
      <c r="E563" s="7" t="str">
        <f>"1992-06-20"</f>
        <v>1992-06-20</v>
      </c>
    </row>
    <row r="564" spans="1:5" ht="30" customHeight="1">
      <c r="A564" s="6">
        <v>561</v>
      </c>
      <c r="B564" s="7" t="s">
        <v>9</v>
      </c>
      <c r="C564" s="7" t="str">
        <f>"符秀莲"</f>
        <v>符秀莲</v>
      </c>
      <c r="D564" s="7" t="str">
        <f>"女"</f>
        <v>女</v>
      </c>
      <c r="E564" s="7" t="str">
        <f>"1994-07-07"</f>
        <v>1994-07-07</v>
      </c>
    </row>
    <row r="565" spans="1:5" ht="30" customHeight="1">
      <c r="A565" s="6">
        <v>562</v>
      </c>
      <c r="B565" s="7" t="s">
        <v>9</v>
      </c>
      <c r="C565" s="7" t="str">
        <f>"李秋菊"</f>
        <v>李秋菊</v>
      </c>
      <c r="D565" s="7" t="str">
        <f>"女"</f>
        <v>女</v>
      </c>
      <c r="E565" s="7" t="str">
        <f>"1997-10-13"</f>
        <v>1997-10-13</v>
      </c>
    </row>
    <row r="566" spans="1:5" ht="30" customHeight="1">
      <c r="A566" s="6">
        <v>563</v>
      </c>
      <c r="B566" s="7" t="s">
        <v>9</v>
      </c>
      <c r="C566" s="7" t="str">
        <f>"赵永旺"</f>
        <v>赵永旺</v>
      </c>
      <c r="D566" s="7" t="str">
        <f>"男"</f>
        <v>男</v>
      </c>
      <c r="E566" s="7" t="str">
        <f>"1994-03-19"</f>
        <v>1994-03-19</v>
      </c>
    </row>
    <row r="567" spans="1:5" ht="30" customHeight="1">
      <c r="A567" s="6">
        <v>564</v>
      </c>
      <c r="B567" s="7" t="s">
        <v>9</v>
      </c>
      <c r="C567" s="7" t="str">
        <f>"郑智虎"</f>
        <v>郑智虎</v>
      </c>
      <c r="D567" s="7" t="str">
        <f>"男"</f>
        <v>男</v>
      </c>
      <c r="E567" s="7" t="str">
        <f>"1993-04-06"</f>
        <v>1993-04-06</v>
      </c>
    </row>
    <row r="568" spans="1:5" ht="30" customHeight="1">
      <c r="A568" s="6">
        <v>565</v>
      </c>
      <c r="B568" s="7" t="s">
        <v>9</v>
      </c>
      <c r="C568" s="7" t="str">
        <f>"林彬彬"</f>
        <v>林彬彬</v>
      </c>
      <c r="D568" s="7" t="str">
        <f>"女"</f>
        <v>女</v>
      </c>
      <c r="E568" s="7" t="str">
        <f>"1994-06-17"</f>
        <v>1994-06-17</v>
      </c>
    </row>
    <row r="569" spans="1:5" ht="30" customHeight="1">
      <c r="A569" s="6">
        <v>566</v>
      </c>
      <c r="B569" s="7" t="s">
        <v>9</v>
      </c>
      <c r="C569" s="7" t="str">
        <f>"卢娅妮"</f>
        <v>卢娅妮</v>
      </c>
      <c r="D569" s="7" t="str">
        <f>"女"</f>
        <v>女</v>
      </c>
      <c r="E569" s="7" t="str">
        <f>"1997-04-17"</f>
        <v>1997-04-17</v>
      </c>
    </row>
    <row r="570" spans="1:5" ht="30" customHeight="1">
      <c r="A570" s="6">
        <v>567</v>
      </c>
      <c r="B570" s="7" t="s">
        <v>9</v>
      </c>
      <c r="C570" s="7" t="str">
        <f>"王海花"</f>
        <v>王海花</v>
      </c>
      <c r="D570" s="7" t="str">
        <f>"女"</f>
        <v>女</v>
      </c>
      <c r="E570" s="7" t="str">
        <f>"1994-11-04"</f>
        <v>1994-11-04</v>
      </c>
    </row>
    <row r="571" spans="1:5" ht="30" customHeight="1">
      <c r="A571" s="6">
        <v>568</v>
      </c>
      <c r="B571" s="7" t="s">
        <v>9</v>
      </c>
      <c r="C571" s="7" t="str">
        <f>"李冰"</f>
        <v>李冰</v>
      </c>
      <c r="D571" s="7" t="str">
        <f>"女"</f>
        <v>女</v>
      </c>
      <c r="E571" s="7" t="str">
        <f>"1994-04-27"</f>
        <v>1994-04-27</v>
      </c>
    </row>
    <row r="572" spans="1:5" ht="30" customHeight="1">
      <c r="A572" s="6">
        <v>569</v>
      </c>
      <c r="B572" s="7" t="s">
        <v>9</v>
      </c>
      <c r="C572" s="7" t="str">
        <f>"韩妹"</f>
        <v>韩妹</v>
      </c>
      <c r="D572" s="7" t="str">
        <f>"女"</f>
        <v>女</v>
      </c>
      <c r="E572" s="7" t="str">
        <f>"1995-09-26"</f>
        <v>1995-09-26</v>
      </c>
    </row>
    <row r="573" spans="1:5" ht="30" customHeight="1">
      <c r="A573" s="6">
        <v>570</v>
      </c>
      <c r="B573" s="7" t="s">
        <v>9</v>
      </c>
      <c r="C573" s="7" t="str">
        <f>"方杰"</f>
        <v>方杰</v>
      </c>
      <c r="D573" s="7" t="str">
        <f>"男"</f>
        <v>男</v>
      </c>
      <c r="E573" s="7" t="str">
        <f>"1996-05-05"</f>
        <v>1996-05-05</v>
      </c>
    </row>
    <row r="574" spans="1:5" ht="30" customHeight="1">
      <c r="A574" s="6">
        <v>571</v>
      </c>
      <c r="B574" s="7" t="s">
        <v>9</v>
      </c>
      <c r="C574" s="7" t="str">
        <f>"刘妹"</f>
        <v>刘妹</v>
      </c>
      <c r="D574" s="7" t="str">
        <f>"女"</f>
        <v>女</v>
      </c>
      <c r="E574" s="7" t="str">
        <f>"1995-07-13"</f>
        <v>1995-07-13</v>
      </c>
    </row>
    <row r="575" spans="1:5" ht="30" customHeight="1">
      <c r="A575" s="6">
        <v>572</v>
      </c>
      <c r="B575" s="7" t="s">
        <v>10</v>
      </c>
      <c r="C575" s="7" t="str">
        <f>"陈莹"</f>
        <v>陈莹</v>
      </c>
      <c r="D575" s="7" t="str">
        <f>"女"</f>
        <v>女</v>
      </c>
      <c r="E575" s="7" t="str">
        <f>"1997-08-08"</f>
        <v>1997-08-08</v>
      </c>
    </row>
    <row r="576" spans="1:5" ht="30" customHeight="1">
      <c r="A576" s="6">
        <v>573</v>
      </c>
      <c r="B576" s="7" t="s">
        <v>9</v>
      </c>
      <c r="C576" s="7" t="str">
        <f>"王雪"</f>
        <v>王雪</v>
      </c>
      <c r="D576" s="7" t="str">
        <f>"女"</f>
        <v>女</v>
      </c>
      <c r="E576" s="7" t="str">
        <f>"1993-04-09"</f>
        <v>1993-04-09</v>
      </c>
    </row>
    <row r="577" spans="1:5" ht="30" customHeight="1">
      <c r="A577" s="6">
        <v>574</v>
      </c>
      <c r="B577" s="7" t="s">
        <v>9</v>
      </c>
      <c r="C577" s="7" t="str">
        <f>"庄丽株"</f>
        <v>庄丽株</v>
      </c>
      <c r="D577" s="7" t="str">
        <f>"女"</f>
        <v>女</v>
      </c>
      <c r="E577" s="7" t="str">
        <f>"1996-02-15"</f>
        <v>1996-02-15</v>
      </c>
    </row>
    <row r="578" spans="1:5" ht="30" customHeight="1">
      <c r="A578" s="6">
        <v>575</v>
      </c>
      <c r="B578" s="7" t="s">
        <v>9</v>
      </c>
      <c r="C578" s="7" t="str">
        <f>"张学召"</f>
        <v>张学召</v>
      </c>
      <c r="D578" s="7" t="str">
        <f>"男"</f>
        <v>男</v>
      </c>
      <c r="E578" s="7" t="str">
        <f>"1992-01-16"</f>
        <v>1992-01-16</v>
      </c>
    </row>
    <row r="579" spans="1:5" ht="30" customHeight="1">
      <c r="A579" s="6">
        <v>576</v>
      </c>
      <c r="B579" s="7" t="s">
        <v>9</v>
      </c>
      <c r="C579" s="7" t="str">
        <f>"路依明"</f>
        <v>路依明</v>
      </c>
      <c r="D579" s="7" t="str">
        <f>"女"</f>
        <v>女</v>
      </c>
      <c r="E579" s="7" t="str">
        <f>"1994-06-25"</f>
        <v>1994-06-25</v>
      </c>
    </row>
    <row r="580" spans="1:5" ht="30" customHeight="1">
      <c r="A580" s="6">
        <v>577</v>
      </c>
      <c r="B580" s="7" t="s">
        <v>9</v>
      </c>
      <c r="C580" s="7" t="str">
        <f>"钟大贻"</f>
        <v>钟大贻</v>
      </c>
      <c r="D580" s="7" t="str">
        <f>"男"</f>
        <v>男</v>
      </c>
      <c r="E580" s="7" t="str">
        <f>"1996-11-01"</f>
        <v>1996-11-01</v>
      </c>
    </row>
    <row r="581" spans="1:5" ht="30" customHeight="1">
      <c r="A581" s="6">
        <v>578</v>
      </c>
      <c r="B581" s="7" t="s">
        <v>9</v>
      </c>
      <c r="C581" s="7" t="str">
        <f>"王杏"</f>
        <v>王杏</v>
      </c>
      <c r="D581" s="7" t="str">
        <f>"女"</f>
        <v>女</v>
      </c>
      <c r="E581" s="7" t="str">
        <f>"1997-02-16"</f>
        <v>1997-02-16</v>
      </c>
    </row>
    <row r="582" spans="1:5" ht="30" customHeight="1">
      <c r="A582" s="6">
        <v>579</v>
      </c>
      <c r="B582" s="7" t="s">
        <v>9</v>
      </c>
      <c r="C582" s="7" t="str">
        <f>"郑家善"</f>
        <v>郑家善</v>
      </c>
      <c r="D582" s="7" t="str">
        <f>"女"</f>
        <v>女</v>
      </c>
      <c r="E582" s="7" t="str">
        <f>"1996-09-11"</f>
        <v>1996-09-11</v>
      </c>
    </row>
    <row r="583" spans="1:5" ht="30" customHeight="1">
      <c r="A583" s="6">
        <v>580</v>
      </c>
      <c r="B583" s="7" t="s">
        <v>9</v>
      </c>
      <c r="C583" s="7" t="str">
        <f>"羊金凤"</f>
        <v>羊金凤</v>
      </c>
      <c r="D583" s="7" t="str">
        <f>"女"</f>
        <v>女</v>
      </c>
      <c r="E583" s="7" t="str">
        <f>"1994-07-16"</f>
        <v>1994-07-16</v>
      </c>
    </row>
    <row r="584" spans="1:5" ht="30" customHeight="1">
      <c r="A584" s="6">
        <v>581</v>
      </c>
      <c r="B584" s="7" t="s">
        <v>9</v>
      </c>
      <c r="C584" s="7" t="str">
        <f>"李博蕃"</f>
        <v>李博蕃</v>
      </c>
      <c r="D584" s="7" t="str">
        <f>"男"</f>
        <v>男</v>
      </c>
      <c r="E584" s="7" t="str">
        <f>"1998-01-13"</f>
        <v>1998-01-13</v>
      </c>
    </row>
    <row r="585" spans="1:5" ht="30" customHeight="1">
      <c r="A585" s="6">
        <v>582</v>
      </c>
      <c r="B585" s="7" t="s">
        <v>9</v>
      </c>
      <c r="C585" s="7" t="str">
        <f>"陈丽平"</f>
        <v>陈丽平</v>
      </c>
      <c r="D585" s="7" t="str">
        <f>"女"</f>
        <v>女</v>
      </c>
      <c r="E585" s="7" t="str">
        <f>"1991-08-15"</f>
        <v>1991-08-15</v>
      </c>
    </row>
    <row r="586" spans="1:5" ht="30" customHeight="1">
      <c r="A586" s="6">
        <v>583</v>
      </c>
      <c r="B586" s="7" t="s">
        <v>9</v>
      </c>
      <c r="C586" s="7" t="str">
        <f>"卞航帆"</f>
        <v>卞航帆</v>
      </c>
      <c r="D586" s="7" t="str">
        <f>"女"</f>
        <v>女</v>
      </c>
      <c r="E586" s="7" t="str">
        <f>"1995-09-03"</f>
        <v>1995-09-03</v>
      </c>
    </row>
    <row r="587" spans="1:5" ht="30" customHeight="1">
      <c r="A587" s="6">
        <v>584</v>
      </c>
      <c r="B587" s="7" t="s">
        <v>9</v>
      </c>
      <c r="C587" s="7" t="str">
        <f>"谭春暖"</f>
        <v>谭春暖</v>
      </c>
      <c r="D587" s="7" t="str">
        <f>"女"</f>
        <v>女</v>
      </c>
      <c r="E587" s="7" t="str">
        <f>"1996-11-29"</f>
        <v>1996-11-29</v>
      </c>
    </row>
    <row r="588" spans="1:5" ht="30" customHeight="1">
      <c r="A588" s="6">
        <v>585</v>
      </c>
      <c r="B588" s="7" t="s">
        <v>9</v>
      </c>
      <c r="C588" s="7" t="str">
        <f>"曾玲"</f>
        <v>曾玲</v>
      </c>
      <c r="D588" s="7" t="str">
        <f>"女"</f>
        <v>女</v>
      </c>
      <c r="E588" s="7" t="str">
        <f>"1995-04-10"</f>
        <v>1995-04-10</v>
      </c>
    </row>
    <row r="589" spans="1:5" ht="30" customHeight="1">
      <c r="A589" s="6">
        <v>586</v>
      </c>
      <c r="B589" s="7" t="s">
        <v>9</v>
      </c>
      <c r="C589" s="7" t="str">
        <f>"陈朝龙"</f>
        <v>陈朝龙</v>
      </c>
      <c r="D589" s="7" t="str">
        <f>"男"</f>
        <v>男</v>
      </c>
      <c r="E589" s="7" t="str">
        <f>"1995-01-27"</f>
        <v>1995-01-27</v>
      </c>
    </row>
    <row r="590" spans="1:5" ht="30" customHeight="1">
      <c r="A590" s="6">
        <v>587</v>
      </c>
      <c r="B590" s="7" t="s">
        <v>9</v>
      </c>
      <c r="C590" s="7" t="str">
        <f>"周子乃"</f>
        <v>周子乃</v>
      </c>
      <c r="D590" s="7" t="str">
        <f aca="true" t="shared" si="27" ref="D590:D602">"女"</f>
        <v>女</v>
      </c>
      <c r="E590" s="7" t="str">
        <f>"1995-12-04"</f>
        <v>1995-12-04</v>
      </c>
    </row>
    <row r="591" spans="1:5" ht="30" customHeight="1">
      <c r="A591" s="6">
        <v>588</v>
      </c>
      <c r="B591" s="7" t="s">
        <v>9</v>
      </c>
      <c r="C591" s="7" t="str">
        <f>"黄彩玉"</f>
        <v>黄彩玉</v>
      </c>
      <c r="D591" s="7" t="str">
        <f t="shared" si="27"/>
        <v>女</v>
      </c>
      <c r="E591" s="7" t="str">
        <f>"1992-04-14"</f>
        <v>1992-04-14</v>
      </c>
    </row>
    <row r="592" spans="1:5" ht="30" customHeight="1">
      <c r="A592" s="6">
        <v>589</v>
      </c>
      <c r="B592" s="7" t="s">
        <v>9</v>
      </c>
      <c r="C592" s="7" t="str">
        <f>"赵春慧"</f>
        <v>赵春慧</v>
      </c>
      <c r="D592" s="7" t="str">
        <f t="shared" si="27"/>
        <v>女</v>
      </c>
      <c r="E592" s="7" t="str">
        <f>"1992-06-06"</f>
        <v>1992-06-06</v>
      </c>
    </row>
    <row r="593" spans="1:5" ht="30" customHeight="1">
      <c r="A593" s="6">
        <v>590</v>
      </c>
      <c r="B593" s="7" t="s">
        <v>9</v>
      </c>
      <c r="C593" s="7" t="str">
        <f>"曾小云"</f>
        <v>曾小云</v>
      </c>
      <c r="D593" s="7" t="str">
        <f t="shared" si="27"/>
        <v>女</v>
      </c>
      <c r="E593" s="7" t="str">
        <f>"1996-02-01"</f>
        <v>1996-02-01</v>
      </c>
    </row>
    <row r="594" spans="1:5" ht="30" customHeight="1">
      <c r="A594" s="6">
        <v>591</v>
      </c>
      <c r="B594" s="7" t="s">
        <v>9</v>
      </c>
      <c r="C594" s="7" t="str">
        <f>"杨玉秀"</f>
        <v>杨玉秀</v>
      </c>
      <c r="D594" s="7" t="str">
        <f t="shared" si="27"/>
        <v>女</v>
      </c>
      <c r="E594" s="7" t="str">
        <f>"1992-04-14"</f>
        <v>1992-04-14</v>
      </c>
    </row>
    <row r="595" spans="1:5" ht="30" customHeight="1">
      <c r="A595" s="6">
        <v>592</v>
      </c>
      <c r="B595" s="7" t="s">
        <v>9</v>
      </c>
      <c r="C595" s="7" t="str">
        <f>"郑秋丽"</f>
        <v>郑秋丽</v>
      </c>
      <c r="D595" s="7" t="str">
        <f t="shared" si="27"/>
        <v>女</v>
      </c>
      <c r="E595" s="7" t="str">
        <f>"1992-08-06"</f>
        <v>1992-08-06</v>
      </c>
    </row>
    <row r="596" spans="1:5" ht="30" customHeight="1">
      <c r="A596" s="6">
        <v>593</v>
      </c>
      <c r="B596" s="7" t="s">
        <v>9</v>
      </c>
      <c r="C596" s="7" t="str">
        <f>"李娇珍"</f>
        <v>李娇珍</v>
      </c>
      <c r="D596" s="7" t="str">
        <f t="shared" si="27"/>
        <v>女</v>
      </c>
      <c r="E596" s="7" t="str">
        <f>"1995-04-07"</f>
        <v>1995-04-07</v>
      </c>
    </row>
    <row r="597" spans="1:5" ht="30" customHeight="1">
      <c r="A597" s="6">
        <v>594</v>
      </c>
      <c r="B597" s="7" t="s">
        <v>9</v>
      </c>
      <c r="C597" s="7" t="str">
        <f>"杜小莉"</f>
        <v>杜小莉</v>
      </c>
      <c r="D597" s="7" t="str">
        <f t="shared" si="27"/>
        <v>女</v>
      </c>
      <c r="E597" s="7" t="str">
        <f>"1996-03-05"</f>
        <v>1996-03-05</v>
      </c>
    </row>
    <row r="598" spans="1:5" ht="30" customHeight="1">
      <c r="A598" s="6">
        <v>595</v>
      </c>
      <c r="B598" s="7" t="s">
        <v>9</v>
      </c>
      <c r="C598" s="7" t="str">
        <f>"许石英"</f>
        <v>许石英</v>
      </c>
      <c r="D598" s="7" t="str">
        <f t="shared" si="27"/>
        <v>女</v>
      </c>
      <c r="E598" s="7" t="str">
        <f>"1994-10-27"</f>
        <v>1994-10-27</v>
      </c>
    </row>
    <row r="599" spans="1:5" ht="30" customHeight="1">
      <c r="A599" s="6">
        <v>596</v>
      </c>
      <c r="B599" s="7" t="s">
        <v>9</v>
      </c>
      <c r="C599" s="7" t="str">
        <f>"黄杰馨"</f>
        <v>黄杰馨</v>
      </c>
      <c r="D599" s="7" t="str">
        <f t="shared" si="27"/>
        <v>女</v>
      </c>
      <c r="E599" s="7" t="str">
        <f>"1997-08-31"</f>
        <v>1997-08-31</v>
      </c>
    </row>
    <row r="600" spans="1:5" ht="30" customHeight="1">
      <c r="A600" s="6">
        <v>597</v>
      </c>
      <c r="B600" s="7" t="s">
        <v>9</v>
      </c>
      <c r="C600" s="7" t="str">
        <f>"杨玲"</f>
        <v>杨玲</v>
      </c>
      <c r="D600" s="7" t="str">
        <f t="shared" si="27"/>
        <v>女</v>
      </c>
      <c r="E600" s="7" t="str">
        <f>"1996-11-23"</f>
        <v>1996-11-23</v>
      </c>
    </row>
    <row r="601" spans="1:5" ht="30" customHeight="1">
      <c r="A601" s="6">
        <v>598</v>
      </c>
      <c r="B601" s="7" t="s">
        <v>9</v>
      </c>
      <c r="C601" s="7" t="str">
        <f>"黄阳玲"</f>
        <v>黄阳玲</v>
      </c>
      <c r="D601" s="7" t="str">
        <f t="shared" si="27"/>
        <v>女</v>
      </c>
      <c r="E601" s="7" t="str">
        <f>"1995-07-09"</f>
        <v>1995-07-09</v>
      </c>
    </row>
    <row r="602" spans="1:5" ht="30" customHeight="1">
      <c r="A602" s="6">
        <v>599</v>
      </c>
      <c r="B602" s="7" t="s">
        <v>9</v>
      </c>
      <c r="C602" s="7" t="str">
        <f>"王飞"</f>
        <v>王飞</v>
      </c>
      <c r="D602" s="7" t="str">
        <f t="shared" si="27"/>
        <v>女</v>
      </c>
      <c r="E602" s="7" t="str">
        <f>"1992-02-17"</f>
        <v>1992-02-17</v>
      </c>
    </row>
    <row r="603" spans="1:5" ht="30" customHeight="1">
      <c r="A603" s="6">
        <v>600</v>
      </c>
      <c r="B603" s="7" t="s">
        <v>9</v>
      </c>
      <c r="C603" s="7" t="str">
        <f>"张业江"</f>
        <v>张业江</v>
      </c>
      <c r="D603" s="7" t="str">
        <f>"男"</f>
        <v>男</v>
      </c>
      <c r="E603" s="7" t="str">
        <f>"1995-09-20"</f>
        <v>1995-09-20</v>
      </c>
    </row>
    <row r="604" spans="1:5" ht="30" customHeight="1">
      <c r="A604" s="6">
        <v>601</v>
      </c>
      <c r="B604" s="7" t="s">
        <v>9</v>
      </c>
      <c r="C604" s="7" t="str">
        <f>"林雅倩"</f>
        <v>林雅倩</v>
      </c>
      <c r="D604" s="7" t="str">
        <f aca="true" t="shared" si="28" ref="D604:D610">"女"</f>
        <v>女</v>
      </c>
      <c r="E604" s="7" t="str">
        <f>"1998-03-01"</f>
        <v>1998-03-01</v>
      </c>
    </row>
    <row r="605" spans="1:5" ht="30" customHeight="1">
      <c r="A605" s="6">
        <v>602</v>
      </c>
      <c r="B605" s="7" t="s">
        <v>9</v>
      </c>
      <c r="C605" s="7" t="str">
        <f>"陈海苗"</f>
        <v>陈海苗</v>
      </c>
      <c r="D605" s="7" t="str">
        <f t="shared" si="28"/>
        <v>女</v>
      </c>
      <c r="E605" s="7" t="str">
        <f>"1991-08-20"</f>
        <v>1991-08-20</v>
      </c>
    </row>
    <row r="606" spans="1:5" ht="30" customHeight="1">
      <c r="A606" s="6">
        <v>603</v>
      </c>
      <c r="B606" s="7" t="s">
        <v>9</v>
      </c>
      <c r="C606" s="7" t="str">
        <f>"苏晓婷"</f>
        <v>苏晓婷</v>
      </c>
      <c r="D606" s="7" t="str">
        <f t="shared" si="28"/>
        <v>女</v>
      </c>
      <c r="E606" s="7" t="str">
        <f>"1996-04-20"</f>
        <v>1996-04-20</v>
      </c>
    </row>
    <row r="607" spans="1:5" ht="30" customHeight="1">
      <c r="A607" s="6">
        <v>604</v>
      </c>
      <c r="B607" s="7" t="s">
        <v>9</v>
      </c>
      <c r="C607" s="7" t="str">
        <f>"唐天彩"</f>
        <v>唐天彩</v>
      </c>
      <c r="D607" s="7" t="str">
        <f t="shared" si="28"/>
        <v>女</v>
      </c>
      <c r="E607" s="7" t="str">
        <f>"1996-02-28"</f>
        <v>1996-02-28</v>
      </c>
    </row>
    <row r="608" spans="1:5" ht="30" customHeight="1">
      <c r="A608" s="6">
        <v>605</v>
      </c>
      <c r="B608" s="7" t="s">
        <v>9</v>
      </c>
      <c r="C608" s="7" t="str">
        <f>"邱小若"</f>
        <v>邱小若</v>
      </c>
      <c r="D608" s="7" t="str">
        <f t="shared" si="28"/>
        <v>女</v>
      </c>
      <c r="E608" s="7" t="str">
        <f>"1998-01-05"</f>
        <v>1998-01-05</v>
      </c>
    </row>
    <row r="609" spans="1:5" ht="30" customHeight="1">
      <c r="A609" s="6">
        <v>606</v>
      </c>
      <c r="B609" s="7" t="s">
        <v>9</v>
      </c>
      <c r="C609" s="7" t="str">
        <f>"张泽芬"</f>
        <v>张泽芬</v>
      </c>
      <c r="D609" s="7" t="str">
        <f t="shared" si="28"/>
        <v>女</v>
      </c>
      <c r="E609" s="7" t="str">
        <f>"1996-06-30"</f>
        <v>1996-06-30</v>
      </c>
    </row>
    <row r="610" spans="1:5" ht="30" customHeight="1">
      <c r="A610" s="6">
        <v>607</v>
      </c>
      <c r="B610" s="7" t="s">
        <v>9</v>
      </c>
      <c r="C610" s="7" t="str">
        <f>"冯迪"</f>
        <v>冯迪</v>
      </c>
      <c r="D610" s="7" t="str">
        <f t="shared" si="28"/>
        <v>女</v>
      </c>
      <c r="E610" s="7" t="str">
        <f>"1995-08-08"</f>
        <v>1995-08-08</v>
      </c>
    </row>
    <row r="611" spans="1:5" ht="30" customHeight="1">
      <c r="A611" s="6">
        <v>608</v>
      </c>
      <c r="B611" s="7" t="s">
        <v>9</v>
      </c>
      <c r="C611" s="7" t="str">
        <f>"何林学"</f>
        <v>何林学</v>
      </c>
      <c r="D611" s="7" t="str">
        <f>"男"</f>
        <v>男</v>
      </c>
      <c r="E611" s="7" t="str">
        <f>"1994-08-29"</f>
        <v>1994-08-29</v>
      </c>
    </row>
    <row r="612" spans="1:5" ht="30" customHeight="1">
      <c r="A612" s="6">
        <v>609</v>
      </c>
      <c r="B612" s="7" t="s">
        <v>9</v>
      </c>
      <c r="C612" s="7" t="str">
        <f>"李玉妹"</f>
        <v>李玉妹</v>
      </c>
      <c r="D612" s="7" t="str">
        <f>"女"</f>
        <v>女</v>
      </c>
      <c r="E612" s="7" t="str">
        <f>"1993-03-15"</f>
        <v>1993-03-15</v>
      </c>
    </row>
    <row r="613" spans="1:5" ht="30" customHeight="1">
      <c r="A613" s="6">
        <v>610</v>
      </c>
      <c r="B613" s="7" t="s">
        <v>9</v>
      </c>
      <c r="C613" s="7" t="str">
        <f>"林璧冰"</f>
        <v>林璧冰</v>
      </c>
      <c r="D613" s="7" t="str">
        <f>"女"</f>
        <v>女</v>
      </c>
      <c r="E613" s="7" t="str">
        <f>"1996-09-27"</f>
        <v>1996-09-27</v>
      </c>
    </row>
    <row r="614" spans="1:5" ht="30" customHeight="1">
      <c r="A614" s="6">
        <v>611</v>
      </c>
      <c r="B614" s="7" t="s">
        <v>9</v>
      </c>
      <c r="C614" s="7" t="str">
        <f>"符苏克"</f>
        <v>符苏克</v>
      </c>
      <c r="D614" s="7" t="str">
        <f>"男"</f>
        <v>男</v>
      </c>
      <c r="E614" s="7" t="str">
        <f>"1990-12-04"</f>
        <v>1990-12-04</v>
      </c>
    </row>
    <row r="615" spans="1:5" ht="30" customHeight="1">
      <c r="A615" s="6">
        <v>612</v>
      </c>
      <c r="B615" s="7" t="s">
        <v>9</v>
      </c>
      <c r="C615" s="7" t="str">
        <f>"叶芷芹"</f>
        <v>叶芷芹</v>
      </c>
      <c r="D615" s="7" t="str">
        <f aca="true" t="shared" si="29" ref="D615:D623">"女"</f>
        <v>女</v>
      </c>
      <c r="E615" s="7" t="str">
        <f>"1993-05-30"</f>
        <v>1993-05-30</v>
      </c>
    </row>
    <row r="616" spans="1:5" ht="30" customHeight="1">
      <c r="A616" s="6">
        <v>613</v>
      </c>
      <c r="B616" s="7" t="s">
        <v>9</v>
      </c>
      <c r="C616" s="7" t="str">
        <f>"李少萍"</f>
        <v>李少萍</v>
      </c>
      <c r="D616" s="7" t="str">
        <f t="shared" si="29"/>
        <v>女</v>
      </c>
      <c r="E616" s="7" t="str">
        <f>"1992-11-07"</f>
        <v>1992-11-07</v>
      </c>
    </row>
    <row r="617" spans="1:5" ht="30" customHeight="1">
      <c r="A617" s="6">
        <v>614</v>
      </c>
      <c r="B617" s="7" t="s">
        <v>9</v>
      </c>
      <c r="C617" s="7" t="str">
        <f>"窦晓莹"</f>
        <v>窦晓莹</v>
      </c>
      <c r="D617" s="7" t="str">
        <f t="shared" si="29"/>
        <v>女</v>
      </c>
      <c r="E617" s="7" t="str">
        <f>"1990-11-01"</f>
        <v>1990-11-01</v>
      </c>
    </row>
    <row r="618" spans="1:5" ht="30" customHeight="1">
      <c r="A618" s="6">
        <v>615</v>
      </c>
      <c r="B618" s="7" t="s">
        <v>9</v>
      </c>
      <c r="C618" s="7" t="str">
        <f>"吴小婉"</f>
        <v>吴小婉</v>
      </c>
      <c r="D618" s="7" t="str">
        <f t="shared" si="29"/>
        <v>女</v>
      </c>
      <c r="E618" s="7" t="str">
        <f>"1991-07-12"</f>
        <v>1991-07-12</v>
      </c>
    </row>
    <row r="619" spans="1:5" ht="30" customHeight="1">
      <c r="A619" s="6">
        <v>616</v>
      </c>
      <c r="B619" s="7" t="s">
        <v>9</v>
      </c>
      <c r="C619" s="7" t="str">
        <f>"谢锡莉"</f>
        <v>谢锡莉</v>
      </c>
      <c r="D619" s="7" t="str">
        <f t="shared" si="29"/>
        <v>女</v>
      </c>
      <c r="E619" s="7" t="str">
        <f>"1993-07-01"</f>
        <v>1993-07-01</v>
      </c>
    </row>
    <row r="620" spans="1:5" ht="30" customHeight="1">
      <c r="A620" s="6">
        <v>617</v>
      </c>
      <c r="B620" s="7" t="s">
        <v>9</v>
      </c>
      <c r="C620" s="7" t="str">
        <f>"覃钰童"</f>
        <v>覃钰童</v>
      </c>
      <c r="D620" s="7" t="str">
        <f t="shared" si="29"/>
        <v>女</v>
      </c>
      <c r="E620" s="7" t="str">
        <f>"1996-08-23"</f>
        <v>1996-08-23</v>
      </c>
    </row>
    <row r="621" spans="1:5" ht="30" customHeight="1">
      <c r="A621" s="6">
        <v>618</v>
      </c>
      <c r="B621" s="7" t="s">
        <v>9</v>
      </c>
      <c r="C621" s="7" t="str">
        <f>"唐玉琼"</f>
        <v>唐玉琼</v>
      </c>
      <c r="D621" s="7" t="str">
        <f t="shared" si="29"/>
        <v>女</v>
      </c>
      <c r="E621" s="7" t="str">
        <f>"1993-08-20"</f>
        <v>1993-08-20</v>
      </c>
    </row>
    <row r="622" spans="1:5" ht="30" customHeight="1">
      <c r="A622" s="6">
        <v>619</v>
      </c>
      <c r="B622" s="7" t="s">
        <v>9</v>
      </c>
      <c r="C622" s="7" t="str">
        <f>"任丽颖"</f>
        <v>任丽颖</v>
      </c>
      <c r="D622" s="7" t="str">
        <f t="shared" si="29"/>
        <v>女</v>
      </c>
      <c r="E622" s="7" t="str">
        <f>"1994-09-30"</f>
        <v>1994-09-30</v>
      </c>
    </row>
    <row r="623" spans="1:5" ht="30" customHeight="1">
      <c r="A623" s="6">
        <v>620</v>
      </c>
      <c r="B623" s="7" t="s">
        <v>9</v>
      </c>
      <c r="C623" s="7" t="str">
        <f>"邢惠清"</f>
        <v>邢惠清</v>
      </c>
      <c r="D623" s="7" t="str">
        <f t="shared" si="29"/>
        <v>女</v>
      </c>
      <c r="E623" s="7" t="str">
        <f>"1995-02-25"</f>
        <v>1995-02-25</v>
      </c>
    </row>
    <row r="624" spans="1:5" ht="30" customHeight="1">
      <c r="A624" s="6">
        <v>621</v>
      </c>
      <c r="B624" s="7" t="s">
        <v>9</v>
      </c>
      <c r="C624" s="7" t="str">
        <f>"谢先耀"</f>
        <v>谢先耀</v>
      </c>
      <c r="D624" s="7" t="str">
        <f>"男"</f>
        <v>男</v>
      </c>
      <c r="E624" s="7" t="str">
        <f>"1996-09-26"</f>
        <v>1996-09-26</v>
      </c>
    </row>
    <row r="625" spans="1:5" ht="30" customHeight="1">
      <c r="A625" s="6">
        <v>622</v>
      </c>
      <c r="B625" s="7" t="s">
        <v>9</v>
      </c>
      <c r="C625" s="7" t="str">
        <f>"黄文斌"</f>
        <v>黄文斌</v>
      </c>
      <c r="D625" s="7" t="str">
        <f>"男"</f>
        <v>男</v>
      </c>
      <c r="E625" s="7" t="str">
        <f>"1994-11-09"</f>
        <v>1994-11-09</v>
      </c>
    </row>
    <row r="626" spans="1:5" ht="30" customHeight="1">
      <c r="A626" s="6">
        <v>623</v>
      </c>
      <c r="B626" s="7" t="s">
        <v>9</v>
      </c>
      <c r="C626" s="7" t="str">
        <f>"吴万桃"</f>
        <v>吴万桃</v>
      </c>
      <c r="D626" s="7" t="str">
        <f>"女"</f>
        <v>女</v>
      </c>
      <c r="E626" s="7" t="str">
        <f>"1993-08-02"</f>
        <v>1993-08-02</v>
      </c>
    </row>
    <row r="627" spans="1:5" ht="30" customHeight="1">
      <c r="A627" s="6">
        <v>624</v>
      </c>
      <c r="B627" s="7" t="s">
        <v>9</v>
      </c>
      <c r="C627" s="7" t="str">
        <f>"孙彩婷"</f>
        <v>孙彩婷</v>
      </c>
      <c r="D627" s="7" t="str">
        <f>"女"</f>
        <v>女</v>
      </c>
      <c r="E627" s="7" t="str">
        <f>"1995-12-12"</f>
        <v>1995-12-12</v>
      </c>
    </row>
    <row r="628" spans="1:5" ht="30" customHeight="1">
      <c r="A628" s="6">
        <v>625</v>
      </c>
      <c r="B628" s="7" t="s">
        <v>9</v>
      </c>
      <c r="C628" s="7" t="str">
        <f>"郭教薇"</f>
        <v>郭教薇</v>
      </c>
      <c r="D628" s="7" t="str">
        <f>"女"</f>
        <v>女</v>
      </c>
      <c r="E628" s="7" t="str">
        <f>"1995-07-31"</f>
        <v>1995-07-31</v>
      </c>
    </row>
    <row r="629" spans="1:5" ht="30" customHeight="1">
      <c r="A629" s="6">
        <v>626</v>
      </c>
      <c r="B629" s="7" t="s">
        <v>9</v>
      </c>
      <c r="C629" s="7" t="str">
        <f>"林子皓"</f>
        <v>林子皓</v>
      </c>
      <c r="D629" s="7" t="str">
        <f>"男"</f>
        <v>男</v>
      </c>
      <c r="E629" s="7" t="str">
        <f>"1994-01-07"</f>
        <v>1994-01-07</v>
      </c>
    </row>
    <row r="630" spans="1:5" ht="30" customHeight="1">
      <c r="A630" s="6">
        <v>627</v>
      </c>
      <c r="B630" s="7" t="s">
        <v>9</v>
      </c>
      <c r="C630" s="7" t="str">
        <f>"姜妮"</f>
        <v>姜妮</v>
      </c>
      <c r="D630" s="7" t="str">
        <f>"女"</f>
        <v>女</v>
      </c>
      <c r="E630" s="7" t="str">
        <f>"1998-09-02"</f>
        <v>1998-09-02</v>
      </c>
    </row>
    <row r="631" spans="1:5" ht="30" customHeight="1">
      <c r="A631" s="6">
        <v>628</v>
      </c>
      <c r="B631" s="7" t="s">
        <v>9</v>
      </c>
      <c r="C631" s="7" t="str">
        <f>"苏娜"</f>
        <v>苏娜</v>
      </c>
      <c r="D631" s="7" t="str">
        <f>"女"</f>
        <v>女</v>
      </c>
      <c r="E631" s="7" t="str">
        <f>"1996-03-18"</f>
        <v>1996-03-18</v>
      </c>
    </row>
    <row r="632" spans="1:5" ht="30" customHeight="1">
      <c r="A632" s="6">
        <v>629</v>
      </c>
      <c r="B632" s="7" t="s">
        <v>9</v>
      </c>
      <c r="C632" s="7" t="str">
        <f>"李燕婷"</f>
        <v>李燕婷</v>
      </c>
      <c r="D632" s="7" t="str">
        <f>"女"</f>
        <v>女</v>
      </c>
      <c r="E632" s="7" t="str">
        <f>"1995-12-27"</f>
        <v>1995-12-27</v>
      </c>
    </row>
    <row r="633" spans="1:5" ht="30" customHeight="1">
      <c r="A633" s="6">
        <v>630</v>
      </c>
      <c r="B633" s="7" t="s">
        <v>9</v>
      </c>
      <c r="C633" s="7" t="str">
        <f>"王涵"</f>
        <v>王涵</v>
      </c>
      <c r="D633" s="7" t="str">
        <f>"女"</f>
        <v>女</v>
      </c>
      <c r="E633" s="7" t="str">
        <f>"1997-11-25"</f>
        <v>1997-11-25</v>
      </c>
    </row>
    <row r="634" spans="1:5" ht="30" customHeight="1">
      <c r="A634" s="6">
        <v>631</v>
      </c>
      <c r="B634" s="7" t="s">
        <v>9</v>
      </c>
      <c r="C634" s="7" t="str">
        <f>"陈小敏"</f>
        <v>陈小敏</v>
      </c>
      <c r="D634" s="7" t="str">
        <f>"女"</f>
        <v>女</v>
      </c>
      <c r="E634" s="7" t="str">
        <f>"1991-09-05"</f>
        <v>1991-09-05</v>
      </c>
    </row>
    <row r="635" spans="1:5" ht="30" customHeight="1">
      <c r="A635" s="6">
        <v>632</v>
      </c>
      <c r="B635" s="7" t="s">
        <v>9</v>
      </c>
      <c r="C635" s="7" t="str">
        <f>"李乾"</f>
        <v>李乾</v>
      </c>
      <c r="D635" s="7" t="str">
        <f>"男"</f>
        <v>男</v>
      </c>
      <c r="E635" s="7" t="str">
        <f>"1996-11-25"</f>
        <v>1996-11-25</v>
      </c>
    </row>
    <row r="636" spans="1:5" ht="30" customHeight="1">
      <c r="A636" s="6">
        <v>633</v>
      </c>
      <c r="B636" s="7" t="s">
        <v>9</v>
      </c>
      <c r="C636" s="7" t="str">
        <f>"王为姣"</f>
        <v>王为姣</v>
      </c>
      <c r="D636" s="7" t="str">
        <f aca="true" t="shared" si="30" ref="D636:D648">"女"</f>
        <v>女</v>
      </c>
      <c r="E636" s="7" t="str">
        <f>"1999-08-20"</f>
        <v>1999-08-20</v>
      </c>
    </row>
    <row r="637" spans="1:5" ht="30" customHeight="1">
      <c r="A637" s="6">
        <v>634</v>
      </c>
      <c r="B637" s="7" t="s">
        <v>9</v>
      </c>
      <c r="C637" s="7" t="str">
        <f>"李槟"</f>
        <v>李槟</v>
      </c>
      <c r="D637" s="7" t="str">
        <f t="shared" si="30"/>
        <v>女</v>
      </c>
      <c r="E637" s="7" t="str">
        <f>"1994-06-03"</f>
        <v>1994-06-03</v>
      </c>
    </row>
    <row r="638" spans="1:5" ht="30" customHeight="1">
      <c r="A638" s="6">
        <v>635</v>
      </c>
      <c r="B638" s="7" t="s">
        <v>9</v>
      </c>
      <c r="C638" s="7" t="str">
        <f>"王来银"</f>
        <v>王来银</v>
      </c>
      <c r="D638" s="7" t="str">
        <f t="shared" si="30"/>
        <v>女</v>
      </c>
      <c r="E638" s="7" t="str">
        <f>"1996-10-25"</f>
        <v>1996-10-25</v>
      </c>
    </row>
    <row r="639" spans="1:5" ht="30" customHeight="1">
      <c r="A639" s="6">
        <v>636</v>
      </c>
      <c r="B639" s="7" t="s">
        <v>9</v>
      </c>
      <c r="C639" s="7" t="str">
        <f>"吴晓珍"</f>
        <v>吴晓珍</v>
      </c>
      <c r="D639" s="7" t="str">
        <f t="shared" si="30"/>
        <v>女</v>
      </c>
      <c r="E639" s="7" t="str">
        <f>"1995-08-23"</f>
        <v>1995-08-23</v>
      </c>
    </row>
    <row r="640" spans="1:5" ht="30" customHeight="1">
      <c r="A640" s="6">
        <v>637</v>
      </c>
      <c r="B640" s="7" t="s">
        <v>9</v>
      </c>
      <c r="C640" s="7" t="str">
        <f>"谢晶净"</f>
        <v>谢晶净</v>
      </c>
      <c r="D640" s="7" t="str">
        <f t="shared" si="30"/>
        <v>女</v>
      </c>
      <c r="E640" s="7" t="str">
        <f>"1993-09-25"</f>
        <v>1993-09-25</v>
      </c>
    </row>
    <row r="641" spans="1:5" ht="30" customHeight="1">
      <c r="A641" s="6">
        <v>638</v>
      </c>
      <c r="B641" s="7" t="s">
        <v>9</v>
      </c>
      <c r="C641" s="7" t="str">
        <f>"王小霞"</f>
        <v>王小霞</v>
      </c>
      <c r="D641" s="7" t="str">
        <f t="shared" si="30"/>
        <v>女</v>
      </c>
      <c r="E641" s="7" t="str">
        <f>"1993-05-24"</f>
        <v>1993-05-24</v>
      </c>
    </row>
    <row r="642" spans="1:5" ht="30" customHeight="1">
      <c r="A642" s="6">
        <v>639</v>
      </c>
      <c r="B642" s="7" t="s">
        <v>9</v>
      </c>
      <c r="C642" s="7" t="str">
        <f>"董英怀"</f>
        <v>董英怀</v>
      </c>
      <c r="D642" s="7" t="str">
        <f t="shared" si="30"/>
        <v>女</v>
      </c>
      <c r="E642" s="7" t="str">
        <f>"1996-07-18"</f>
        <v>1996-07-18</v>
      </c>
    </row>
    <row r="643" spans="1:5" ht="30" customHeight="1">
      <c r="A643" s="6">
        <v>640</v>
      </c>
      <c r="B643" s="7" t="s">
        <v>9</v>
      </c>
      <c r="C643" s="7" t="str">
        <f>"杨婵娟"</f>
        <v>杨婵娟</v>
      </c>
      <c r="D643" s="7" t="str">
        <f t="shared" si="30"/>
        <v>女</v>
      </c>
      <c r="E643" s="7" t="str">
        <f>"1992-01-11"</f>
        <v>1992-01-11</v>
      </c>
    </row>
    <row r="644" spans="1:5" ht="30" customHeight="1">
      <c r="A644" s="6">
        <v>641</v>
      </c>
      <c r="B644" s="7" t="s">
        <v>9</v>
      </c>
      <c r="C644" s="7" t="str">
        <f>"陈丹丹"</f>
        <v>陈丹丹</v>
      </c>
      <c r="D644" s="7" t="str">
        <f t="shared" si="30"/>
        <v>女</v>
      </c>
      <c r="E644" s="7" t="str">
        <f>"1994-12-10"</f>
        <v>1994-12-10</v>
      </c>
    </row>
    <row r="645" spans="1:5" ht="30" customHeight="1">
      <c r="A645" s="6">
        <v>642</v>
      </c>
      <c r="B645" s="7" t="s">
        <v>9</v>
      </c>
      <c r="C645" s="7" t="str">
        <f>"吉才液"</f>
        <v>吉才液</v>
      </c>
      <c r="D645" s="7" t="str">
        <f t="shared" si="30"/>
        <v>女</v>
      </c>
      <c r="E645" s="7" t="str">
        <f>"1993-08-25"</f>
        <v>1993-08-25</v>
      </c>
    </row>
    <row r="646" spans="1:5" ht="30" customHeight="1">
      <c r="A646" s="6">
        <v>643</v>
      </c>
      <c r="B646" s="7" t="s">
        <v>9</v>
      </c>
      <c r="C646" s="7" t="str">
        <f>"林飞转"</f>
        <v>林飞转</v>
      </c>
      <c r="D646" s="7" t="str">
        <f t="shared" si="30"/>
        <v>女</v>
      </c>
      <c r="E646" s="7" t="str">
        <f>"1990-12-24"</f>
        <v>1990-12-24</v>
      </c>
    </row>
    <row r="647" spans="1:5" ht="30" customHeight="1">
      <c r="A647" s="6">
        <v>644</v>
      </c>
      <c r="B647" s="7" t="s">
        <v>9</v>
      </c>
      <c r="C647" s="7" t="str">
        <f>"文隋江"</f>
        <v>文隋江</v>
      </c>
      <c r="D647" s="7" t="str">
        <f t="shared" si="30"/>
        <v>女</v>
      </c>
      <c r="E647" s="7" t="str">
        <f>"1993-02-03"</f>
        <v>1993-02-03</v>
      </c>
    </row>
    <row r="648" spans="1:5" ht="30" customHeight="1">
      <c r="A648" s="6">
        <v>645</v>
      </c>
      <c r="B648" s="7" t="s">
        <v>9</v>
      </c>
      <c r="C648" s="7" t="str">
        <f>"刘原秀"</f>
        <v>刘原秀</v>
      </c>
      <c r="D648" s="7" t="str">
        <f t="shared" si="30"/>
        <v>女</v>
      </c>
      <c r="E648" s="7" t="str">
        <f>"1996-01-20"</f>
        <v>1996-01-20</v>
      </c>
    </row>
    <row r="649" spans="1:5" ht="30" customHeight="1">
      <c r="A649" s="6">
        <v>646</v>
      </c>
      <c r="B649" s="7" t="s">
        <v>9</v>
      </c>
      <c r="C649" s="7" t="str">
        <f>"罗富强"</f>
        <v>罗富强</v>
      </c>
      <c r="D649" s="7" t="str">
        <f>"男"</f>
        <v>男</v>
      </c>
      <c r="E649" s="7" t="str">
        <f>"1993-04-09"</f>
        <v>1993-04-09</v>
      </c>
    </row>
    <row r="650" spans="1:5" ht="30" customHeight="1">
      <c r="A650" s="6">
        <v>647</v>
      </c>
      <c r="B650" s="7" t="s">
        <v>9</v>
      </c>
      <c r="C650" s="7" t="str">
        <f>"许林芳"</f>
        <v>许林芳</v>
      </c>
      <c r="D650" s="7" t="str">
        <f aca="true" t="shared" si="31" ref="D650:D656">"女"</f>
        <v>女</v>
      </c>
      <c r="E650" s="7" t="str">
        <f>"1991-03-27"</f>
        <v>1991-03-27</v>
      </c>
    </row>
    <row r="651" spans="1:5" ht="30" customHeight="1">
      <c r="A651" s="6">
        <v>648</v>
      </c>
      <c r="B651" s="7" t="s">
        <v>9</v>
      </c>
      <c r="C651" s="7" t="str">
        <f>"高玉乾"</f>
        <v>高玉乾</v>
      </c>
      <c r="D651" s="7" t="str">
        <f t="shared" si="31"/>
        <v>女</v>
      </c>
      <c r="E651" s="7" t="str">
        <f>"1991-11-26"</f>
        <v>1991-11-26</v>
      </c>
    </row>
    <row r="652" spans="1:5" ht="30" customHeight="1">
      <c r="A652" s="6">
        <v>649</v>
      </c>
      <c r="B652" s="7" t="s">
        <v>9</v>
      </c>
      <c r="C652" s="7" t="str">
        <f>"王琼波"</f>
        <v>王琼波</v>
      </c>
      <c r="D652" s="7" t="str">
        <f t="shared" si="31"/>
        <v>女</v>
      </c>
      <c r="E652" s="7" t="str">
        <f>"1990-08-22"</f>
        <v>1990-08-22</v>
      </c>
    </row>
    <row r="653" spans="1:5" ht="30" customHeight="1">
      <c r="A653" s="6">
        <v>650</v>
      </c>
      <c r="B653" s="7" t="s">
        <v>9</v>
      </c>
      <c r="C653" s="7" t="str">
        <f>"陈芳深"</f>
        <v>陈芳深</v>
      </c>
      <c r="D653" s="7" t="str">
        <f t="shared" si="31"/>
        <v>女</v>
      </c>
      <c r="E653" s="7" t="str">
        <f>"1992-08-10"</f>
        <v>1992-08-10</v>
      </c>
    </row>
    <row r="654" spans="1:5" ht="30" customHeight="1">
      <c r="A654" s="6">
        <v>651</v>
      </c>
      <c r="B654" s="7" t="s">
        <v>9</v>
      </c>
      <c r="C654" s="7" t="str">
        <f>"王小莲"</f>
        <v>王小莲</v>
      </c>
      <c r="D654" s="7" t="str">
        <f t="shared" si="31"/>
        <v>女</v>
      </c>
      <c r="E654" s="7" t="str">
        <f>"1993-07-19"</f>
        <v>1993-07-19</v>
      </c>
    </row>
    <row r="655" spans="1:5" ht="30" customHeight="1">
      <c r="A655" s="6">
        <v>652</v>
      </c>
      <c r="B655" s="7" t="s">
        <v>9</v>
      </c>
      <c r="C655" s="7" t="str">
        <f>"陈海云"</f>
        <v>陈海云</v>
      </c>
      <c r="D655" s="7" t="str">
        <f t="shared" si="31"/>
        <v>女</v>
      </c>
      <c r="E655" s="7" t="str">
        <f>"1990-12-17"</f>
        <v>1990-12-17</v>
      </c>
    </row>
    <row r="656" spans="1:5" ht="30" customHeight="1">
      <c r="A656" s="6">
        <v>653</v>
      </c>
      <c r="B656" s="7" t="s">
        <v>9</v>
      </c>
      <c r="C656" s="7" t="str">
        <f>"黄秀何"</f>
        <v>黄秀何</v>
      </c>
      <c r="D656" s="7" t="str">
        <f t="shared" si="31"/>
        <v>女</v>
      </c>
      <c r="E656" s="7" t="str">
        <f>"1991-07-09"</f>
        <v>1991-07-09</v>
      </c>
    </row>
    <row r="657" spans="1:5" ht="30" customHeight="1">
      <c r="A657" s="6">
        <v>654</v>
      </c>
      <c r="B657" s="7" t="s">
        <v>9</v>
      </c>
      <c r="C657" s="7" t="str">
        <f>"林天雄"</f>
        <v>林天雄</v>
      </c>
      <c r="D657" s="7" t="str">
        <f>"男"</f>
        <v>男</v>
      </c>
      <c r="E657" s="7" t="str">
        <f>"1993-07-06"</f>
        <v>1993-07-06</v>
      </c>
    </row>
    <row r="658" spans="1:5" ht="30" customHeight="1">
      <c r="A658" s="6">
        <v>655</v>
      </c>
      <c r="B658" s="7" t="s">
        <v>9</v>
      </c>
      <c r="C658" s="7" t="str">
        <f>"林冠国"</f>
        <v>林冠国</v>
      </c>
      <c r="D658" s="7" t="str">
        <f>"男"</f>
        <v>男</v>
      </c>
      <c r="E658" s="7" t="str">
        <f>"1994-12-15"</f>
        <v>1994-12-15</v>
      </c>
    </row>
    <row r="659" spans="1:5" ht="30" customHeight="1">
      <c r="A659" s="6">
        <v>656</v>
      </c>
      <c r="B659" s="7" t="s">
        <v>9</v>
      </c>
      <c r="C659" s="7" t="str">
        <f>"林英"</f>
        <v>林英</v>
      </c>
      <c r="D659" s="7" t="str">
        <f>"女"</f>
        <v>女</v>
      </c>
      <c r="E659" s="7" t="str">
        <f>"1992-03-17"</f>
        <v>1992-03-17</v>
      </c>
    </row>
    <row r="660" spans="1:5" ht="30" customHeight="1">
      <c r="A660" s="6">
        <v>657</v>
      </c>
      <c r="B660" s="7" t="s">
        <v>9</v>
      </c>
      <c r="C660" s="7" t="str">
        <f>"王巧婷"</f>
        <v>王巧婷</v>
      </c>
      <c r="D660" s="7" t="str">
        <f>"女"</f>
        <v>女</v>
      </c>
      <c r="E660" s="7" t="str">
        <f>"1993-03-07"</f>
        <v>1993-03-07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涛</cp:lastModifiedBy>
  <dcterms:created xsi:type="dcterms:W3CDTF">2020-08-20T02:29:49Z</dcterms:created>
  <dcterms:modified xsi:type="dcterms:W3CDTF">2020-08-25T02:17:12Z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