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中学学科骨干教师" sheetId="3" r:id="rId1"/>
  </sheets>
  <calcPr calcId="144525"/>
</workbook>
</file>

<file path=xl/sharedStrings.xml><?xml version="1.0" encoding="utf-8"?>
<sst xmlns="http://schemas.openxmlformats.org/spreadsheetml/2006/main" count="331">
  <si>
    <t>附件1</t>
  </si>
  <si>
    <t>海南省琼中县2020年面向全国招聘中学学科骨干教师综合成绩表</t>
  </si>
  <si>
    <t>序号</t>
  </si>
  <si>
    <t>报考岗位</t>
  </si>
  <si>
    <t>姓名</t>
  </si>
  <si>
    <t>性别</t>
  </si>
  <si>
    <t>身份证号码</t>
  </si>
  <si>
    <t>面试成绩</t>
  </si>
  <si>
    <t>面试成绩60%</t>
  </si>
  <si>
    <t>评审成绩</t>
  </si>
  <si>
    <t>评审成绩40%</t>
  </si>
  <si>
    <t>综合得分</t>
  </si>
  <si>
    <t>排名</t>
  </si>
  <si>
    <t>备注</t>
  </si>
  <si>
    <t>高中英语骨干教师</t>
  </si>
  <si>
    <t>自动放弃业绩材料评审</t>
  </si>
  <si>
    <t>面试不合格</t>
  </si>
  <si>
    <t>缺考</t>
  </si>
  <si>
    <t>高中英语骨干教师面试合格分数线为60分</t>
  </si>
  <si>
    <t>高中数学骨干教师</t>
  </si>
  <si>
    <t>尹建杰</t>
  </si>
  <si>
    <t>男</t>
  </si>
  <si>
    <t>230229198003280718</t>
  </si>
  <si>
    <t>陈超杰</t>
  </si>
  <si>
    <t>女</t>
  </si>
  <si>
    <t>413027197710143649</t>
  </si>
  <si>
    <t>毛锡平</t>
  </si>
  <si>
    <t>232102197412201613</t>
  </si>
  <si>
    <t>段斌</t>
  </si>
  <si>
    <t>422126197205174014</t>
  </si>
  <si>
    <t>王兴胜</t>
  </si>
  <si>
    <t>41302719790715443X</t>
  </si>
  <si>
    <t>王丽宏</t>
  </si>
  <si>
    <t>62042219870404002X</t>
  </si>
  <si>
    <t>施德海</t>
  </si>
  <si>
    <t>41302719781205361X</t>
  </si>
  <si>
    <t>李臻</t>
  </si>
  <si>
    <t>622429198807040010</t>
  </si>
  <si>
    <t>孙志伟</t>
  </si>
  <si>
    <t>230826198202220615</t>
  </si>
  <si>
    <t>曲丽倩</t>
  </si>
  <si>
    <t>220122197710171127</t>
  </si>
  <si>
    <t>赵明烈</t>
  </si>
  <si>
    <t>460032197811050019</t>
  </si>
  <si>
    <t>雷亭</t>
  </si>
  <si>
    <t>422422197506147918</t>
  </si>
  <si>
    <t>高勇</t>
  </si>
  <si>
    <t>231182198503036022</t>
  </si>
  <si>
    <t>王立斌</t>
  </si>
  <si>
    <t>232126197107220579</t>
  </si>
  <si>
    <t>韦崇裕</t>
  </si>
  <si>
    <t>522728197106037291</t>
  </si>
  <si>
    <t>徐胜辉</t>
  </si>
  <si>
    <t>230126197404150376</t>
  </si>
  <si>
    <t>孟祥林</t>
  </si>
  <si>
    <t>342222198009182193</t>
  </si>
  <si>
    <t>高强</t>
  </si>
  <si>
    <t>610125198407251913</t>
  </si>
  <si>
    <t>高中数学骨干教师面试合格分数线为60分</t>
  </si>
  <si>
    <t>高中语文骨干教师</t>
  </si>
  <si>
    <t>苗德朝</t>
  </si>
  <si>
    <t>410823197311081810</t>
  </si>
  <si>
    <t>杨彦友</t>
  </si>
  <si>
    <t>232126197404011677</t>
  </si>
  <si>
    <t>邓祥文</t>
  </si>
  <si>
    <t>422422197512047614</t>
  </si>
  <si>
    <t>袁国朝</t>
  </si>
  <si>
    <t>421122198403034213</t>
  </si>
  <si>
    <t>张晶</t>
  </si>
  <si>
    <t>232700198104134425</t>
  </si>
  <si>
    <t>黄奋</t>
  </si>
  <si>
    <t>460033198610163894</t>
  </si>
  <si>
    <t>蔡成建</t>
  </si>
  <si>
    <t>510626198311134595</t>
  </si>
  <si>
    <t>柏爱丽</t>
  </si>
  <si>
    <t>412828197309050023</t>
  </si>
  <si>
    <t>曹国恒</t>
  </si>
  <si>
    <t>412702198011043117</t>
  </si>
  <si>
    <t>徐小鹏</t>
  </si>
  <si>
    <t>622425198407050011</t>
  </si>
  <si>
    <t>司静</t>
  </si>
  <si>
    <t>152103198112150667</t>
  </si>
  <si>
    <t>张松岩</t>
  </si>
  <si>
    <t>220104197810146348</t>
  </si>
  <si>
    <t>舒红杰</t>
  </si>
  <si>
    <t>622201197507083914</t>
  </si>
  <si>
    <t>马多宁</t>
  </si>
  <si>
    <t>622727197301252656</t>
  </si>
  <si>
    <t>曹得才</t>
  </si>
  <si>
    <t>630121197201294110</t>
  </si>
  <si>
    <t>肖艳</t>
  </si>
  <si>
    <t>432930197905098323</t>
  </si>
  <si>
    <t>郑峰文</t>
  </si>
  <si>
    <t>622201197106011514</t>
  </si>
  <si>
    <t>常红</t>
  </si>
  <si>
    <t>140122198911050203</t>
  </si>
  <si>
    <t>高中语文骨干教师面试合格分数线为60分</t>
  </si>
  <si>
    <t>高中地理骨干教师</t>
  </si>
  <si>
    <t>王一军</t>
  </si>
  <si>
    <t>230303197903194935</t>
  </si>
  <si>
    <t>马经兰</t>
  </si>
  <si>
    <t>421022197608087669</t>
  </si>
  <si>
    <t>王伟</t>
  </si>
  <si>
    <t>152627198309230036</t>
  </si>
  <si>
    <t>李成娟</t>
  </si>
  <si>
    <t>460002198607050528</t>
  </si>
  <si>
    <t>赵春波</t>
  </si>
  <si>
    <t>230830197109290029</t>
  </si>
  <si>
    <t>高中地理骨干教师面试合格分数线为60分</t>
  </si>
  <si>
    <t>高中历史骨干教师</t>
  </si>
  <si>
    <t>余燕</t>
  </si>
  <si>
    <t>360203198211262042</t>
  </si>
  <si>
    <t>姜燕</t>
  </si>
  <si>
    <t>460027198002136246</t>
  </si>
  <si>
    <t>程景俊</t>
  </si>
  <si>
    <t>232126197204250913</t>
  </si>
  <si>
    <t>王翔</t>
  </si>
  <si>
    <t>413028197807164696</t>
  </si>
  <si>
    <t>高中历史骨干教师面试合格分数线为60分</t>
  </si>
  <si>
    <t>高中物理骨干教师</t>
  </si>
  <si>
    <t>李斌</t>
  </si>
  <si>
    <t>152103197101280912</t>
  </si>
  <si>
    <t>张钊</t>
  </si>
  <si>
    <t>23081919730622011X</t>
  </si>
  <si>
    <t>张清</t>
  </si>
  <si>
    <t>421003197602180513</t>
  </si>
  <si>
    <t>张骥</t>
  </si>
  <si>
    <t>412921197809011523</t>
  </si>
  <si>
    <t>张雷</t>
  </si>
  <si>
    <t>220102198411151416</t>
  </si>
  <si>
    <t>吴振南</t>
  </si>
  <si>
    <t>230203197706282113</t>
  </si>
  <si>
    <t>范也</t>
  </si>
  <si>
    <t>23230219860205324X</t>
  </si>
  <si>
    <t>曾启业</t>
  </si>
  <si>
    <t>460003198406042413</t>
  </si>
  <si>
    <t>高中物理骨干教师面试合格分数线为60分</t>
  </si>
  <si>
    <t>高中生物骨干教师</t>
  </si>
  <si>
    <t>肖启江</t>
  </si>
  <si>
    <t>51302319830418531X</t>
  </si>
  <si>
    <t>杨大丰</t>
  </si>
  <si>
    <t>421125198111051352</t>
  </si>
  <si>
    <t>刘云平</t>
  </si>
  <si>
    <t>232324198102054842</t>
  </si>
  <si>
    <t>王远蔓</t>
  </si>
  <si>
    <t>460031198009111222</t>
  </si>
  <si>
    <t>胡宗英</t>
  </si>
  <si>
    <t>513023199112088026</t>
  </si>
  <si>
    <t>高中生物骨干教师面试合格分数线为60分</t>
  </si>
  <si>
    <t>高中化学骨干教师</t>
  </si>
  <si>
    <t>朱金勇</t>
  </si>
  <si>
    <t>412301197112210532</t>
  </si>
  <si>
    <t>董义林</t>
  </si>
  <si>
    <t>152126197211160318</t>
  </si>
  <si>
    <t>朱德军</t>
  </si>
  <si>
    <t>421022197602033432</t>
  </si>
  <si>
    <t>赵光</t>
  </si>
  <si>
    <t>232126197102264273</t>
  </si>
  <si>
    <t>廖春艳</t>
  </si>
  <si>
    <t>511023198006247840</t>
  </si>
  <si>
    <t>杨珍宇</t>
  </si>
  <si>
    <t>232126197610201527</t>
  </si>
  <si>
    <t>孔凡兴</t>
  </si>
  <si>
    <t>230121197711010013</t>
  </si>
  <si>
    <t>刘爱燕</t>
  </si>
  <si>
    <t>460024198005054028</t>
  </si>
  <si>
    <t>李海军</t>
  </si>
  <si>
    <t>230321197609030457</t>
  </si>
  <si>
    <t>夏继文</t>
  </si>
  <si>
    <t>360621197206203611</t>
  </si>
  <si>
    <t>黄睿</t>
  </si>
  <si>
    <t>421083197202030411</t>
  </si>
  <si>
    <t>陈章明</t>
  </si>
  <si>
    <t>421022197009164554</t>
  </si>
  <si>
    <t>郝敬辉</t>
  </si>
  <si>
    <t>152122197911184817</t>
  </si>
  <si>
    <t>任洪博</t>
  </si>
  <si>
    <t>230805198408050437</t>
  </si>
  <si>
    <t>卢春艳</t>
  </si>
  <si>
    <t>230281198211204547</t>
  </si>
  <si>
    <t>史振峰</t>
  </si>
  <si>
    <t>232126197205160397</t>
  </si>
  <si>
    <t>黄霁</t>
  </si>
  <si>
    <t>413021197208162619</t>
  </si>
  <si>
    <t>高中化学骨干教师面试合格分数线为60分</t>
  </si>
  <si>
    <t>高中政治骨干教师</t>
  </si>
  <si>
    <t>李云祥</t>
  </si>
  <si>
    <t>422127197206140074</t>
  </si>
  <si>
    <t>姜艳虹</t>
  </si>
  <si>
    <t>230811197510080440</t>
  </si>
  <si>
    <t>丁淑媛</t>
  </si>
  <si>
    <t>232102198003031646</t>
  </si>
  <si>
    <t>高飞</t>
  </si>
  <si>
    <t>130406198211190373</t>
  </si>
  <si>
    <t>刘俊</t>
  </si>
  <si>
    <t>430622197107131012</t>
  </si>
  <si>
    <t>邵冰</t>
  </si>
  <si>
    <t>210504198411270821</t>
  </si>
  <si>
    <t>高德利</t>
  </si>
  <si>
    <t>232126197405160375</t>
  </si>
  <si>
    <t>侯春恋</t>
  </si>
  <si>
    <t>460022198903091223</t>
  </si>
  <si>
    <t>高中政治骨干教师面试合格分数线为60分</t>
  </si>
  <si>
    <t>初中数学骨干教师</t>
  </si>
  <si>
    <t>孙秀伟</t>
  </si>
  <si>
    <t>232321198310075438</t>
  </si>
  <si>
    <t>杨源志</t>
  </si>
  <si>
    <t>43120219790115061X</t>
  </si>
  <si>
    <t>艾金玲</t>
  </si>
  <si>
    <t>152103197711112481</t>
  </si>
  <si>
    <t>王绍兴</t>
  </si>
  <si>
    <t>232131197504211618</t>
  </si>
  <si>
    <t>潘太和</t>
  </si>
  <si>
    <t>230227197810142111</t>
  </si>
  <si>
    <t>陈百爽</t>
  </si>
  <si>
    <t>232330198212094244</t>
  </si>
  <si>
    <t>彭帮凯</t>
  </si>
  <si>
    <t>413027197710073214</t>
  </si>
  <si>
    <t>杜宗礼</t>
  </si>
  <si>
    <t>62242919841005131X</t>
  </si>
  <si>
    <t>初中数学骨干教师面试合格分数线为60分</t>
  </si>
  <si>
    <t>初中历史骨干教师</t>
  </si>
  <si>
    <t>初中历史骨干教师面试合格分数线为60分</t>
  </si>
  <si>
    <t>初中物理骨干教师</t>
  </si>
  <si>
    <t>肖伟</t>
  </si>
  <si>
    <t>340621198210201222</t>
  </si>
  <si>
    <t>纪亚波</t>
  </si>
  <si>
    <t>152103197506151510</t>
  </si>
  <si>
    <t>杨亚敏</t>
  </si>
  <si>
    <t>422422197508263250</t>
  </si>
  <si>
    <t>李亚连</t>
  </si>
  <si>
    <t>43052119741010009X</t>
  </si>
  <si>
    <t>侯小丽</t>
  </si>
  <si>
    <t>433023198102224421</t>
  </si>
  <si>
    <t>王甲军</t>
  </si>
  <si>
    <t>341226198210104458</t>
  </si>
  <si>
    <t>初中物理骨干教师面试合格分数线为60分</t>
  </si>
  <si>
    <t>初中化学骨干教师</t>
  </si>
  <si>
    <t>秦云飞</t>
  </si>
  <si>
    <t>412327197111133313</t>
  </si>
  <si>
    <t>刘志平</t>
  </si>
  <si>
    <t>232330197807034246</t>
  </si>
  <si>
    <t>付秀华</t>
  </si>
  <si>
    <t>23040419780629002X</t>
  </si>
  <si>
    <t>储银波</t>
  </si>
  <si>
    <t>429001197405287674</t>
  </si>
  <si>
    <t>陈家新</t>
  </si>
  <si>
    <t>421127198311280814</t>
  </si>
  <si>
    <t>王生林</t>
  </si>
  <si>
    <t>622201197206024814</t>
  </si>
  <si>
    <t>万鹏飞</t>
  </si>
  <si>
    <t>413028198012260937</t>
  </si>
  <si>
    <t>于晓峰</t>
  </si>
  <si>
    <t>230226197405100632</t>
  </si>
  <si>
    <t>初中化学骨干教师面试合格分数线为60分</t>
  </si>
  <si>
    <t>初中政治骨干教师</t>
  </si>
  <si>
    <t>罗子春</t>
  </si>
  <si>
    <t>533523198508212261</t>
  </si>
  <si>
    <t>黄垂有</t>
  </si>
  <si>
    <t>460033198301083233</t>
  </si>
  <si>
    <t>王国魁</t>
  </si>
  <si>
    <t>232101198006045019</t>
  </si>
  <si>
    <t>周熙文</t>
  </si>
  <si>
    <t>23090419730125053X</t>
  </si>
  <si>
    <t>代玉成</t>
  </si>
  <si>
    <t>422428197211095194</t>
  </si>
  <si>
    <t>闫浩</t>
  </si>
  <si>
    <t>412921197506251175</t>
  </si>
  <si>
    <t>贺剑平</t>
  </si>
  <si>
    <t>36242919700630361X</t>
  </si>
  <si>
    <t>陈巧娇</t>
  </si>
  <si>
    <t>460200198702145144</t>
  </si>
  <si>
    <t>初中政治骨干教师面试合格分数线为60分</t>
  </si>
  <si>
    <t>初中英语骨干教师</t>
  </si>
  <si>
    <t>李海艳</t>
  </si>
  <si>
    <t>220381198404152441</t>
  </si>
  <si>
    <t>王通平</t>
  </si>
  <si>
    <t>522727198403040022</t>
  </si>
  <si>
    <t>王榕</t>
  </si>
  <si>
    <t>460036198705280021</t>
  </si>
  <si>
    <t>马冠鹏</t>
  </si>
  <si>
    <t>230183198202200875</t>
  </si>
  <si>
    <t>邹小蓉</t>
  </si>
  <si>
    <t>421022198012013647</t>
  </si>
  <si>
    <t>谈琴霞</t>
  </si>
  <si>
    <t>622429198604120766</t>
  </si>
  <si>
    <t>陈迪</t>
  </si>
  <si>
    <t>232622197909280129</t>
  </si>
  <si>
    <t>孙秋伟</t>
  </si>
  <si>
    <t>230183197708254825</t>
  </si>
  <si>
    <t>李安陵</t>
  </si>
  <si>
    <t>422423197605127425</t>
  </si>
  <si>
    <t>王琛</t>
  </si>
  <si>
    <t>412323198212074833</t>
  </si>
  <si>
    <t>初中英语骨干教师面试合格分数线为60分</t>
  </si>
  <si>
    <t>初中语文骨干教师</t>
  </si>
  <si>
    <t>李培东</t>
  </si>
  <si>
    <t>232102197412180517</t>
  </si>
  <si>
    <t>王仁霞</t>
  </si>
  <si>
    <t>230123198108074888</t>
  </si>
  <si>
    <t>王春英</t>
  </si>
  <si>
    <t>230903197806050326</t>
  </si>
  <si>
    <t>陈伟</t>
  </si>
  <si>
    <t>230903197903290313</t>
  </si>
  <si>
    <t>许永旺</t>
  </si>
  <si>
    <t>460003198201264872</t>
  </si>
  <si>
    <t>彭亚辉</t>
  </si>
  <si>
    <t>410411197206270639</t>
  </si>
  <si>
    <t>周友刚</t>
  </si>
  <si>
    <t>42213019790628451X</t>
  </si>
  <si>
    <t>张玲玲</t>
  </si>
  <si>
    <t>232700197812254546</t>
  </si>
  <si>
    <t>韩秀英</t>
  </si>
  <si>
    <t>232724197809171329</t>
  </si>
  <si>
    <t>陈侨</t>
  </si>
  <si>
    <t>511324198208203435</t>
  </si>
  <si>
    <t>田露</t>
  </si>
  <si>
    <t>422129198006250364</t>
  </si>
  <si>
    <t>刘大君</t>
  </si>
  <si>
    <t>230903197411200836</t>
  </si>
  <si>
    <t>唐晓莉</t>
  </si>
  <si>
    <t>622429198509131328</t>
  </si>
  <si>
    <t>王依水</t>
  </si>
  <si>
    <t>412327197602022810</t>
  </si>
  <si>
    <t>彭凯</t>
  </si>
  <si>
    <t>230102197207235214</t>
  </si>
  <si>
    <t>张晓芳</t>
  </si>
  <si>
    <t>230904198005161123</t>
  </si>
  <si>
    <t>冯丽娟</t>
  </si>
  <si>
    <t>230903197704250888</t>
  </si>
  <si>
    <t>初中语文骨干教师面试合格分数线为60分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</si>
</sst>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10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6"/>
  <sheetViews>
    <sheetView tabSelected="1" topLeftCell="A129" workbookViewId="0">
      <selection activeCell="L148" sqref="L148"/>
    </sheetView>
  </sheetViews>
  <sheetFormatPr defaultColWidth="9" defaultRowHeight="13.5"/>
  <cols>
    <col min="1" max="1" width="5.7" customWidth="1"/>
    <col min="2" max="2" width="22.1" customWidth="1"/>
    <col min="3" max="3" width="8.55" customWidth="1"/>
    <col min="4" max="4" width="6.125" customWidth="1"/>
    <col min="5" max="5" width="21.4" customWidth="1"/>
    <col min="6" max="6" width="8.46666666666667" customWidth="1"/>
    <col min="7" max="7" width="11.0666666666667" customWidth="1"/>
    <col min="8" max="8" width="8.50833333333333" customWidth="1"/>
    <col min="9" max="9" width="11.275" customWidth="1"/>
    <col min="10" max="10" width="7.75" customWidth="1"/>
    <col min="11" max="11" width="7.50833333333333" customWidth="1"/>
    <col min="12" max="12" width="19.5" style="2" customWidth="1"/>
  </cols>
  <sheetData>
    <row r="1" spans="1:1">
      <c r="A1" t="s">
        <v>0</v>
      </c>
    </row>
    <row r="2" ht="25.5" spans="1:12">
      <c r="A2" s="3" t="s">
        <v>1</v>
      </c>
      <c r="B2" s="3"/>
      <c r="C2" s="3"/>
      <c r="D2" s="3"/>
      <c r="E2" s="3"/>
      <c r="F2" s="3"/>
      <c r="G2" s="3"/>
      <c r="H2" s="4"/>
      <c r="I2" s="4"/>
      <c r="J2" s="12"/>
      <c r="K2" s="3"/>
      <c r="L2" s="13"/>
    </row>
    <row r="3" ht="20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14" t="s">
        <v>13</v>
      </c>
    </row>
    <row r="4" ht="20" customHeight="1" spans="1:12">
      <c r="A4" s="8">
        <v>1</v>
      </c>
      <c r="B4" s="9" t="s">
        <v>14</v>
      </c>
      <c r="C4" s="9" t="str">
        <f>"犹太军"</f>
        <v>犹太军</v>
      </c>
      <c r="D4" s="9" t="str">
        <f t="shared" ref="D4:D9" si="0">"男"</f>
        <v>男</v>
      </c>
      <c r="E4" s="9" t="str">
        <f>"513621198008190317"</f>
        <v>513621198008190317</v>
      </c>
      <c r="F4" s="10">
        <v>79.33</v>
      </c>
      <c r="G4" s="10">
        <f t="shared" ref="G4:G21" si="1">F4*0.6</f>
        <v>47.598</v>
      </c>
      <c r="H4" s="10">
        <v>48.5</v>
      </c>
      <c r="I4" s="10">
        <f t="shared" ref="I4:I21" si="2">H4*0.4</f>
        <v>19.4</v>
      </c>
      <c r="J4" s="15">
        <f t="shared" ref="J4:J21" si="3">G4+I4</f>
        <v>66.998</v>
      </c>
      <c r="K4" s="8">
        <v>1</v>
      </c>
      <c r="L4" s="16"/>
    </row>
    <row r="5" ht="20" customHeight="1" spans="1:12">
      <c r="A5" s="8">
        <v>2</v>
      </c>
      <c r="B5" s="9" t="s">
        <v>14</v>
      </c>
      <c r="C5" s="9" t="str">
        <f>"潘富昌"</f>
        <v>潘富昌</v>
      </c>
      <c r="D5" s="9" t="str">
        <f t="shared" si="0"/>
        <v>男</v>
      </c>
      <c r="E5" s="9" t="str">
        <f>"410901197508120032"</f>
        <v>410901197508120032</v>
      </c>
      <c r="F5" s="10">
        <v>68.33</v>
      </c>
      <c r="G5" s="10">
        <f t="shared" si="1"/>
        <v>40.998</v>
      </c>
      <c r="H5" s="10">
        <v>53</v>
      </c>
      <c r="I5" s="10">
        <f t="shared" si="2"/>
        <v>21.2</v>
      </c>
      <c r="J5" s="15">
        <f t="shared" si="3"/>
        <v>62.198</v>
      </c>
      <c r="K5" s="8">
        <v>2</v>
      </c>
      <c r="L5" s="16"/>
    </row>
    <row r="6" ht="20" customHeight="1" spans="1:12">
      <c r="A6" s="8">
        <v>3</v>
      </c>
      <c r="B6" s="9" t="s">
        <v>14</v>
      </c>
      <c r="C6" s="9" t="str">
        <f>"陈秀梅"</f>
        <v>陈秀梅</v>
      </c>
      <c r="D6" s="9" t="str">
        <f t="shared" ref="D6:D8" si="4">"女"</f>
        <v>女</v>
      </c>
      <c r="E6" s="9" t="str">
        <f>"430224198304092222"</f>
        <v>430224198304092222</v>
      </c>
      <c r="F6" s="10">
        <v>65</v>
      </c>
      <c r="G6" s="10">
        <f t="shared" si="1"/>
        <v>39</v>
      </c>
      <c r="H6" s="10">
        <v>45</v>
      </c>
      <c r="I6" s="10">
        <f t="shared" si="2"/>
        <v>18</v>
      </c>
      <c r="J6" s="15">
        <f t="shared" si="3"/>
        <v>57</v>
      </c>
      <c r="K6" s="8">
        <v>3</v>
      </c>
      <c r="L6" s="16"/>
    </row>
    <row r="7" ht="20" customHeight="1" spans="1:12">
      <c r="A7" s="8">
        <v>4</v>
      </c>
      <c r="B7" s="9" t="s">
        <v>14</v>
      </c>
      <c r="C7" s="9" t="str">
        <f>"詹金姣"</f>
        <v>詹金姣</v>
      </c>
      <c r="D7" s="9" t="str">
        <f t="shared" si="4"/>
        <v>女</v>
      </c>
      <c r="E7" s="9" t="str">
        <f>"421126197806137824"</f>
        <v>421126197806137824</v>
      </c>
      <c r="F7" s="10">
        <v>65.67</v>
      </c>
      <c r="G7" s="10">
        <f t="shared" si="1"/>
        <v>39.402</v>
      </c>
      <c r="H7" s="10">
        <v>43</v>
      </c>
      <c r="I7" s="10">
        <f t="shared" si="2"/>
        <v>17.2</v>
      </c>
      <c r="J7" s="15">
        <f t="shared" si="3"/>
        <v>56.602</v>
      </c>
      <c r="K7" s="8">
        <v>4</v>
      </c>
      <c r="L7" s="16"/>
    </row>
    <row r="8" ht="20" customHeight="1" spans="1:12">
      <c r="A8" s="8">
        <v>5</v>
      </c>
      <c r="B8" s="9" t="s">
        <v>14</v>
      </c>
      <c r="C8" s="9" t="str">
        <f>"张莹莹"</f>
        <v>张莹莹</v>
      </c>
      <c r="D8" s="9" t="str">
        <f t="shared" si="4"/>
        <v>女</v>
      </c>
      <c r="E8" s="9" t="str">
        <f>"412828198211190241"</f>
        <v>412828198211190241</v>
      </c>
      <c r="F8" s="10">
        <v>68.67</v>
      </c>
      <c r="G8" s="10">
        <f t="shared" si="1"/>
        <v>41.202</v>
      </c>
      <c r="H8" s="10">
        <v>31.5</v>
      </c>
      <c r="I8" s="10">
        <f t="shared" si="2"/>
        <v>12.6</v>
      </c>
      <c r="J8" s="15">
        <f t="shared" si="3"/>
        <v>53.802</v>
      </c>
      <c r="K8" s="8">
        <v>5</v>
      </c>
      <c r="L8" s="16"/>
    </row>
    <row r="9" ht="20" customHeight="1" spans="1:12">
      <c r="A9" s="8">
        <v>6</v>
      </c>
      <c r="B9" s="9" t="s">
        <v>14</v>
      </c>
      <c r="C9" s="9" t="str">
        <f>"李明利"</f>
        <v>李明利</v>
      </c>
      <c r="D9" s="9" t="str">
        <f>"男"</f>
        <v>男</v>
      </c>
      <c r="E9" s="9" t="str">
        <f>"370921197311140614"</f>
        <v>370921197311140614</v>
      </c>
      <c r="F9" s="10">
        <v>66.33</v>
      </c>
      <c r="G9" s="10">
        <f t="shared" si="1"/>
        <v>39.798</v>
      </c>
      <c r="H9" s="10">
        <v>35</v>
      </c>
      <c r="I9" s="10">
        <f t="shared" si="2"/>
        <v>14</v>
      </c>
      <c r="J9" s="15">
        <f t="shared" si="3"/>
        <v>53.798</v>
      </c>
      <c r="K9" s="8">
        <v>5</v>
      </c>
      <c r="L9" s="16"/>
    </row>
    <row r="10" ht="20" customHeight="1" spans="1:12">
      <c r="A10" s="8">
        <v>7</v>
      </c>
      <c r="B10" s="9" t="s">
        <v>14</v>
      </c>
      <c r="C10" s="9" t="str">
        <f>"张丽丽"</f>
        <v>张丽丽</v>
      </c>
      <c r="D10" s="9" t="str">
        <f t="shared" ref="D10:D14" si="5">"女"</f>
        <v>女</v>
      </c>
      <c r="E10" s="9" t="str">
        <f>"23212619760620002X"</f>
        <v>23212619760620002X</v>
      </c>
      <c r="F10" s="10">
        <v>67.33</v>
      </c>
      <c r="G10" s="10">
        <f t="shared" si="1"/>
        <v>40.398</v>
      </c>
      <c r="H10" s="10">
        <v>30</v>
      </c>
      <c r="I10" s="10">
        <f t="shared" si="2"/>
        <v>12</v>
      </c>
      <c r="J10" s="15">
        <f t="shared" si="3"/>
        <v>52.398</v>
      </c>
      <c r="K10" s="8">
        <v>7</v>
      </c>
      <c r="L10" s="16"/>
    </row>
    <row r="11" ht="20" customHeight="1" spans="1:12">
      <c r="A11" s="8">
        <v>8</v>
      </c>
      <c r="B11" s="9" t="s">
        <v>14</v>
      </c>
      <c r="C11" s="9" t="str">
        <f>"王劲夫"</f>
        <v>王劲夫</v>
      </c>
      <c r="D11" s="9" t="str">
        <f>"男"</f>
        <v>男</v>
      </c>
      <c r="E11" s="9" t="str">
        <f>"342123198102220554"</f>
        <v>342123198102220554</v>
      </c>
      <c r="F11" s="10">
        <v>65.33</v>
      </c>
      <c r="G11" s="10">
        <f t="shared" si="1"/>
        <v>39.198</v>
      </c>
      <c r="H11" s="10">
        <v>33</v>
      </c>
      <c r="I11" s="10">
        <f t="shared" si="2"/>
        <v>13.2</v>
      </c>
      <c r="J11" s="15">
        <f t="shared" si="3"/>
        <v>52.398</v>
      </c>
      <c r="K11" s="8">
        <v>7</v>
      </c>
      <c r="L11" s="16"/>
    </row>
    <row r="12" ht="20" customHeight="1" spans="1:12">
      <c r="A12" s="8">
        <v>9</v>
      </c>
      <c r="B12" s="9" t="s">
        <v>14</v>
      </c>
      <c r="C12" s="9" t="str">
        <f>"郭鑫"</f>
        <v>郭鑫</v>
      </c>
      <c r="D12" s="9" t="str">
        <f t="shared" ref="D12:D14" si="6">"女"</f>
        <v>女</v>
      </c>
      <c r="E12" s="9" t="str">
        <f>"230302198011075322"</f>
        <v>230302198011075322</v>
      </c>
      <c r="F12" s="10">
        <v>72</v>
      </c>
      <c r="G12" s="10">
        <f t="shared" si="1"/>
        <v>43.2</v>
      </c>
      <c r="H12" s="10">
        <v>21.5</v>
      </c>
      <c r="I12" s="10">
        <f t="shared" si="2"/>
        <v>8.6</v>
      </c>
      <c r="J12" s="15">
        <f t="shared" si="3"/>
        <v>51.8</v>
      </c>
      <c r="K12" s="8">
        <v>9</v>
      </c>
      <c r="L12" s="16"/>
    </row>
    <row r="13" ht="20" customHeight="1" spans="1:12">
      <c r="A13" s="8">
        <v>10</v>
      </c>
      <c r="B13" s="9" t="s">
        <v>14</v>
      </c>
      <c r="C13" s="9" t="str">
        <f>"安荣华"</f>
        <v>安荣华</v>
      </c>
      <c r="D13" s="9" t="str">
        <f t="shared" si="6"/>
        <v>女</v>
      </c>
      <c r="E13" s="9" t="str">
        <f>"230404198306220222"</f>
        <v>230404198306220222</v>
      </c>
      <c r="F13" s="10">
        <v>63.67</v>
      </c>
      <c r="G13" s="10">
        <f t="shared" si="1"/>
        <v>38.202</v>
      </c>
      <c r="H13" s="10">
        <v>31.5</v>
      </c>
      <c r="I13" s="10">
        <f t="shared" si="2"/>
        <v>12.6</v>
      </c>
      <c r="J13" s="15">
        <f t="shared" si="3"/>
        <v>50.802</v>
      </c>
      <c r="K13" s="8">
        <v>10</v>
      </c>
      <c r="L13" s="16"/>
    </row>
    <row r="14" ht="20" customHeight="1" spans="1:12">
      <c r="A14" s="8">
        <v>11</v>
      </c>
      <c r="B14" s="9" t="s">
        <v>14</v>
      </c>
      <c r="C14" s="9" t="str">
        <f>"叶婷婷"</f>
        <v>叶婷婷</v>
      </c>
      <c r="D14" s="9" t="str">
        <f t="shared" si="6"/>
        <v>女</v>
      </c>
      <c r="E14" s="9" t="str">
        <f>"231181198302261120"</f>
        <v>231181198302261120</v>
      </c>
      <c r="F14" s="10">
        <v>64.33</v>
      </c>
      <c r="G14" s="10">
        <f t="shared" si="1"/>
        <v>38.598</v>
      </c>
      <c r="H14" s="10">
        <v>0</v>
      </c>
      <c r="I14" s="10">
        <f t="shared" si="2"/>
        <v>0</v>
      </c>
      <c r="J14" s="15">
        <f t="shared" si="3"/>
        <v>38.598</v>
      </c>
      <c r="K14" s="8">
        <v>11</v>
      </c>
      <c r="L14" s="16" t="s">
        <v>15</v>
      </c>
    </row>
    <row r="15" ht="20" customHeight="1" spans="1:12">
      <c r="A15" s="8">
        <v>12</v>
      </c>
      <c r="B15" s="9" t="s">
        <v>14</v>
      </c>
      <c r="C15" s="9" t="str">
        <f>"王友灿"</f>
        <v>王友灿</v>
      </c>
      <c r="D15" s="9" t="str">
        <f t="shared" ref="D15:D21" si="7">"男"</f>
        <v>男</v>
      </c>
      <c r="E15" s="9" t="str">
        <f>"421022197407010075"</f>
        <v>421022197407010075</v>
      </c>
      <c r="F15" s="10">
        <v>50.67</v>
      </c>
      <c r="G15" s="10">
        <f t="shared" si="1"/>
        <v>30.402</v>
      </c>
      <c r="H15" s="10"/>
      <c r="I15" s="10">
        <f t="shared" si="2"/>
        <v>0</v>
      </c>
      <c r="J15" s="15">
        <f t="shared" si="3"/>
        <v>30.402</v>
      </c>
      <c r="K15" s="8">
        <v>12</v>
      </c>
      <c r="L15" s="16" t="s">
        <v>16</v>
      </c>
    </row>
    <row r="16" ht="20" customHeight="1" spans="1:12">
      <c r="A16" s="8">
        <v>13</v>
      </c>
      <c r="B16" s="9" t="s">
        <v>14</v>
      </c>
      <c r="C16" s="9" t="str">
        <f>"祝郇菲"</f>
        <v>祝郇菲</v>
      </c>
      <c r="D16" s="9" t="str">
        <f>"女"</f>
        <v>女</v>
      </c>
      <c r="E16" s="9" t="str">
        <f>"230225198612290545"</f>
        <v>230225198612290545</v>
      </c>
      <c r="F16" s="10"/>
      <c r="G16" s="10">
        <f t="shared" si="1"/>
        <v>0</v>
      </c>
      <c r="H16" s="10"/>
      <c r="I16" s="10">
        <f t="shared" si="2"/>
        <v>0</v>
      </c>
      <c r="J16" s="15">
        <f t="shared" si="3"/>
        <v>0</v>
      </c>
      <c r="K16" s="8"/>
      <c r="L16" s="16" t="s">
        <v>17</v>
      </c>
    </row>
    <row r="17" ht="20" customHeight="1" spans="1:12">
      <c r="A17" s="8">
        <v>14</v>
      </c>
      <c r="B17" s="9" t="s">
        <v>14</v>
      </c>
      <c r="C17" s="9" t="str">
        <f>"王定国"</f>
        <v>王定国</v>
      </c>
      <c r="D17" s="9" t="str">
        <f t="shared" ref="D17:D21" si="8">"男"</f>
        <v>男</v>
      </c>
      <c r="E17" s="9" t="str">
        <f>"622201197110201230"</f>
        <v>622201197110201230</v>
      </c>
      <c r="F17" s="10"/>
      <c r="G17" s="10">
        <f t="shared" si="1"/>
        <v>0</v>
      </c>
      <c r="H17" s="10"/>
      <c r="I17" s="10">
        <f t="shared" si="2"/>
        <v>0</v>
      </c>
      <c r="J17" s="15">
        <f t="shared" si="3"/>
        <v>0</v>
      </c>
      <c r="K17" s="8"/>
      <c r="L17" s="16" t="s">
        <v>17</v>
      </c>
    </row>
    <row r="18" ht="20" customHeight="1" spans="1:12">
      <c r="A18" s="8">
        <v>15</v>
      </c>
      <c r="B18" s="9" t="s">
        <v>14</v>
      </c>
      <c r="C18" s="9" t="str">
        <f>"李恺"</f>
        <v>李恺</v>
      </c>
      <c r="D18" s="9" t="str">
        <f t="shared" si="8"/>
        <v>男</v>
      </c>
      <c r="E18" s="9" t="str">
        <f>"429001197104131633"</f>
        <v>429001197104131633</v>
      </c>
      <c r="F18" s="10"/>
      <c r="G18" s="10">
        <f t="shared" si="1"/>
        <v>0</v>
      </c>
      <c r="H18" s="10"/>
      <c r="I18" s="10">
        <f t="shared" si="2"/>
        <v>0</v>
      </c>
      <c r="J18" s="15">
        <f t="shared" si="3"/>
        <v>0</v>
      </c>
      <c r="K18" s="8"/>
      <c r="L18" s="16" t="s">
        <v>17</v>
      </c>
    </row>
    <row r="19" ht="20" customHeight="1" spans="1:12">
      <c r="A19" s="8">
        <v>16</v>
      </c>
      <c r="B19" s="9" t="s">
        <v>14</v>
      </c>
      <c r="C19" s="9" t="str">
        <f>"陈文凯"</f>
        <v>陈文凯</v>
      </c>
      <c r="D19" s="9" t="str">
        <f t="shared" si="8"/>
        <v>男</v>
      </c>
      <c r="E19" s="9" t="str">
        <f>"411023198105236537"</f>
        <v>411023198105236537</v>
      </c>
      <c r="F19" s="10"/>
      <c r="G19" s="10">
        <f t="shared" si="1"/>
        <v>0</v>
      </c>
      <c r="H19" s="10"/>
      <c r="I19" s="10">
        <f t="shared" si="2"/>
        <v>0</v>
      </c>
      <c r="J19" s="15">
        <f t="shared" si="3"/>
        <v>0</v>
      </c>
      <c r="K19" s="8"/>
      <c r="L19" s="16" t="s">
        <v>17</v>
      </c>
    </row>
    <row r="20" ht="20" customHeight="1" spans="1:12">
      <c r="A20" s="8">
        <v>17</v>
      </c>
      <c r="B20" s="9" t="s">
        <v>14</v>
      </c>
      <c r="C20" s="9" t="str">
        <f>"张和清"</f>
        <v>张和清</v>
      </c>
      <c r="D20" s="9" t="str">
        <f t="shared" si="8"/>
        <v>男</v>
      </c>
      <c r="E20" s="9" t="str">
        <f>"422127197712167317"</f>
        <v>422127197712167317</v>
      </c>
      <c r="F20" s="10"/>
      <c r="G20" s="10">
        <f t="shared" si="1"/>
        <v>0</v>
      </c>
      <c r="H20" s="10"/>
      <c r="I20" s="10">
        <f t="shared" si="2"/>
        <v>0</v>
      </c>
      <c r="J20" s="15">
        <f t="shared" si="3"/>
        <v>0</v>
      </c>
      <c r="K20" s="8"/>
      <c r="L20" s="16" t="s">
        <v>17</v>
      </c>
    </row>
    <row r="21" ht="20" customHeight="1" spans="1:12">
      <c r="A21" s="8">
        <v>18</v>
      </c>
      <c r="B21" s="9" t="s">
        <v>14</v>
      </c>
      <c r="C21" s="9" t="str">
        <f>"陈勇"</f>
        <v>陈勇</v>
      </c>
      <c r="D21" s="9" t="str">
        <f t="shared" si="8"/>
        <v>男</v>
      </c>
      <c r="E21" s="9" t="str">
        <f>"370921197008230051"</f>
        <v>370921197008230051</v>
      </c>
      <c r="F21" s="10"/>
      <c r="G21" s="10">
        <f t="shared" si="1"/>
        <v>0</v>
      </c>
      <c r="H21" s="10"/>
      <c r="I21" s="10">
        <f t="shared" si="2"/>
        <v>0</v>
      </c>
      <c r="J21" s="15">
        <f t="shared" si="3"/>
        <v>0</v>
      </c>
      <c r="K21" s="8"/>
      <c r="L21" s="16" t="s">
        <v>17</v>
      </c>
    </row>
    <row r="22" ht="33" customHeight="1" spans="1:12">
      <c r="A22" s="11" t="s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ht="20" customHeight="1" spans="1:12">
      <c r="A23" s="8">
        <v>1</v>
      </c>
      <c r="B23" s="9" t="s">
        <v>19</v>
      </c>
      <c r="C23" s="9" t="s">
        <v>20</v>
      </c>
      <c r="D23" s="9" t="s">
        <v>21</v>
      </c>
      <c r="E23" s="9" t="s">
        <v>22</v>
      </c>
      <c r="F23" s="10">
        <v>78.67</v>
      </c>
      <c r="G23" s="10">
        <f t="shared" ref="G23:G40" si="9">F23*0.6</f>
        <v>47.202</v>
      </c>
      <c r="H23" s="10">
        <v>50</v>
      </c>
      <c r="I23" s="10">
        <f t="shared" ref="I23:I40" si="10">H23*0.4</f>
        <v>20</v>
      </c>
      <c r="J23" s="15">
        <f t="shared" ref="J23:J40" si="11">G23+I23</f>
        <v>67.202</v>
      </c>
      <c r="K23" s="8">
        <v>1</v>
      </c>
      <c r="L23" s="16"/>
    </row>
    <row r="24" ht="20" customHeight="1" spans="1:12">
      <c r="A24" s="8">
        <v>2</v>
      </c>
      <c r="B24" s="9" t="s">
        <v>19</v>
      </c>
      <c r="C24" s="9" t="s">
        <v>23</v>
      </c>
      <c r="D24" s="9" t="s">
        <v>24</v>
      </c>
      <c r="E24" s="9" t="s">
        <v>25</v>
      </c>
      <c r="F24" s="10">
        <v>76</v>
      </c>
      <c r="G24" s="10">
        <f t="shared" si="9"/>
        <v>45.6</v>
      </c>
      <c r="H24" s="10">
        <v>48.5</v>
      </c>
      <c r="I24" s="10">
        <f t="shared" si="10"/>
        <v>19.4</v>
      </c>
      <c r="J24" s="15">
        <f t="shared" si="11"/>
        <v>65</v>
      </c>
      <c r="K24" s="8">
        <v>2</v>
      </c>
      <c r="L24" s="16"/>
    </row>
    <row r="25" ht="20" customHeight="1" spans="1:12">
      <c r="A25" s="8">
        <v>3</v>
      </c>
      <c r="B25" s="9" t="s">
        <v>19</v>
      </c>
      <c r="C25" s="9" t="s">
        <v>26</v>
      </c>
      <c r="D25" s="9" t="s">
        <v>21</v>
      </c>
      <c r="E25" s="9" t="s">
        <v>27</v>
      </c>
      <c r="F25" s="10">
        <v>76.33</v>
      </c>
      <c r="G25" s="10">
        <f t="shared" si="9"/>
        <v>45.798</v>
      </c>
      <c r="H25" s="10">
        <v>41.5</v>
      </c>
      <c r="I25" s="10">
        <f t="shared" si="10"/>
        <v>16.6</v>
      </c>
      <c r="J25" s="15">
        <f t="shared" si="11"/>
        <v>62.398</v>
      </c>
      <c r="K25" s="8">
        <v>3</v>
      </c>
      <c r="L25" s="16"/>
    </row>
    <row r="26" ht="20" customHeight="1" spans="1:12">
      <c r="A26" s="8">
        <v>4</v>
      </c>
      <c r="B26" s="9" t="s">
        <v>19</v>
      </c>
      <c r="C26" s="9" t="s">
        <v>28</v>
      </c>
      <c r="D26" s="9" t="s">
        <v>21</v>
      </c>
      <c r="E26" s="9" t="s">
        <v>29</v>
      </c>
      <c r="F26" s="10">
        <v>72.33</v>
      </c>
      <c r="G26" s="10">
        <f t="shared" si="9"/>
        <v>43.398</v>
      </c>
      <c r="H26" s="10">
        <v>46.5</v>
      </c>
      <c r="I26" s="10">
        <f t="shared" si="10"/>
        <v>18.6</v>
      </c>
      <c r="J26" s="15">
        <f t="shared" si="11"/>
        <v>61.998</v>
      </c>
      <c r="K26" s="8">
        <v>4</v>
      </c>
      <c r="L26" s="16"/>
    </row>
    <row r="27" ht="20" customHeight="1" spans="1:12">
      <c r="A27" s="8">
        <v>5</v>
      </c>
      <c r="B27" s="9" t="s">
        <v>19</v>
      </c>
      <c r="C27" s="9" t="s">
        <v>30</v>
      </c>
      <c r="D27" s="9" t="s">
        <v>21</v>
      </c>
      <c r="E27" s="9" t="s">
        <v>31</v>
      </c>
      <c r="F27" s="10">
        <v>79.67</v>
      </c>
      <c r="G27" s="10">
        <f t="shared" si="9"/>
        <v>47.802</v>
      </c>
      <c r="H27" s="10">
        <v>34.5</v>
      </c>
      <c r="I27" s="10">
        <f t="shared" si="10"/>
        <v>13.8</v>
      </c>
      <c r="J27" s="15">
        <f t="shared" si="11"/>
        <v>61.602</v>
      </c>
      <c r="K27" s="8">
        <v>5</v>
      </c>
      <c r="L27" s="16"/>
    </row>
    <row r="28" ht="20" customHeight="1" spans="1:12">
      <c r="A28" s="8">
        <v>6</v>
      </c>
      <c r="B28" s="9" t="s">
        <v>19</v>
      </c>
      <c r="C28" s="9" t="s">
        <v>32</v>
      </c>
      <c r="D28" s="9" t="s">
        <v>24</v>
      </c>
      <c r="E28" s="9" t="s">
        <v>33</v>
      </c>
      <c r="F28" s="10">
        <v>76.33</v>
      </c>
      <c r="G28" s="10">
        <f t="shared" si="9"/>
        <v>45.798</v>
      </c>
      <c r="H28" s="10">
        <v>34.5</v>
      </c>
      <c r="I28" s="10">
        <f t="shared" si="10"/>
        <v>13.8</v>
      </c>
      <c r="J28" s="15">
        <f t="shared" si="11"/>
        <v>59.598</v>
      </c>
      <c r="K28" s="8">
        <v>6</v>
      </c>
      <c r="L28" s="16"/>
    </row>
    <row r="29" ht="20" customHeight="1" spans="1:12">
      <c r="A29" s="8">
        <v>7</v>
      </c>
      <c r="B29" s="9" t="s">
        <v>19</v>
      </c>
      <c r="C29" s="9" t="s">
        <v>34</v>
      </c>
      <c r="D29" s="9" t="s">
        <v>21</v>
      </c>
      <c r="E29" s="9" t="s">
        <v>35</v>
      </c>
      <c r="F29" s="10">
        <v>73.67</v>
      </c>
      <c r="G29" s="10">
        <f t="shared" si="9"/>
        <v>44.202</v>
      </c>
      <c r="H29" s="10">
        <v>37.5</v>
      </c>
      <c r="I29" s="10">
        <f t="shared" si="10"/>
        <v>15</v>
      </c>
      <c r="J29" s="15">
        <f t="shared" si="11"/>
        <v>59.202</v>
      </c>
      <c r="K29" s="8">
        <v>7</v>
      </c>
      <c r="L29" s="16"/>
    </row>
    <row r="30" ht="20" customHeight="1" spans="1:12">
      <c r="A30" s="8">
        <v>8</v>
      </c>
      <c r="B30" s="9" t="s">
        <v>19</v>
      </c>
      <c r="C30" s="9" t="s">
        <v>36</v>
      </c>
      <c r="D30" s="9" t="s">
        <v>21</v>
      </c>
      <c r="E30" s="9" t="s">
        <v>37</v>
      </c>
      <c r="F30" s="10">
        <v>67.33</v>
      </c>
      <c r="G30" s="10">
        <f t="shared" si="9"/>
        <v>40.398</v>
      </c>
      <c r="H30" s="10">
        <v>45.5</v>
      </c>
      <c r="I30" s="10">
        <f t="shared" si="10"/>
        <v>18.2</v>
      </c>
      <c r="J30" s="15">
        <f t="shared" si="11"/>
        <v>58.598</v>
      </c>
      <c r="K30" s="8">
        <v>8</v>
      </c>
      <c r="L30" s="16"/>
    </row>
    <row r="31" ht="20" customHeight="1" spans="1:12">
      <c r="A31" s="8">
        <v>9</v>
      </c>
      <c r="B31" s="9" t="s">
        <v>19</v>
      </c>
      <c r="C31" s="9" t="s">
        <v>38</v>
      </c>
      <c r="D31" s="9" t="s">
        <v>21</v>
      </c>
      <c r="E31" s="9" t="s">
        <v>39</v>
      </c>
      <c r="F31" s="10">
        <v>71.67</v>
      </c>
      <c r="G31" s="10">
        <f t="shared" si="9"/>
        <v>43.002</v>
      </c>
      <c r="H31" s="10">
        <v>38.5</v>
      </c>
      <c r="I31" s="10">
        <f t="shared" si="10"/>
        <v>15.4</v>
      </c>
      <c r="J31" s="15">
        <f t="shared" si="11"/>
        <v>58.402</v>
      </c>
      <c r="K31" s="8">
        <v>9</v>
      </c>
      <c r="L31" s="16"/>
    </row>
    <row r="32" ht="20" customHeight="1" spans="1:12">
      <c r="A32" s="8">
        <v>10</v>
      </c>
      <c r="B32" s="9" t="s">
        <v>19</v>
      </c>
      <c r="C32" s="9" t="s">
        <v>40</v>
      </c>
      <c r="D32" s="9" t="s">
        <v>24</v>
      </c>
      <c r="E32" s="9" t="s">
        <v>41</v>
      </c>
      <c r="F32" s="10">
        <v>75.67</v>
      </c>
      <c r="G32" s="10">
        <f t="shared" si="9"/>
        <v>45.402</v>
      </c>
      <c r="H32" s="10">
        <v>18.5</v>
      </c>
      <c r="I32" s="10">
        <f t="shared" si="10"/>
        <v>7.4</v>
      </c>
      <c r="J32" s="15">
        <f t="shared" si="11"/>
        <v>52.802</v>
      </c>
      <c r="K32" s="8">
        <v>10</v>
      </c>
      <c r="L32" s="16"/>
    </row>
    <row r="33" ht="20" customHeight="1" spans="1:12">
      <c r="A33" s="8">
        <v>11</v>
      </c>
      <c r="B33" s="9" t="s">
        <v>19</v>
      </c>
      <c r="C33" s="9" t="s">
        <v>42</v>
      </c>
      <c r="D33" s="9" t="s">
        <v>21</v>
      </c>
      <c r="E33" s="9" t="s">
        <v>43</v>
      </c>
      <c r="F33" s="10">
        <v>70.33</v>
      </c>
      <c r="G33" s="10">
        <f t="shared" si="9"/>
        <v>42.198</v>
      </c>
      <c r="H33" s="10">
        <v>26.5</v>
      </c>
      <c r="I33" s="10">
        <f t="shared" si="10"/>
        <v>10.6</v>
      </c>
      <c r="J33" s="15">
        <f t="shared" si="11"/>
        <v>52.798</v>
      </c>
      <c r="K33" s="8">
        <v>10</v>
      </c>
      <c r="L33" s="16"/>
    </row>
    <row r="34" ht="20" customHeight="1" spans="1:12">
      <c r="A34" s="8">
        <v>12</v>
      </c>
      <c r="B34" s="9" t="s">
        <v>19</v>
      </c>
      <c r="C34" s="9" t="s">
        <v>44</v>
      </c>
      <c r="D34" s="9" t="s">
        <v>21</v>
      </c>
      <c r="E34" s="9" t="s">
        <v>45</v>
      </c>
      <c r="F34" s="10">
        <v>61</v>
      </c>
      <c r="G34" s="10">
        <f t="shared" si="9"/>
        <v>36.6</v>
      </c>
      <c r="H34" s="10"/>
      <c r="I34" s="10">
        <f t="shared" si="10"/>
        <v>0</v>
      </c>
      <c r="J34" s="15">
        <f t="shared" si="11"/>
        <v>36.6</v>
      </c>
      <c r="K34" s="8">
        <v>12</v>
      </c>
      <c r="L34" s="16" t="s">
        <v>15</v>
      </c>
    </row>
    <row r="35" ht="20" customHeight="1" spans="1:12">
      <c r="A35" s="8">
        <v>13</v>
      </c>
      <c r="B35" s="9" t="s">
        <v>19</v>
      </c>
      <c r="C35" s="9" t="s">
        <v>46</v>
      </c>
      <c r="D35" s="9" t="s">
        <v>24</v>
      </c>
      <c r="E35" s="9" t="s">
        <v>47</v>
      </c>
      <c r="F35" s="10"/>
      <c r="G35" s="10">
        <f t="shared" si="9"/>
        <v>0</v>
      </c>
      <c r="H35" s="10"/>
      <c r="I35" s="10">
        <f t="shared" si="10"/>
        <v>0</v>
      </c>
      <c r="J35" s="15">
        <f t="shared" si="11"/>
        <v>0</v>
      </c>
      <c r="K35" s="8"/>
      <c r="L35" s="16" t="s">
        <v>17</v>
      </c>
    </row>
    <row r="36" ht="20" customHeight="1" spans="1:12">
      <c r="A36" s="8">
        <v>14</v>
      </c>
      <c r="B36" s="9" t="s">
        <v>19</v>
      </c>
      <c r="C36" s="9" t="s">
        <v>48</v>
      </c>
      <c r="D36" s="9" t="s">
        <v>21</v>
      </c>
      <c r="E36" s="9" t="s">
        <v>49</v>
      </c>
      <c r="F36" s="10"/>
      <c r="G36" s="10">
        <f t="shared" si="9"/>
        <v>0</v>
      </c>
      <c r="H36" s="10"/>
      <c r="I36" s="10">
        <f t="shared" si="10"/>
        <v>0</v>
      </c>
      <c r="J36" s="15">
        <f t="shared" si="11"/>
        <v>0</v>
      </c>
      <c r="K36" s="8"/>
      <c r="L36" s="16" t="s">
        <v>17</v>
      </c>
    </row>
    <row r="37" ht="20" customHeight="1" spans="1:12">
      <c r="A37" s="8">
        <v>15</v>
      </c>
      <c r="B37" s="9" t="s">
        <v>19</v>
      </c>
      <c r="C37" s="9" t="s">
        <v>50</v>
      </c>
      <c r="D37" s="9" t="s">
        <v>21</v>
      </c>
      <c r="E37" s="9" t="s">
        <v>51</v>
      </c>
      <c r="F37" s="10"/>
      <c r="G37" s="10">
        <f t="shared" si="9"/>
        <v>0</v>
      </c>
      <c r="H37" s="10"/>
      <c r="I37" s="10">
        <f t="shared" si="10"/>
        <v>0</v>
      </c>
      <c r="J37" s="15">
        <f t="shared" si="11"/>
        <v>0</v>
      </c>
      <c r="K37" s="8"/>
      <c r="L37" s="16" t="s">
        <v>17</v>
      </c>
    </row>
    <row r="38" ht="20" customHeight="1" spans="1:12">
      <c r="A38" s="8">
        <v>16</v>
      </c>
      <c r="B38" s="9" t="s">
        <v>19</v>
      </c>
      <c r="C38" s="9" t="s">
        <v>52</v>
      </c>
      <c r="D38" s="9" t="s">
        <v>21</v>
      </c>
      <c r="E38" s="9" t="s">
        <v>53</v>
      </c>
      <c r="F38" s="10"/>
      <c r="G38" s="10">
        <f t="shared" si="9"/>
        <v>0</v>
      </c>
      <c r="H38" s="10"/>
      <c r="I38" s="10">
        <f t="shared" si="10"/>
        <v>0</v>
      </c>
      <c r="J38" s="15">
        <f t="shared" si="11"/>
        <v>0</v>
      </c>
      <c r="K38" s="8"/>
      <c r="L38" s="16" t="s">
        <v>17</v>
      </c>
    </row>
    <row r="39" ht="20" customHeight="1" spans="1:12">
      <c r="A39" s="8">
        <v>17</v>
      </c>
      <c r="B39" s="9" t="s">
        <v>19</v>
      </c>
      <c r="C39" s="9" t="s">
        <v>54</v>
      </c>
      <c r="D39" s="9" t="s">
        <v>21</v>
      </c>
      <c r="E39" s="9" t="s">
        <v>55</v>
      </c>
      <c r="F39" s="10"/>
      <c r="G39" s="10">
        <f t="shared" si="9"/>
        <v>0</v>
      </c>
      <c r="H39" s="10"/>
      <c r="I39" s="10">
        <f t="shared" si="10"/>
        <v>0</v>
      </c>
      <c r="J39" s="15">
        <f t="shared" si="11"/>
        <v>0</v>
      </c>
      <c r="K39" s="8"/>
      <c r="L39" s="16" t="s">
        <v>17</v>
      </c>
    </row>
    <row r="40" ht="20" customHeight="1" spans="1:12">
      <c r="A40" s="8">
        <v>18</v>
      </c>
      <c r="B40" s="9" t="s">
        <v>19</v>
      </c>
      <c r="C40" s="9" t="s">
        <v>56</v>
      </c>
      <c r="D40" s="9" t="s">
        <v>21</v>
      </c>
      <c r="E40" s="9" t="s">
        <v>57</v>
      </c>
      <c r="F40" s="10"/>
      <c r="G40" s="10">
        <f t="shared" si="9"/>
        <v>0</v>
      </c>
      <c r="H40" s="10"/>
      <c r="I40" s="10">
        <f t="shared" si="10"/>
        <v>0</v>
      </c>
      <c r="J40" s="15">
        <f t="shared" si="11"/>
        <v>0</v>
      </c>
      <c r="K40" s="8"/>
      <c r="L40" s="16" t="s">
        <v>17</v>
      </c>
    </row>
    <row r="41" ht="28" customHeight="1" spans="1:12">
      <c r="A41" s="11" t="s">
        <v>58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ht="20" customHeight="1" spans="1:12">
      <c r="A42" s="8">
        <v>1</v>
      </c>
      <c r="B42" s="9" t="s">
        <v>59</v>
      </c>
      <c r="C42" s="9" t="s">
        <v>60</v>
      </c>
      <c r="D42" s="9" t="s">
        <v>21</v>
      </c>
      <c r="E42" s="9" t="s">
        <v>61</v>
      </c>
      <c r="F42" s="10">
        <v>73.67</v>
      </c>
      <c r="G42" s="10">
        <f t="shared" ref="G42:G59" si="12">F42*0.6</f>
        <v>44.202</v>
      </c>
      <c r="H42" s="10">
        <v>61</v>
      </c>
      <c r="I42" s="10">
        <f t="shared" ref="I42:I59" si="13">H42*0.4</f>
        <v>24.4</v>
      </c>
      <c r="J42" s="15">
        <f t="shared" ref="J42:J59" si="14">G42+I42</f>
        <v>68.602</v>
      </c>
      <c r="K42" s="8">
        <v>1</v>
      </c>
      <c r="L42" s="16"/>
    </row>
    <row r="43" ht="20" customHeight="1" spans="1:12">
      <c r="A43" s="8">
        <v>2</v>
      </c>
      <c r="B43" s="9" t="s">
        <v>59</v>
      </c>
      <c r="C43" s="9" t="s">
        <v>62</v>
      </c>
      <c r="D43" s="9" t="s">
        <v>21</v>
      </c>
      <c r="E43" s="9" t="s">
        <v>63</v>
      </c>
      <c r="F43" s="10">
        <v>84.33</v>
      </c>
      <c r="G43" s="10">
        <f t="shared" si="12"/>
        <v>50.598</v>
      </c>
      <c r="H43" s="10">
        <v>36</v>
      </c>
      <c r="I43" s="10">
        <f t="shared" si="13"/>
        <v>14.4</v>
      </c>
      <c r="J43" s="15">
        <f t="shared" si="14"/>
        <v>64.998</v>
      </c>
      <c r="K43" s="8">
        <v>2</v>
      </c>
      <c r="L43" s="16"/>
    </row>
    <row r="44" ht="20" customHeight="1" spans="1:12">
      <c r="A44" s="8">
        <v>3</v>
      </c>
      <c r="B44" s="9" t="s">
        <v>59</v>
      </c>
      <c r="C44" s="9" t="s">
        <v>64</v>
      </c>
      <c r="D44" s="9" t="s">
        <v>21</v>
      </c>
      <c r="E44" s="9" t="s">
        <v>65</v>
      </c>
      <c r="F44" s="10">
        <v>78.67</v>
      </c>
      <c r="G44" s="10">
        <f t="shared" si="12"/>
        <v>47.202</v>
      </c>
      <c r="H44" s="10">
        <v>43</v>
      </c>
      <c r="I44" s="10">
        <f t="shared" si="13"/>
        <v>17.2</v>
      </c>
      <c r="J44" s="15">
        <f t="shared" si="14"/>
        <v>64.402</v>
      </c>
      <c r="K44" s="8">
        <v>3</v>
      </c>
      <c r="L44" s="16"/>
    </row>
    <row r="45" ht="20" customHeight="1" spans="1:12">
      <c r="A45" s="8">
        <v>4</v>
      </c>
      <c r="B45" s="9" t="s">
        <v>59</v>
      </c>
      <c r="C45" s="9" t="s">
        <v>66</v>
      </c>
      <c r="D45" s="9" t="s">
        <v>21</v>
      </c>
      <c r="E45" s="9" t="s">
        <v>67</v>
      </c>
      <c r="F45" s="10">
        <v>84.67</v>
      </c>
      <c r="G45" s="10">
        <f t="shared" si="12"/>
        <v>50.802</v>
      </c>
      <c r="H45" s="10">
        <v>25.5</v>
      </c>
      <c r="I45" s="10">
        <f t="shared" si="13"/>
        <v>10.2</v>
      </c>
      <c r="J45" s="15">
        <f t="shared" si="14"/>
        <v>61.002</v>
      </c>
      <c r="K45" s="8">
        <v>4</v>
      </c>
      <c r="L45" s="16"/>
    </row>
    <row r="46" ht="20" customHeight="1" spans="1:12">
      <c r="A46" s="8">
        <v>5</v>
      </c>
      <c r="B46" s="9" t="s">
        <v>59</v>
      </c>
      <c r="C46" s="9" t="s">
        <v>68</v>
      </c>
      <c r="D46" s="9" t="s">
        <v>24</v>
      </c>
      <c r="E46" s="9" t="s">
        <v>69</v>
      </c>
      <c r="F46" s="10">
        <v>75.67</v>
      </c>
      <c r="G46" s="10">
        <f t="shared" si="12"/>
        <v>45.402</v>
      </c>
      <c r="H46" s="10">
        <v>31</v>
      </c>
      <c r="I46" s="10">
        <f t="shared" si="13"/>
        <v>12.4</v>
      </c>
      <c r="J46" s="15">
        <f t="shared" si="14"/>
        <v>57.802</v>
      </c>
      <c r="K46" s="8">
        <v>5</v>
      </c>
      <c r="L46" s="16"/>
    </row>
    <row r="47" ht="20" customHeight="1" spans="1:12">
      <c r="A47" s="8">
        <v>6</v>
      </c>
      <c r="B47" s="9" t="s">
        <v>59</v>
      </c>
      <c r="C47" s="9" t="s">
        <v>70</v>
      </c>
      <c r="D47" s="9" t="s">
        <v>21</v>
      </c>
      <c r="E47" s="9" t="s">
        <v>71</v>
      </c>
      <c r="F47" s="10">
        <v>67.67</v>
      </c>
      <c r="G47" s="10">
        <f t="shared" si="12"/>
        <v>40.602</v>
      </c>
      <c r="H47" s="10">
        <v>34.5</v>
      </c>
      <c r="I47" s="10">
        <f t="shared" si="13"/>
        <v>13.8</v>
      </c>
      <c r="J47" s="15">
        <f t="shared" si="14"/>
        <v>54.402</v>
      </c>
      <c r="K47" s="8">
        <v>6</v>
      </c>
      <c r="L47" s="16"/>
    </row>
    <row r="48" ht="20" customHeight="1" spans="1:12">
      <c r="A48" s="8">
        <v>7</v>
      </c>
      <c r="B48" s="9" t="s">
        <v>59</v>
      </c>
      <c r="C48" s="9" t="s">
        <v>72</v>
      </c>
      <c r="D48" s="9" t="s">
        <v>21</v>
      </c>
      <c r="E48" s="9" t="s">
        <v>73</v>
      </c>
      <c r="F48" s="10">
        <v>81.33</v>
      </c>
      <c r="G48" s="10">
        <f t="shared" si="12"/>
        <v>48.798</v>
      </c>
      <c r="H48" s="10">
        <v>11.5</v>
      </c>
      <c r="I48" s="10">
        <f t="shared" si="13"/>
        <v>4.6</v>
      </c>
      <c r="J48" s="15">
        <f t="shared" si="14"/>
        <v>53.398</v>
      </c>
      <c r="K48" s="8">
        <v>7</v>
      </c>
      <c r="L48" s="16"/>
    </row>
    <row r="49" ht="20" customHeight="1" spans="1:12">
      <c r="A49" s="8">
        <v>8</v>
      </c>
      <c r="B49" s="9" t="s">
        <v>59</v>
      </c>
      <c r="C49" s="9" t="s">
        <v>74</v>
      </c>
      <c r="D49" s="9" t="s">
        <v>24</v>
      </c>
      <c r="E49" s="9" t="s">
        <v>75</v>
      </c>
      <c r="F49" s="10"/>
      <c r="G49" s="10">
        <f t="shared" si="12"/>
        <v>0</v>
      </c>
      <c r="H49" s="10"/>
      <c r="I49" s="10">
        <f t="shared" si="13"/>
        <v>0</v>
      </c>
      <c r="J49" s="15">
        <f t="shared" si="14"/>
        <v>0</v>
      </c>
      <c r="K49" s="8"/>
      <c r="L49" s="16" t="s">
        <v>17</v>
      </c>
    </row>
    <row r="50" ht="20" customHeight="1" spans="1:12">
      <c r="A50" s="8">
        <v>9</v>
      </c>
      <c r="B50" s="9" t="s">
        <v>59</v>
      </c>
      <c r="C50" s="9" t="s">
        <v>76</v>
      </c>
      <c r="D50" s="9" t="s">
        <v>21</v>
      </c>
      <c r="E50" s="9" t="s">
        <v>77</v>
      </c>
      <c r="F50" s="10"/>
      <c r="G50" s="10">
        <f t="shared" si="12"/>
        <v>0</v>
      </c>
      <c r="H50" s="10"/>
      <c r="I50" s="10">
        <f t="shared" si="13"/>
        <v>0</v>
      </c>
      <c r="J50" s="15">
        <f t="shared" si="14"/>
        <v>0</v>
      </c>
      <c r="K50" s="8"/>
      <c r="L50" s="16" t="s">
        <v>17</v>
      </c>
    </row>
    <row r="51" ht="20" customHeight="1" spans="1:12">
      <c r="A51" s="8">
        <v>10</v>
      </c>
      <c r="B51" s="9" t="s">
        <v>59</v>
      </c>
      <c r="C51" s="9" t="s">
        <v>78</v>
      </c>
      <c r="D51" s="9" t="s">
        <v>21</v>
      </c>
      <c r="E51" s="9" t="s">
        <v>79</v>
      </c>
      <c r="F51" s="10"/>
      <c r="G51" s="10">
        <f t="shared" si="12"/>
        <v>0</v>
      </c>
      <c r="H51" s="10"/>
      <c r="I51" s="10">
        <f t="shared" si="13"/>
        <v>0</v>
      </c>
      <c r="J51" s="15">
        <f t="shared" si="14"/>
        <v>0</v>
      </c>
      <c r="K51" s="8"/>
      <c r="L51" s="16" t="s">
        <v>17</v>
      </c>
    </row>
    <row r="52" ht="20" customHeight="1" spans="1:12">
      <c r="A52" s="8">
        <v>11</v>
      </c>
      <c r="B52" s="9" t="s">
        <v>59</v>
      </c>
      <c r="C52" s="9" t="s">
        <v>80</v>
      </c>
      <c r="D52" s="9" t="s">
        <v>24</v>
      </c>
      <c r="E52" s="9" t="s">
        <v>81</v>
      </c>
      <c r="F52" s="10"/>
      <c r="G52" s="10">
        <f t="shared" si="12"/>
        <v>0</v>
      </c>
      <c r="H52" s="10"/>
      <c r="I52" s="10">
        <f t="shared" si="13"/>
        <v>0</v>
      </c>
      <c r="J52" s="15">
        <f t="shared" si="14"/>
        <v>0</v>
      </c>
      <c r="K52" s="8"/>
      <c r="L52" s="16" t="s">
        <v>17</v>
      </c>
    </row>
    <row r="53" ht="20" customHeight="1" spans="1:12">
      <c r="A53" s="8">
        <v>12</v>
      </c>
      <c r="B53" s="9" t="s">
        <v>59</v>
      </c>
      <c r="C53" s="9" t="s">
        <v>82</v>
      </c>
      <c r="D53" s="9" t="s">
        <v>24</v>
      </c>
      <c r="E53" s="9" t="s">
        <v>83</v>
      </c>
      <c r="F53" s="10"/>
      <c r="G53" s="10">
        <f t="shared" si="12"/>
        <v>0</v>
      </c>
      <c r="H53" s="10"/>
      <c r="I53" s="10">
        <f t="shared" si="13"/>
        <v>0</v>
      </c>
      <c r="J53" s="15">
        <f t="shared" si="14"/>
        <v>0</v>
      </c>
      <c r="K53" s="8"/>
      <c r="L53" s="16" t="s">
        <v>17</v>
      </c>
    </row>
    <row r="54" ht="20" customHeight="1" spans="1:12">
      <c r="A54" s="8">
        <v>13</v>
      </c>
      <c r="B54" s="9" t="s">
        <v>59</v>
      </c>
      <c r="C54" s="9" t="s">
        <v>84</v>
      </c>
      <c r="D54" s="9" t="s">
        <v>21</v>
      </c>
      <c r="E54" s="9" t="s">
        <v>85</v>
      </c>
      <c r="F54" s="10"/>
      <c r="G54" s="10">
        <f t="shared" si="12"/>
        <v>0</v>
      </c>
      <c r="H54" s="10"/>
      <c r="I54" s="10">
        <f t="shared" si="13"/>
        <v>0</v>
      </c>
      <c r="J54" s="15">
        <f t="shared" si="14"/>
        <v>0</v>
      </c>
      <c r="K54" s="8"/>
      <c r="L54" s="16" t="s">
        <v>17</v>
      </c>
    </row>
    <row r="55" ht="20" customHeight="1" spans="1:12">
      <c r="A55" s="8">
        <v>14</v>
      </c>
      <c r="B55" s="9" t="s">
        <v>59</v>
      </c>
      <c r="C55" s="9" t="s">
        <v>86</v>
      </c>
      <c r="D55" s="9" t="s">
        <v>21</v>
      </c>
      <c r="E55" s="9" t="s">
        <v>87</v>
      </c>
      <c r="F55" s="10"/>
      <c r="G55" s="10">
        <f t="shared" si="12"/>
        <v>0</v>
      </c>
      <c r="H55" s="10"/>
      <c r="I55" s="10">
        <f t="shared" si="13"/>
        <v>0</v>
      </c>
      <c r="J55" s="15">
        <f t="shared" si="14"/>
        <v>0</v>
      </c>
      <c r="K55" s="8"/>
      <c r="L55" s="16" t="s">
        <v>17</v>
      </c>
    </row>
    <row r="56" ht="20" customHeight="1" spans="1:12">
      <c r="A56" s="8">
        <v>15</v>
      </c>
      <c r="B56" s="9" t="s">
        <v>59</v>
      </c>
      <c r="C56" s="9" t="s">
        <v>88</v>
      </c>
      <c r="D56" s="9" t="s">
        <v>21</v>
      </c>
      <c r="E56" s="9" t="s">
        <v>89</v>
      </c>
      <c r="F56" s="10"/>
      <c r="G56" s="10">
        <f t="shared" si="12"/>
        <v>0</v>
      </c>
      <c r="H56" s="10"/>
      <c r="I56" s="10">
        <f t="shared" si="13"/>
        <v>0</v>
      </c>
      <c r="J56" s="15">
        <f t="shared" si="14"/>
        <v>0</v>
      </c>
      <c r="K56" s="8"/>
      <c r="L56" s="16" t="s">
        <v>17</v>
      </c>
    </row>
    <row r="57" ht="20" customHeight="1" spans="1:12">
      <c r="A57" s="8">
        <v>16</v>
      </c>
      <c r="B57" s="9" t="s">
        <v>59</v>
      </c>
      <c r="C57" s="9" t="s">
        <v>90</v>
      </c>
      <c r="D57" s="9" t="s">
        <v>24</v>
      </c>
      <c r="E57" s="9" t="s">
        <v>91</v>
      </c>
      <c r="F57" s="10"/>
      <c r="G57" s="10">
        <f t="shared" si="12"/>
        <v>0</v>
      </c>
      <c r="H57" s="10"/>
      <c r="I57" s="10">
        <f t="shared" si="13"/>
        <v>0</v>
      </c>
      <c r="J57" s="15">
        <f t="shared" si="14"/>
        <v>0</v>
      </c>
      <c r="K57" s="8"/>
      <c r="L57" s="16" t="s">
        <v>17</v>
      </c>
    </row>
    <row r="58" ht="20" customHeight="1" spans="1:12">
      <c r="A58" s="8">
        <v>17</v>
      </c>
      <c r="B58" s="9" t="s">
        <v>59</v>
      </c>
      <c r="C58" s="9" t="s">
        <v>92</v>
      </c>
      <c r="D58" s="9" t="s">
        <v>21</v>
      </c>
      <c r="E58" s="9" t="s">
        <v>93</v>
      </c>
      <c r="F58" s="10"/>
      <c r="G58" s="10">
        <f t="shared" si="12"/>
        <v>0</v>
      </c>
      <c r="H58" s="10"/>
      <c r="I58" s="10">
        <f t="shared" si="13"/>
        <v>0</v>
      </c>
      <c r="J58" s="15">
        <f t="shared" si="14"/>
        <v>0</v>
      </c>
      <c r="K58" s="8"/>
      <c r="L58" s="16" t="s">
        <v>17</v>
      </c>
    </row>
    <row r="59" ht="20" customHeight="1" spans="1:12">
      <c r="A59" s="8">
        <v>18</v>
      </c>
      <c r="B59" s="9" t="s">
        <v>59</v>
      </c>
      <c r="C59" s="9" t="s">
        <v>94</v>
      </c>
      <c r="D59" s="9" t="s">
        <v>24</v>
      </c>
      <c r="E59" s="9" t="s">
        <v>95</v>
      </c>
      <c r="F59" s="10"/>
      <c r="G59" s="10">
        <f t="shared" si="12"/>
        <v>0</v>
      </c>
      <c r="H59" s="10"/>
      <c r="I59" s="10">
        <f t="shared" si="13"/>
        <v>0</v>
      </c>
      <c r="J59" s="15">
        <f t="shared" si="14"/>
        <v>0</v>
      </c>
      <c r="K59" s="8"/>
      <c r="L59" s="16" t="s">
        <v>17</v>
      </c>
    </row>
    <row r="60" ht="30" customHeight="1" spans="1:12">
      <c r="A60" s="11" t="s">
        <v>96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ht="20" customHeight="1" spans="1:12">
      <c r="A61" s="8">
        <v>1</v>
      </c>
      <c r="B61" s="9" t="s">
        <v>97</v>
      </c>
      <c r="C61" s="9" t="s">
        <v>98</v>
      </c>
      <c r="D61" s="9" t="s">
        <v>21</v>
      </c>
      <c r="E61" s="9" t="s">
        <v>99</v>
      </c>
      <c r="F61" s="10">
        <v>84</v>
      </c>
      <c r="G61" s="10">
        <f t="shared" ref="G61:G65" si="15">F61*0.6</f>
        <v>50.4</v>
      </c>
      <c r="H61" s="10">
        <v>77.5</v>
      </c>
      <c r="I61" s="10">
        <f t="shared" ref="I61:I65" si="16">H61*0.4</f>
        <v>31</v>
      </c>
      <c r="J61" s="15">
        <f t="shared" ref="J61:J65" si="17">G61+I61</f>
        <v>81.4</v>
      </c>
      <c r="K61" s="8">
        <v>1</v>
      </c>
      <c r="L61" s="16"/>
    </row>
    <row r="62" ht="20" customHeight="1" spans="1:12">
      <c r="A62" s="8">
        <v>2</v>
      </c>
      <c r="B62" s="9" t="s">
        <v>97</v>
      </c>
      <c r="C62" s="9" t="s">
        <v>100</v>
      </c>
      <c r="D62" s="9" t="s">
        <v>24</v>
      </c>
      <c r="E62" s="9" t="s">
        <v>101</v>
      </c>
      <c r="F62" s="10">
        <v>68.67</v>
      </c>
      <c r="G62" s="10">
        <f t="shared" si="15"/>
        <v>41.202</v>
      </c>
      <c r="H62" s="10">
        <v>49</v>
      </c>
      <c r="I62" s="10">
        <f t="shared" si="16"/>
        <v>19.6</v>
      </c>
      <c r="J62" s="15">
        <f t="shared" si="17"/>
        <v>60.802</v>
      </c>
      <c r="K62" s="8">
        <v>2</v>
      </c>
      <c r="L62" s="16"/>
    </row>
    <row r="63" ht="20" customHeight="1" spans="1:12">
      <c r="A63" s="8">
        <v>3</v>
      </c>
      <c r="B63" s="9" t="s">
        <v>97</v>
      </c>
      <c r="C63" s="9" t="s">
        <v>102</v>
      </c>
      <c r="D63" s="9" t="s">
        <v>21</v>
      </c>
      <c r="E63" s="9" t="s">
        <v>103</v>
      </c>
      <c r="F63" s="10">
        <v>76</v>
      </c>
      <c r="G63" s="10">
        <f t="shared" si="15"/>
        <v>45.6</v>
      </c>
      <c r="H63" s="10">
        <v>23</v>
      </c>
      <c r="I63" s="10">
        <f t="shared" si="16"/>
        <v>9.2</v>
      </c>
      <c r="J63" s="15">
        <f t="shared" si="17"/>
        <v>54.8</v>
      </c>
      <c r="K63" s="8">
        <v>3</v>
      </c>
      <c r="L63" s="16"/>
    </row>
    <row r="64" ht="20" customHeight="1" spans="1:12">
      <c r="A64" s="8">
        <v>4</v>
      </c>
      <c r="B64" s="9" t="s">
        <v>97</v>
      </c>
      <c r="C64" s="9" t="s">
        <v>104</v>
      </c>
      <c r="D64" s="9" t="s">
        <v>24</v>
      </c>
      <c r="E64" s="9" t="s">
        <v>105</v>
      </c>
      <c r="F64" s="10"/>
      <c r="G64" s="10">
        <f t="shared" si="15"/>
        <v>0</v>
      </c>
      <c r="H64" s="10"/>
      <c r="I64" s="10">
        <f t="shared" si="16"/>
        <v>0</v>
      </c>
      <c r="J64" s="15">
        <f t="shared" si="17"/>
        <v>0</v>
      </c>
      <c r="K64" s="8"/>
      <c r="L64" s="16" t="s">
        <v>17</v>
      </c>
    </row>
    <row r="65" ht="20" customHeight="1" spans="1:12">
      <c r="A65" s="8">
        <v>5</v>
      </c>
      <c r="B65" s="9" t="s">
        <v>97</v>
      </c>
      <c r="C65" s="9" t="s">
        <v>106</v>
      </c>
      <c r="D65" s="9" t="s">
        <v>24</v>
      </c>
      <c r="E65" s="9" t="s">
        <v>107</v>
      </c>
      <c r="F65" s="10"/>
      <c r="G65" s="10">
        <f t="shared" si="15"/>
        <v>0</v>
      </c>
      <c r="H65" s="10"/>
      <c r="I65" s="10">
        <f t="shared" si="16"/>
        <v>0</v>
      </c>
      <c r="J65" s="15">
        <f t="shared" si="17"/>
        <v>0</v>
      </c>
      <c r="K65" s="8"/>
      <c r="L65" s="16" t="s">
        <v>17</v>
      </c>
    </row>
    <row r="66" ht="25" customHeight="1" spans="1:12">
      <c r="A66" s="11" t="s">
        <v>108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ht="20" customHeight="1" spans="1:12">
      <c r="A67" s="8">
        <v>1</v>
      </c>
      <c r="B67" s="9" t="s">
        <v>109</v>
      </c>
      <c r="C67" s="9" t="s">
        <v>110</v>
      </c>
      <c r="D67" s="9" t="s">
        <v>24</v>
      </c>
      <c r="E67" s="9" t="s">
        <v>111</v>
      </c>
      <c r="F67" s="10">
        <v>84.33</v>
      </c>
      <c r="G67" s="10">
        <f t="shared" ref="G67:G70" si="18">F67*0.6</f>
        <v>50.598</v>
      </c>
      <c r="H67" s="10">
        <v>78</v>
      </c>
      <c r="I67" s="10">
        <f t="shared" ref="I67:I70" si="19">H67*0.4</f>
        <v>31.2</v>
      </c>
      <c r="J67" s="15">
        <f t="shared" ref="J67:J70" si="20">G67+I67</f>
        <v>81.798</v>
      </c>
      <c r="K67" s="8">
        <v>1</v>
      </c>
      <c r="L67" s="16"/>
    </row>
    <row r="68" ht="20" customHeight="1" spans="1:12">
      <c r="A68" s="8">
        <v>2</v>
      </c>
      <c r="B68" s="9" t="s">
        <v>109</v>
      </c>
      <c r="C68" s="9" t="s">
        <v>112</v>
      </c>
      <c r="D68" s="9" t="s">
        <v>24</v>
      </c>
      <c r="E68" s="9" t="s">
        <v>113</v>
      </c>
      <c r="F68" s="10">
        <v>74</v>
      </c>
      <c r="G68" s="10">
        <f t="shared" si="18"/>
        <v>44.4</v>
      </c>
      <c r="H68" s="10">
        <v>80.5</v>
      </c>
      <c r="I68" s="10">
        <f t="shared" si="19"/>
        <v>32.2</v>
      </c>
      <c r="J68" s="15">
        <f t="shared" si="20"/>
        <v>76.6</v>
      </c>
      <c r="K68" s="8">
        <v>2</v>
      </c>
      <c r="L68" s="16"/>
    </row>
    <row r="69" ht="20" customHeight="1" spans="1:12">
      <c r="A69" s="8">
        <v>3</v>
      </c>
      <c r="B69" s="9" t="s">
        <v>109</v>
      </c>
      <c r="C69" s="9" t="s">
        <v>114</v>
      </c>
      <c r="D69" s="9" t="s">
        <v>21</v>
      </c>
      <c r="E69" s="9" t="s">
        <v>115</v>
      </c>
      <c r="F69" s="10">
        <v>74.33</v>
      </c>
      <c r="G69" s="10">
        <f t="shared" si="18"/>
        <v>44.598</v>
      </c>
      <c r="H69" s="10">
        <v>61</v>
      </c>
      <c r="I69" s="10">
        <f t="shared" si="19"/>
        <v>24.4</v>
      </c>
      <c r="J69" s="15">
        <f t="shared" si="20"/>
        <v>68.998</v>
      </c>
      <c r="K69" s="8">
        <v>3</v>
      </c>
      <c r="L69" s="16"/>
    </row>
    <row r="70" ht="20" customHeight="1" spans="1:12">
      <c r="A70" s="8">
        <v>4</v>
      </c>
      <c r="B70" s="9" t="s">
        <v>109</v>
      </c>
      <c r="C70" s="9" t="s">
        <v>116</v>
      </c>
      <c r="D70" s="9" t="s">
        <v>21</v>
      </c>
      <c r="E70" s="9" t="s">
        <v>117</v>
      </c>
      <c r="F70" s="10">
        <v>77.67</v>
      </c>
      <c r="G70" s="10">
        <f t="shared" si="18"/>
        <v>46.602</v>
      </c>
      <c r="H70" s="10">
        <v>54.5</v>
      </c>
      <c r="I70" s="10">
        <f t="shared" si="19"/>
        <v>21.8</v>
      </c>
      <c r="J70" s="15">
        <f t="shared" si="20"/>
        <v>68.402</v>
      </c>
      <c r="K70" s="8">
        <v>4</v>
      </c>
      <c r="L70" s="16"/>
    </row>
    <row r="71" ht="27" customHeight="1" spans="1:12">
      <c r="A71" s="11" t="s">
        <v>118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ht="20" customHeight="1" spans="1:12">
      <c r="A72" s="8">
        <v>1</v>
      </c>
      <c r="B72" s="9" t="s">
        <v>119</v>
      </c>
      <c r="C72" s="9" t="s">
        <v>120</v>
      </c>
      <c r="D72" s="9" t="s">
        <v>21</v>
      </c>
      <c r="E72" s="9" t="s">
        <v>121</v>
      </c>
      <c r="F72" s="10">
        <v>78</v>
      </c>
      <c r="G72" s="10">
        <f t="shared" ref="G72:G84" si="21">F72*0.6</f>
        <v>46.8</v>
      </c>
      <c r="H72" s="10">
        <v>34</v>
      </c>
      <c r="I72" s="10">
        <f t="shared" ref="I72:I84" si="22">H72*0.4</f>
        <v>13.6</v>
      </c>
      <c r="J72" s="15">
        <f t="shared" ref="J72:J84" si="23">G72+I72</f>
        <v>60.4</v>
      </c>
      <c r="K72" s="8">
        <v>1</v>
      </c>
      <c r="L72" s="16"/>
    </row>
    <row r="73" ht="20" customHeight="1" spans="1:12">
      <c r="A73" s="8">
        <v>2</v>
      </c>
      <c r="B73" s="9" t="s">
        <v>119</v>
      </c>
      <c r="C73" s="9" t="s">
        <v>122</v>
      </c>
      <c r="D73" s="9" t="s">
        <v>21</v>
      </c>
      <c r="E73" s="9" t="s">
        <v>123</v>
      </c>
      <c r="F73" s="10">
        <v>65.67</v>
      </c>
      <c r="G73" s="10">
        <f t="shared" si="21"/>
        <v>39.402</v>
      </c>
      <c r="H73" s="10">
        <v>37</v>
      </c>
      <c r="I73" s="10">
        <f t="shared" si="22"/>
        <v>14.8</v>
      </c>
      <c r="J73" s="15">
        <f t="shared" si="23"/>
        <v>54.202</v>
      </c>
      <c r="K73" s="8">
        <v>2</v>
      </c>
      <c r="L73" s="16"/>
    </row>
    <row r="74" ht="20" customHeight="1" spans="1:12">
      <c r="A74" s="8">
        <v>3</v>
      </c>
      <c r="B74" s="9" t="s">
        <v>119</v>
      </c>
      <c r="C74" s="9" t="s">
        <v>124</v>
      </c>
      <c r="D74" s="9" t="s">
        <v>21</v>
      </c>
      <c r="E74" s="9" t="s">
        <v>125</v>
      </c>
      <c r="F74" s="10">
        <v>61.33</v>
      </c>
      <c r="G74" s="10">
        <f t="shared" si="21"/>
        <v>36.798</v>
      </c>
      <c r="H74" s="10">
        <v>22</v>
      </c>
      <c r="I74" s="10">
        <f t="shared" si="22"/>
        <v>8.8</v>
      </c>
      <c r="J74" s="15">
        <f t="shared" si="23"/>
        <v>45.598</v>
      </c>
      <c r="K74" s="8">
        <v>3</v>
      </c>
      <c r="L74" s="16"/>
    </row>
    <row r="75" ht="20" customHeight="1" spans="1:12">
      <c r="A75" s="8">
        <v>4</v>
      </c>
      <c r="B75" s="9" t="s">
        <v>119</v>
      </c>
      <c r="C75" s="9" t="s">
        <v>126</v>
      </c>
      <c r="D75" s="9" t="s">
        <v>24</v>
      </c>
      <c r="E75" s="9" t="s">
        <v>127</v>
      </c>
      <c r="F75" s="10"/>
      <c r="G75" s="10">
        <f t="shared" si="21"/>
        <v>0</v>
      </c>
      <c r="H75" s="10"/>
      <c r="I75" s="10">
        <f t="shared" si="22"/>
        <v>0</v>
      </c>
      <c r="J75" s="15">
        <f t="shared" si="23"/>
        <v>0</v>
      </c>
      <c r="K75" s="8"/>
      <c r="L75" s="16" t="s">
        <v>17</v>
      </c>
    </row>
    <row r="76" ht="20" customHeight="1" spans="1:12">
      <c r="A76" s="8">
        <v>5</v>
      </c>
      <c r="B76" s="9" t="s">
        <v>119</v>
      </c>
      <c r="C76" s="9" t="s">
        <v>128</v>
      </c>
      <c r="D76" s="9" t="s">
        <v>21</v>
      </c>
      <c r="E76" s="9" t="s">
        <v>129</v>
      </c>
      <c r="F76" s="10"/>
      <c r="G76" s="10">
        <f t="shared" si="21"/>
        <v>0</v>
      </c>
      <c r="H76" s="10"/>
      <c r="I76" s="10">
        <f t="shared" si="22"/>
        <v>0</v>
      </c>
      <c r="J76" s="15">
        <f t="shared" si="23"/>
        <v>0</v>
      </c>
      <c r="K76" s="8"/>
      <c r="L76" s="16" t="s">
        <v>17</v>
      </c>
    </row>
    <row r="77" ht="20" customHeight="1" spans="1:12">
      <c r="A77" s="8">
        <v>6</v>
      </c>
      <c r="B77" s="9" t="s">
        <v>119</v>
      </c>
      <c r="C77" s="9" t="s">
        <v>130</v>
      </c>
      <c r="D77" s="9" t="s">
        <v>21</v>
      </c>
      <c r="E77" s="9" t="s">
        <v>131</v>
      </c>
      <c r="F77" s="10"/>
      <c r="G77" s="10">
        <f t="shared" si="21"/>
        <v>0</v>
      </c>
      <c r="H77" s="10"/>
      <c r="I77" s="10">
        <f t="shared" si="22"/>
        <v>0</v>
      </c>
      <c r="J77" s="15">
        <f t="shared" si="23"/>
        <v>0</v>
      </c>
      <c r="K77" s="8"/>
      <c r="L77" s="16" t="s">
        <v>17</v>
      </c>
    </row>
    <row r="78" ht="20" customHeight="1" spans="1:12">
      <c r="A78" s="8">
        <v>7</v>
      </c>
      <c r="B78" s="9" t="s">
        <v>119</v>
      </c>
      <c r="C78" s="9" t="s">
        <v>132</v>
      </c>
      <c r="D78" s="9" t="s">
        <v>24</v>
      </c>
      <c r="E78" s="9" t="s">
        <v>133</v>
      </c>
      <c r="F78" s="10"/>
      <c r="G78" s="10">
        <f t="shared" si="21"/>
        <v>0</v>
      </c>
      <c r="H78" s="10"/>
      <c r="I78" s="10">
        <f t="shared" si="22"/>
        <v>0</v>
      </c>
      <c r="J78" s="15">
        <f t="shared" si="23"/>
        <v>0</v>
      </c>
      <c r="K78" s="8"/>
      <c r="L78" s="16" t="s">
        <v>17</v>
      </c>
    </row>
    <row r="79" ht="20" customHeight="1" spans="1:12">
      <c r="A79" s="8">
        <v>8</v>
      </c>
      <c r="B79" s="9" t="s">
        <v>119</v>
      </c>
      <c r="C79" s="9" t="s">
        <v>134</v>
      </c>
      <c r="D79" s="9" t="s">
        <v>21</v>
      </c>
      <c r="E79" s="9" t="s">
        <v>135</v>
      </c>
      <c r="F79" s="10"/>
      <c r="G79" s="10">
        <f t="shared" si="21"/>
        <v>0</v>
      </c>
      <c r="H79" s="10"/>
      <c r="I79" s="10">
        <f t="shared" si="22"/>
        <v>0</v>
      </c>
      <c r="J79" s="15">
        <f t="shared" si="23"/>
        <v>0</v>
      </c>
      <c r="K79" s="8"/>
      <c r="L79" s="16" t="s">
        <v>17</v>
      </c>
    </row>
    <row r="80" ht="30" customHeight="1" spans="1:12">
      <c r="A80" s="11" t="s">
        <v>136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ht="20" customHeight="1" spans="1:12">
      <c r="A81" s="8">
        <v>1</v>
      </c>
      <c r="B81" s="9" t="s">
        <v>137</v>
      </c>
      <c r="C81" s="9" t="s">
        <v>138</v>
      </c>
      <c r="D81" s="9" t="s">
        <v>21</v>
      </c>
      <c r="E81" s="9" t="s">
        <v>139</v>
      </c>
      <c r="F81" s="10">
        <v>71.33</v>
      </c>
      <c r="G81" s="10">
        <f t="shared" ref="G81:G85" si="24">F81*0.6</f>
        <v>42.798</v>
      </c>
      <c r="H81" s="10">
        <v>33.5</v>
      </c>
      <c r="I81" s="10">
        <f t="shared" ref="I81:I85" si="25">H81*0.4</f>
        <v>13.4</v>
      </c>
      <c r="J81" s="15">
        <f t="shared" ref="J81:J85" si="26">G81+I81</f>
        <v>56.198</v>
      </c>
      <c r="K81" s="8">
        <v>1</v>
      </c>
      <c r="L81" s="16"/>
    </row>
    <row r="82" ht="20" customHeight="1" spans="1:12">
      <c r="A82" s="8">
        <v>2</v>
      </c>
      <c r="B82" s="9" t="s">
        <v>137</v>
      </c>
      <c r="C82" s="9" t="s">
        <v>140</v>
      </c>
      <c r="D82" s="9" t="s">
        <v>21</v>
      </c>
      <c r="E82" s="9" t="s">
        <v>141</v>
      </c>
      <c r="F82" s="10">
        <v>72</v>
      </c>
      <c r="G82" s="10">
        <f t="shared" si="24"/>
        <v>43.2</v>
      </c>
      <c r="H82" s="10">
        <v>26.5</v>
      </c>
      <c r="I82" s="10">
        <f t="shared" si="25"/>
        <v>10.6</v>
      </c>
      <c r="J82" s="15">
        <f t="shared" si="26"/>
        <v>53.8</v>
      </c>
      <c r="K82" s="8">
        <v>2</v>
      </c>
      <c r="L82" s="16"/>
    </row>
    <row r="83" ht="20" customHeight="1" spans="1:12">
      <c r="A83" s="8">
        <v>3</v>
      </c>
      <c r="B83" s="9" t="s">
        <v>137</v>
      </c>
      <c r="C83" s="9" t="s">
        <v>142</v>
      </c>
      <c r="D83" s="9" t="s">
        <v>24</v>
      </c>
      <c r="E83" s="9" t="s">
        <v>143</v>
      </c>
      <c r="F83" s="10">
        <v>64.33</v>
      </c>
      <c r="G83" s="10">
        <f t="shared" si="24"/>
        <v>38.598</v>
      </c>
      <c r="H83" s="10">
        <v>22.5</v>
      </c>
      <c r="I83" s="10">
        <f t="shared" si="25"/>
        <v>9</v>
      </c>
      <c r="J83" s="15">
        <f t="shared" si="26"/>
        <v>47.598</v>
      </c>
      <c r="K83" s="8">
        <v>3</v>
      </c>
      <c r="L83" s="16"/>
    </row>
    <row r="84" ht="20" customHeight="1" spans="1:12">
      <c r="A84" s="8">
        <v>4</v>
      </c>
      <c r="B84" s="9" t="s">
        <v>137</v>
      </c>
      <c r="C84" s="9" t="s">
        <v>144</v>
      </c>
      <c r="D84" s="9" t="s">
        <v>24</v>
      </c>
      <c r="E84" s="9" t="s">
        <v>145</v>
      </c>
      <c r="F84" s="10">
        <v>67</v>
      </c>
      <c r="G84" s="10">
        <f t="shared" si="24"/>
        <v>40.2</v>
      </c>
      <c r="H84" s="10">
        <v>9</v>
      </c>
      <c r="I84" s="10">
        <f t="shared" si="25"/>
        <v>3.6</v>
      </c>
      <c r="J84" s="15">
        <f t="shared" si="26"/>
        <v>43.8</v>
      </c>
      <c r="K84" s="8">
        <v>4</v>
      </c>
      <c r="L84" s="16"/>
    </row>
    <row r="85" ht="20" customHeight="1" spans="1:12">
      <c r="A85" s="8">
        <v>5</v>
      </c>
      <c r="B85" s="9" t="s">
        <v>137</v>
      </c>
      <c r="C85" s="9" t="s">
        <v>146</v>
      </c>
      <c r="D85" s="9" t="s">
        <v>24</v>
      </c>
      <c r="E85" s="9" t="s">
        <v>147</v>
      </c>
      <c r="F85" s="10"/>
      <c r="G85" s="10">
        <f t="shared" si="24"/>
        <v>0</v>
      </c>
      <c r="H85" s="10"/>
      <c r="I85" s="10">
        <f t="shared" si="25"/>
        <v>0</v>
      </c>
      <c r="J85" s="15">
        <f t="shared" si="26"/>
        <v>0</v>
      </c>
      <c r="K85" s="8"/>
      <c r="L85" s="16" t="s">
        <v>17</v>
      </c>
    </row>
    <row r="86" ht="33" customHeight="1" spans="1:12">
      <c r="A86" s="11" t="s">
        <v>148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ht="24" customHeight="1" spans="1:12">
      <c r="A87" s="8">
        <v>1</v>
      </c>
      <c r="B87" s="9" t="s">
        <v>149</v>
      </c>
      <c r="C87" s="9" t="s">
        <v>150</v>
      </c>
      <c r="D87" s="9" t="s">
        <v>21</v>
      </c>
      <c r="E87" s="9" t="s">
        <v>151</v>
      </c>
      <c r="F87" s="10">
        <v>81</v>
      </c>
      <c r="G87" s="10">
        <f t="shared" ref="G87:G103" si="27">F87*0.6</f>
        <v>48.6</v>
      </c>
      <c r="H87" s="10">
        <v>59</v>
      </c>
      <c r="I87" s="10">
        <f t="shared" ref="I87:I103" si="28">H87*0.4</f>
        <v>23.6</v>
      </c>
      <c r="J87" s="15">
        <f t="shared" ref="J87:J103" si="29">G87+I87</f>
        <v>72.2</v>
      </c>
      <c r="K87" s="8">
        <v>1</v>
      </c>
      <c r="L87" s="16"/>
    </row>
    <row r="88" ht="20" customHeight="1" spans="1:12">
      <c r="A88" s="8">
        <v>2</v>
      </c>
      <c r="B88" s="9" t="s">
        <v>149</v>
      </c>
      <c r="C88" s="9" t="s">
        <v>152</v>
      </c>
      <c r="D88" s="9" t="s">
        <v>21</v>
      </c>
      <c r="E88" s="9" t="s">
        <v>153</v>
      </c>
      <c r="F88" s="10">
        <v>80.33</v>
      </c>
      <c r="G88" s="10">
        <f t="shared" si="27"/>
        <v>48.198</v>
      </c>
      <c r="H88" s="10">
        <v>57.5</v>
      </c>
      <c r="I88" s="10">
        <f t="shared" si="28"/>
        <v>23</v>
      </c>
      <c r="J88" s="15">
        <f t="shared" si="29"/>
        <v>71.198</v>
      </c>
      <c r="K88" s="8">
        <v>2</v>
      </c>
      <c r="L88" s="16"/>
    </row>
    <row r="89" ht="20" customHeight="1" spans="1:12">
      <c r="A89" s="8">
        <v>3</v>
      </c>
      <c r="B89" s="9" t="s">
        <v>149</v>
      </c>
      <c r="C89" s="9" t="s">
        <v>154</v>
      </c>
      <c r="D89" s="9" t="s">
        <v>21</v>
      </c>
      <c r="E89" s="9" t="s">
        <v>155</v>
      </c>
      <c r="F89" s="10">
        <v>78</v>
      </c>
      <c r="G89" s="10">
        <f t="shared" si="27"/>
        <v>46.8</v>
      </c>
      <c r="H89" s="10">
        <v>39</v>
      </c>
      <c r="I89" s="10">
        <f t="shared" si="28"/>
        <v>15.6</v>
      </c>
      <c r="J89" s="15">
        <f t="shared" si="29"/>
        <v>62.4</v>
      </c>
      <c r="K89" s="8">
        <v>3</v>
      </c>
      <c r="L89" s="16"/>
    </row>
    <row r="90" ht="20" customHeight="1" spans="1:12">
      <c r="A90" s="8">
        <v>4</v>
      </c>
      <c r="B90" s="9" t="s">
        <v>149</v>
      </c>
      <c r="C90" s="9" t="s">
        <v>156</v>
      </c>
      <c r="D90" s="9" t="s">
        <v>21</v>
      </c>
      <c r="E90" s="9" t="s">
        <v>157</v>
      </c>
      <c r="F90" s="10">
        <v>73.67</v>
      </c>
      <c r="G90" s="10">
        <f t="shared" si="27"/>
        <v>44.202</v>
      </c>
      <c r="H90" s="10">
        <v>44.5</v>
      </c>
      <c r="I90" s="10">
        <f t="shared" si="28"/>
        <v>17.8</v>
      </c>
      <c r="J90" s="15">
        <f t="shared" si="29"/>
        <v>62.002</v>
      </c>
      <c r="K90" s="8">
        <v>4</v>
      </c>
      <c r="L90" s="16"/>
    </row>
    <row r="91" ht="20" customHeight="1" spans="1:12">
      <c r="A91" s="8">
        <v>5</v>
      </c>
      <c r="B91" s="9" t="s">
        <v>149</v>
      </c>
      <c r="C91" s="9" t="s">
        <v>158</v>
      </c>
      <c r="D91" s="9" t="s">
        <v>24</v>
      </c>
      <c r="E91" s="9" t="s">
        <v>159</v>
      </c>
      <c r="F91" s="10">
        <v>77.67</v>
      </c>
      <c r="G91" s="10">
        <f t="shared" si="27"/>
        <v>46.602</v>
      </c>
      <c r="H91" s="10">
        <v>37.5</v>
      </c>
      <c r="I91" s="10">
        <f t="shared" si="28"/>
        <v>15</v>
      </c>
      <c r="J91" s="15">
        <f t="shared" si="29"/>
        <v>61.602</v>
      </c>
      <c r="K91" s="8">
        <v>5</v>
      </c>
      <c r="L91" s="16"/>
    </row>
    <row r="92" ht="20" customHeight="1" spans="1:12">
      <c r="A92" s="8">
        <v>6</v>
      </c>
      <c r="B92" s="9" t="s">
        <v>149</v>
      </c>
      <c r="C92" s="9" t="s">
        <v>160</v>
      </c>
      <c r="D92" s="9" t="s">
        <v>24</v>
      </c>
      <c r="E92" s="9" t="s">
        <v>161</v>
      </c>
      <c r="F92" s="10">
        <v>74</v>
      </c>
      <c r="G92" s="10">
        <f t="shared" si="27"/>
        <v>44.4</v>
      </c>
      <c r="H92" s="10">
        <v>39</v>
      </c>
      <c r="I92" s="10">
        <f t="shared" si="28"/>
        <v>15.6</v>
      </c>
      <c r="J92" s="15">
        <f t="shared" si="29"/>
        <v>60</v>
      </c>
      <c r="K92" s="8">
        <v>6</v>
      </c>
      <c r="L92" s="16"/>
    </row>
    <row r="93" ht="20" customHeight="1" spans="1:12">
      <c r="A93" s="8">
        <v>7</v>
      </c>
      <c r="B93" s="9" t="s">
        <v>149</v>
      </c>
      <c r="C93" s="9" t="s">
        <v>162</v>
      </c>
      <c r="D93" s="9" t="s">
        <v>21</v>
      </c>
      <c r="E93" s="9" t="s">
        <v>163</v>
      </c>
      <c r="F93" s="10">
        <v>75.33</v>
      </c>
      <c r="G93" s="10">
        <f t="shared" si="27"/>
        <v>45.198</v>
      </c>
      <c r="H93" s="10">
        <v>29</v>
      </c>
      <c r="I93" s="10">
        <f t="shared" si="28"/>
        <v>11.6</v>
      </c>
      <c r="J93" s="15">
        <f t="shared" si="29"/>
        <v>56.798</v>
      </c>
      <c r="K93" s="8">
        <v>7</v>
      </c>
      <c r="L93" s="16"/>
    </row>
    <row r="94" ht="20" customHeight="1" spans="1:12">
      <c r="A94" s="8">
        <v>8</v>
      </c>
      <c r="B94" s="9" t="s">
        <v>149</v>
      </c>
      <c r="C94" s="9" t="s">
        <v>164</v>
      </c>
      <c r="D94" s="9" t="s">
        <v>24</v>
      </c>
      <c r="E94" s="9" t="s">
        <v>165</v>
      </c>
      <c r="F94" s="10">
        <v>74.67</v>
      </c>
      <c r="G94" s="10">
        <f t="shared" si="27"/>
        <v>44.802</v>
      </c>
      <c r="H94" s="10">
        <v>28.5</v>
      </c>
      <c r="I94" s="10">
        <f t="shared" si="28"/>
        <v>11.4</v>
      </c>
      <c r="J94" s="15">
        <f t="shared" si="29"/>
        <v>56.202</v>
      </c>
      <c r="K94" s="8">
        <v>8</v>
      </c>
      <c r="L94" s="16"/>
    </row>
    <row r="95" ht="20" customHeight="1" spans="1:12">
      <c r="A95" s="8">
        <v>9</v>
      </c>
      <c r="B95" s="9" t="s">
        <v>149</v>
      </c>
      <c r="C95" s="9" t="s">
        <v>166</v>
      </c>
      <c r="D95" s="9" t="s">
        <v>21</v>
      </c>
      <c r="E95" s="9" t="s">
        <v>167</v>
      </c>
      <c r="F95" s="10">
        <v>66.67</v>
      </c>
      <c r="G95" s="10">
        <f t="shared" si="27"/>
        <v>40.002</v>
      </c>
      <c r="H95" s="10">
        <v>40</v>
      </c>
      <c r="I95" s="10">
        <f t="shared" si="28"/>
        <v>16</v>
      </c>
      <c r="J95" s="15">
        <f t="shared" si="29"/>
        <v>56.002</v>
      </c>
      <c r="K95" s="8">
        <v>9</v>
      </c>
      <c r="L95" s="16"/>
    </row>
    <row r="96" ht="20" customHeight="1" spans="1:12">
      <c r="A96" s="8">
        <v>10</v>
      </c>
      <c r="B96" s="9" t="s">
        <v>149</v>
      </c>
      <c r="C96" s="9" t="s">
        <v>168</v>
      </c>
      <c r="D96" s="9" t="s">
        <v>21</v>
      </c>
      <c r="E96" s="9" t="s">
        <v>169</v>
      </c>
      <c r="F96" s="10">
        <v>70.33</v>
      </c>
      <c r="G96" s="10">
        <f t="shared" si="27"/>
        <v>42.198</v>
      </c>
      <c r="H96" s="10"/>
      <c r="I96" s="10">
        <f t="shared" si="28"/>
        <v>0</v>
      </c>
      <c r="J96" s="15">
        <f t="shared" si="29"/>
        <v>42.198</v>
      </c>
      <c r="K96" s="8">
        <v>10</v>
      </c>
      <c r="L96" s="17" t="s">
        <v>15</v>
      </c>
    </row>
    <row r="97" ht="20" customHeight="1" spans="1:12">
      <c r="A97" s="8">
        <v>11</v>
      </c>
      <c r="B97" s="9" t="s">
        <v>149</v>
      </c>
      <c r="C97" s="9" t="s">
        <v>170</v>
      </c>
      <c r="D97" s="9" t="s">
        <v>21</v>
      </c>
      <c r="E97" s="9" t="s">
        <v>171</v>
      </c>
      <c r="F97" s="10"/>
      <c r="G97" s="10">
        <f t="shared" si="27"/>
        <v>0</v>
      </c>
      <c r="H97" s="10"/>
      <c r="I97" s="10">
        <f t="shared" si="28"/>
        <v>0</v>
      </c>
      <c r="J97" s="15">
        <f t="shared" si="29"/>
        <v>0</v>
      </c>
      <c r="K97" s="8"/>
      <c r="L97" s="16" t="s">
        <v>17</v>
      </c>
    </row>
    <row r="98" ht="20" customHeight="1" spans="1:12">
      <c r="A98" s="8">
        <v>12</v>
      </c>
      <c r="B98" s="9" t="s">
        <v>149</v>
      </c>
      <c r="C98" s="9" t="s">
        <v>172</v>
      </c>
      <c r="D98" s="9" t="s">
        <v>21</v>
      </c>
      <c r="E98" s="9" t="s">
        <v>173</v>
      </c>
      <c r="F98" s="10"/>
      <c r="G98" s="10">
        <f t="shared" si="27"/>
        <v>0</v>
      </c>
      <c r="H98" s="10"/>
      <c r="I98" s="10">
        <f t="shared" si="28"/>
        <v>0</v>
      </c>
      <c r="J98" s="15">
        <f t="shared" si="29"/>
        <v>0</v>
      </c>
      <c r="K98" s="8"/>
      <c r="L98" s="16" t="s">
        <v>17</v>
      </c>
    </row>
    <row r="99" ht="20" customHeight="1" spans="1:12">
      <c r="A99" s="8">
        <v>13</v>
      </c>
      <c r="B99" s="9" t="s">
        <v>149</v>
      </c>
      <c r="C99" s="9" t="s">
        <v>174</v>
      </c>
      <c r="D99" s="9" t="s">
        <v>21</v>
      </c>
      <c r="E99" s="9" t="s">
        <v>175</v>
      </c>
      <c r="F99" s="10"/>
      <c r="G99" s="10">
        <f t="shared" si="27"/>
        <v>0</v>
      </c>
      <c r="H99" s="10"/>
      <c r="I99" s="10">
        <f t="shared" si="28"/>
        <v>0</v>
      </c>
      <c r="J99" s="15">
        <f t="shared" si="29"/>
        <v>0</v>
      </c>
      <c r="K99" s="8"/>
      <c r="L99" s="16" t="s">
        <v>17</v>
      </c>
    </row>
    <row r="100" ht="20" customHeight="1" spans="1:12">
      <c r="A100" s="8">
        <v>14</v>
      </c>
      <c r="B100" s="9" t="s">
        <v>149</v>
      </c>
      <c r="C100" s="9" t="s">
        <v>176</v>
      </c>
      <c r="D100" s="9" t="s">
        <v>21</v>
      </c>
      <c r="E100" s="9" t="s">
        <v>177</v>
      </c>
      <c r="F100" s="10"/>
      <c r="G100" s="10">
        <f t="shared" si="27"/>
        <v>0</v>
      </c>
      <c r="H100" s="10"/>
      <c r="I100" s="10">
        <f t="shared" si="28"/>
        <v>0</v>
      </c>
      <c r="J100" s="15">
        <f t="shared" si="29"/>
        <v>0</v>
      </c>
      <c r="K100" s="8"/>
      <c r="L100" s="16" t="s">
        <v>17</v>
      </c>
    </row>
    <row r="101" ht="20" customHeight="1" spans="1:12">
      <c r="A101" s="8">
        <v>15</v>
      </c>
      <c r="B101" s="9" t="s">
        <v>149</v>
      </c>
      <c r="C101" s="9" t="s">
        <v>178</v>
      </c>
      <c r="D101" s="9" t="s">
        <v>24</v>
      </c>
      <c r="E101" s="9" t="s">
        <v>179</v>
      </c>
      <c r="F101" s="10"/>
      <c r="G101" s="10">
        <f t="shared" si="27"/>
        <v>0</v>
      </c>
      <c r="H101" s="10"/>
      <c r="I101" s="10">
        <f t="shared" si="28"/>
        <v>0</v>
      </c>
      <c r="J101" s="15">
        <f t="shared" si="29"/>
        <v>0</v>
      </c>
      <c r="K101" s="8"/>
      <c r="L101" s="16" t="s">
        <v>17</v>
      </c>
    </row>
    <row r="102" ht="20" customHeight="1" spans="1:12">
      <c r="A102" s="8">
        <v>16</v>
      </c>
      <c r="B102" s="9" t="s">
        <v>149</v>
      </c>
      <c r="C102" s="9" t="s">
        <v>180</v>
      </c>
      <c r="D102" s="9" t="s">
        <v>21</v>
      </c>
      <c r="E102" s="9" t="s">
        <v>181</v>
      </c>
      <c r="F102" s="10"/>
      <c r="G102" s="10">
        <f t="shared" si="27"/>
        <v>0</v>
      </c>
      <c r="H102" s="10"/>
      <c r="I102" s="10">
        <f t="shared" si="28"/>
        <v>0</v>
      </c>
      <c r="J102" s="15">
        <f t="shared" si="29"/>
        <v>0</v>
      </c>
      <c r="K102" s="8"/>
      <c r="L102" s="16" t="s">
        <v>17</v>
      </c>
    </row>
    <row r="103" ht="20" customHeight="1" spans="1:12">
      <c r="A103" s="8">
        <v>17</v>
      </c>
      <c r="B103" s="9" t="s">
        <v>149</v>
      </c>
      <c r="C103" s="9" t="s">
        <v>182</v>
      </c>
      <c r="D103" s="9" t="s">
        <v>21</v>
      </c>
      <c r="E103" s="9" t="s">
        <v>183</v>
      </c>
      <c r="F103" s="10"/>
      <c r="G103" s="10">
        <f t="shared" si="27"/>
        <v>0</v>
      </c>
      <c r="H103" s="10"/>
      <c r="I103" s="10">
        <f t="shared" si="28"/>
        <v>0</v>
      </c>
      <c r="J103" s="15">
        <f t="shared" si="29"/>
        <v>0</v>
      </c>
      <c r="K103" s="8"/>
      <c r="L103" s="16" t="s">
        <v>17</v>
      </c>
    </row>
    <row r="104" ht="33" customHeight="1" spans="1:12">
      <c r="A104" s="11" t="s">
        <v>184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ht="20" customHeight="1" spans="1:12">
      <c r="A105" s="8">
        <v>1</v>
      </c>
      <c r="B105" s="9" t="s">
        <v>185</v>
      </c>
      <c r="C105" s="9" t="s">
        <v>186</v>
      </c>
      <c r="D105" s="9" t="s">
        <v>21</v>
      </c>
      <c r="E105" s="9" t="s">
        <v>187</v>
      </c>
      <c r="F105" s="10">
        <v>83.33</v>
      </c>
      <c r="G105" s="10">
        <f t="shared" ref="G105:G152" si="30">F105*0.6</f>
        <v>49.998</v>
      </c>
      <c r="H105" s="10">
        <v>43</v>
      </c>
      <c r="I105" s="10">
        <f t="shared" ref="I105:I152" si="31">H105*0.4</f>
        <v>17.2</v>
      </c>
      <c r="J105" s="15">
        <f t="shared" ref="J105:J152" si="32">G105+I105</f>
        <v>67.198</v>
      </c>
      <c r="K105" s="8">
        <v>1</v>
      </c>
      <c r="L105" s="16"/>
    </row>
    <row r="106" ht="20" customHeight="1" spans="1:12">
      <c r="A106" s="8">
        <v>2</v>
      </c>
      <c r="B106" s="9" t="s">
        <v>185</v>
      </c>
      <c r="C106" s="9" t="s">
        <v>188</v>
      </c>
      <c r="D106" s="9" t="s">
        <v>24</v>
      </c>
      <c r="E106" s="9" t="s">
        <v>189</v>
      </c>
      <c r="F106" s="10">
        <v>76.67</v>
      </c>
      <c r="G106" s="10">
        <f t="shared" si="30"/>
        <v>46.002</v>
      </c>
      <c r="H106" s="10">
        <v>42</v>
      </c>
      <c r="I106" s="10">
        <f t="shared" si="31"/>
        <v>16.8</v>
      </c>
      <c r="J106" s="15">
        <f t="shared" si="32"/>
        <v>62.802</v>
      </c>
      <c r="K106" s="8">
        <v>2</v>
      </c>
      <c r="L106" s="16"/>
    </row>
    <row r="107" ht="20" customHeight="1" spans="1:12">
      <c r="A107" s="8">
        <v>3</v>
      </c>
      <c r="B107" s="9" t="s">
        <v>185</v>
      </c>
      <c r="C107" s="9" t="s">
        <v>190</v>
      </c>
      <c r="D107" s="9" t="s">
        <v>24</v>
      </c>
      <c r="E107" s="9" t="s">
        <v>191</v>
      </c>
      <c r="F107" s="10">
        <v>76</v>
      </c>
      <c r="G107" s="10">
        <f t="shared" si="30"/>
        <v>45.6</v>
      </c>
      <c r="H107" s="10">
        <v>37.5</v>
      </c>
      <c r="I107" s="10">
        <f t="shared" si="31"/>
        <v>15</v>
      </c>
      <c r="J107" s="15">
        <f t="shared" si="32"/>
        <v>60.6</v>
      </c>
      <c r="K107" s="8">
        <v>3</v>
      </c>
      <c r="L107" s="16"/>
    </row>
    <row r="108" ht="20" customHeight="1" spans="1:12">
      <c r="A108" s="8">
        <v>4</v>
      </c>
      <c r="B108" s="9" t="s">
        <v>185</v>
      </c>
      <c r="C108" s="9" t="s">
        <v>192</v>
      </c>
      <c r="D108" s="9" t="s">
        <v>21</v>
      </c>
      <c r="E108" s="9" t="s">
        <v>193</v>
      </c>
      <c r="F108" s="10">
        <v>71.33</v>
      </c>
      <c r="G108" s="10">
        <f t="shared" si="30"/>
        <v>42.798</v>
      </c>
      <c r="H108" s="10">
        <v>29</v>
      </c>
      <c r="I108" s="10">
        <f t="shared" si="31"/>
        <v>11.6</v>
      </c>
      <c r="J108" s="15">
        <f t="shared" si="32"/>
        <v>54.398</v>
      </c>
      <c r="K108" s="8">
        <v>4</v>
      </c>
      <c r="L108" s="16"/>
    </row>
    <row r="109" ht="20" customHeight="1" spans="1:12">
      <c r="A109" s="8">
        <v>5</v>
      </c>
      <c r="B109" s="9" t="s">
        <v>185</v>
      </c>
      <c r="C109" s="9" t="s">
        <v>194</v>
      </c>
      <c r="D109" s="9" t="s">
        <v>21</v>
      </c>
      <c r="E109" s="9" t="s">
        <v>195</v>
      </c>
      <c r="F109" s="10"/>
      <c r="G109" s="10">
        <f t="shared" si="30"/>
        <v>0</v>
      </c>
      <c r="H109" s="10"/>
      <c r="I109" s="10">
        <f t="shared" si="31"/>
        <v>0</v>
      </c>
      <c r="J109" s="15">
        <f t="shared" si="32"/>
        <v>0</v>
      </c>
      <c r="K109" s="8"/>
      <c r="L109" s="16" t="s">
        <v>17</v>
      </c>
    </row>
    <row r="110" ht="20" customHeight="1" spans="1:12">
      <c r="A110" s="8">
        <v>6</v>
      </c>
      <c r="B110" s="9" t="s">
        <v>185</v>
      </c>
      <c r="C110" s="9" t="s">
        <v>196</v>
      </c>
      <c r="D110" s="9" t="s">
        <v>24</v>
      </c>
      <c r="E110" s="9" t="s">
        <v>197</v>
      </c>
      <c r="F110" s="10"/>
      <c r="G110" s="10">
        <f t="shared" si="30"/>
        <v>0</v>
      </c>
      <c r="H110" s="10"/>
      <c r="I110" s="10">
        <f t="shared" si="31"/>
        <v>0</v>
      </c>
      <c r="J110" s="15">
        <f t="shared" si="32"/>
        <v>0</v>
      </c>
      <c r="K110" s="8"/>
      <c r="L110" s="16" t="s">
        <v>17</v>
      </c>
    </row>
    <row r="111" ht="20" customHeight="1" spans="1:12">
      <c r="A111" s="8">
        <v>7</v>
      </c>
      <c r="B111" s="9" t="s">
        <v>185</v>
      </c>
      <c r="C111" s="9" t="s">
        <v>198</v>
      </c>
      <c r="D111" s="9" t="s">
        <v>21</v>
      </c>
      <c r="E111" s="9" t="s">
        <v>199</v>
      </c>
      <c r="F111" s="10"/>
      <c r="G111" s="10">
        <f t="shared" si="30"/>
        <v>0</v>
      </c>
      <c r="H111" s="10"/>
      <c r="I111" s="10">
        <f t="shared" si="31"/>
        <v>0</v>
      </c>
      <c r="J111" s="15">
        <f t="shared" si="32"/>
        <v>0</v>
      </c>
      <c r="K111" s="8"/>
      <c r="L111" s="16" t="s">
        <v>17</v>
      </c>
    </row>
    <row r="112" ht="20" customHeight="1" spans="1:12">
      <c r="A112" s="8">
        <v>8</v>
      </c>
      <c r="B112" s="9" t="s">
        <v>185</v>
      </c>
      <c r="C112" s="9" t="s">
        <v>200</v>
      </c>
      <c r="D112" s="9" t="s">
        <v>24</v>
      </c>
      <c r="E112" s="9" t="s">
        <v>201</v>
      </c>
      <c r="F112" s="10"/>
      <c r="G112" s="10">
        <f t="shared" si="30"/>
        <v>0</v>
      </c>
      <c r="H112" s="10"/>
      <c r="I112" s="10">
        <f t="shared" si="31"/>
        <v>0</v>
      </c>
      <c r="J112" s="15">
        <f t="shared" si="32"/>
        <v>0</v>
      </c>
      <c r="K112" s="8"/>
      <c r="L112" s="16" t="s">
        <v>17</v>
      </c>
    </row>
    <row r="113" ht="27" customHeight="1" spans="1:12">
      <c r="A113" s="11" t="s">
        <v>202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ht="21" customHeight="1" spans="1:12">
      <c r="A114" s="8">
        <v>1</v>
      </c>
      <c r="B114" s="9" t="s">
        <v>203</v>
      </c>
      <c r="C114" s="9" t="s">
        <v>204</v>
      </c>
      <c r="D114" s="9" t="s">
        <v>21</v>
      </c>
      <c r="E114" s="9" t="s">
        <v>205</v>
      </c>
      <c r="F114" s="10">
        <v>82.33</v>
      </c>
      <c r="G114" s="10">
        <f t="shared" ref="G114:G121" si="33">F114*0.6</f>
        <v>49.398</v>
      </c>
      <c r="H114" s="10">
        <v>50</v>
      </c>
      <c r="I114" s="10">
        <f t="shared" ref="I114:I121" si="34">H114*0.4</f>
        <v>20</v>
      </c>
      <c r="J114" s="15">
        <f t="shared" ref="J114:J121" si="35">G114+I114</f>
        <v>69.398</v>
      </c>
      <c r="K114" s="8">
        <v>1</v>
      </c>
      <c r="L114" s="16"/>
    </row>
    <row r="115" ht="21" customHeight="1" spans="1:12">
      <c r="A115" s="8">
        <v>2</v>
      </c>
      <c r="B115" s="9" t="s">
        <v>203</v>
      </c>
      <c r="C115" s="9" t="s">
        <v>206</v>
      </c>
      <c r="D115" s="9" t="s">
        <v>21</v>
      </c>
      <c r="E115" s="9" t="s">
        <v>207</v>
      </c>
      <c r="F115" s="10">
        <v>80.67</v>
      </c>
      <c r="G115" s="10">
        <f t="shared" si="33"/>
        <v>48.402</v>
      </c>
      <c r="H115" s="10">
        <v>48</v>
      </c>
      <c r="I115" s="10">
        <f t="shared" si="34"/>
        <v>19.2</v>
      </c>
      <c r="J115" s="15">
        <f t="shared" si="35"/>
        <v>67.602</v>
      </c>
      <c r="K115" s="8">
        <v>2</v>
      </c>
      <c r="L115" s="16"/>
    </row>
    <row r="116" ht="21" customHeight="1" spans="1:12">
      <c r="A116" s="8">
        <v>3</v>
      </c>
      <c r="B116" s="9" t="s">
        <v>203</v>
      </c>
      <c r="C116" s="9" t="s">
        <v>208</v>
      </c>
      <c r="D116" s="9" t="s">
        <v>24</v>
      </c>
      <c r="E116" s="9" t="s">
        <v>209</v>
      </c>
      <c r="F116" s="10">
        <v>78</v>
      </c>
      <c r="G116" s="10">
        <f t="shared" si="33"/>
        <v>46.8</v>
      </c>
      <c r="H116" s="10">
        <v>40</v>
      </c>
      <c r="I116" s="10">
        <f t="shared" si="34"/>
        <v>16</v>
      </c>
      <c r="J116" s="15">
        <f t="shared" si="35"/>
        <v>62.8</v>
      </c>
      <c r="K116" s="8">
        <v>3</v>
      </c>
      <c r="L116" s="16"/>
    </row>
    <row r="117" ht="21" customHeight="1" spans="1:12">
      <c r="A117" s="8">
        <v>4</v>
      </c>
      <c r="B117" s="9" t="s">
        <v>203</v>
      </c>
      <c r="C117" s="9" t="s">
        <v>210</v>
      </c>
      <c r="D117" s="9" t="s">
        <v>21</v>
      </c>
      <c r="E117" s="9" t="s">
        <v>211</v>
      </c>
      <c r="F117" s="10">
        <v>77.33</v>
      </c>
      <c r="G117" s="10">
        <f t="shared" si="33"/>
        <v>46.398</v>
      </c>
      <c r="H117" s="10">
        <v>41</v>
      </c>
      <c r="I117" s="10">
        <f t="shared" si="34"/>
        <v>16.4</v>
      </c>
      <c r="J117" s="15">
        <f t="shared" si="35"/>
        <v>62.798</v>
      </c>
      <c r="K117" s="8">
        <v>3</v>
      </c>
      <c r="L117" s="16"/>
    </row>
    <row r="118" ht="21" customHeight="1" spans="1:12">
      <c r="A118" s="8">
        <v>5</v>
      </c>
      <c r="B118" s="9" t="s">
        <v>203</v>
      </c>
      <c r="C118" s="9" t="s">
        <v>212</v>
      </c>
      <c r="D118" s="9" t="s">
        <v>21</v>
      </c>
      <c r="E118" s="9" t="s">
        <v>213</v>
      </c>
      <c r="F118" s="10">
        <v>74.67</v>
      </c>
      <c r="G118" s="10">
        <f t="shared" si="33"/>
        <v>44.802</v>
      </c>
      <c r="H118" s="10">
        <v>32</v>
      </c>
      <c r="I118" s="10">
        <f t="shared" si="34"/>
        <v>12.8</v>
      </c>
      <c r="J118" s="15">
        <f t="shared" si="35"/>
        <v>57.602</v>
      </c>
      <c r="K118" s="8">
        <v>5</v>
      </c>
      <c r="L118" s="16"/>
    </row>
    <row r="119" ht="21" customHeight="1" spans="1:12">
      <c r="A119" s="8">
        <v>6</v>
      </c>
      <c r="B119" s="9" t="s">
        <v>203</v>
      </c>
      <c r="C119" s="9" t="s">
        <v>214</v>
      </c>
      <c r="D119" s="9" t="s">
        <v>24</v>
      </c>
      <c r="E119" s="9" t="s">
        <v>215</v>
      </c>
      <c r="F119" s="10">
        <v>75.67</v>
      </c>
      <c r="G119" s="10">
        <f t="shared" si="33"/>
        <v>45.402</v>
      </c>
      <c r="H119" s="10">
        <v>27</v>
      </c>
      <c r="I119" s="10">
        <f t="shared" si="34"/>
        <v>10.8</v>
      </c>
      <c r="J119" s="15">
        <f t="shared" si="35"/>
        <v>56.202</v>
      </c>
      <c r="K119" s="8">
        <v>6</v>
      </c>
      <c r="L119" s="16"/>
    </row>
    <row r="120" ht="21" customHeight="1" spans="1:12">
      <c r="A120" s="8">
        <v>7</v>
      </c>
      <c r="B120" s="9" t="s">
        <v>203</v>
      </c>
      <c r="C120" s="9" t="s">
        <v>216</v>
      </c>
      <c r="D120" s="9" t="s">
        <v>21</v>
      </c>
      <c r="E120" s="9" t="s">
        <v>217</v>
      </c>
      <c r="F120" s="10">
        <v>77.33</v>
      </c>
      <c r="G120" s="10">
        <f t="shared" si="33"/>
        <v>46.398</v>
      </c>
      <c r="H120" s="10">
        <v>21</v>
      </c>
      <c r="I120" s="10">
        <f t="shared" si="34"/>
        <v>8.4</v>
      </c>
      <c r="J120" s="15">
        <f t="shared" si="35"/>
        <v>54.798</v>
      </c>
      <c r="K120" s="8">
        <v>7</v>
      </c>
      <c r="L120" s="16"/>
    </row>
    <row r="121" ht="21" customHeight="1" spans="1:12">
      <c r="A121" s="8">
        <v>8</v>
      </c>
      <c r="B121" s="9" t="s">
        <v>203</v>
      </c>
      <c r="C121" s="9" t="s">
        <v>218</v>
      </c>
      <c r="D121" s="9" t="s">
        <v>21</v>
      </c>
      <c r="E121" s="9" t="s">
        <v>219</v>
      </c>
      <c r="F121" s="10">
        <v>72.33</v>
      </c>
      <c r="G121" s="10">
        <f t="shared" si="33"/>
        <v>43.398</v>
      </c>
      <c r="H121" s="10">
        <v>19</v>
      </c>
      <c r="I121" s="10">
        <f t="shared" si="34"/>
        <v>7.6</v>
      </c>
      <c r="J121" s="15">
        <f t="shared" si="35"/>
        <v>50.998</v>
      </c>
      <c r="K121" s="8">
        <v>8</v>
      </c>
      <c r="L121" s="16"/>
    </row>
    <row r="122" ht="30" customHeight="1" spans="1:12">
      <c r="A122" s="11" t="s">
        <v>220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ht="21" customHeight="1" spans="1:12">
      <c r="A123" s="8">
        <v>1</v>
      </c>
      <c r="B123" s="9" t="s">
        <v>221</v>
      </c>
      <c r="C123" s="9" t="str">
        <f>"赵一航"</f>
        <v>赵一航</v>
      </c>
      <c r="D123" s="9" t="str">
        <f t="shared" ref="D123:D128" si="36">"男"</f>
        <v>男</v>
      </c>
      <c r="E123" s="9" t="str">
        <f>"413027197609133219"</f>
        <v>413027197609133219</v>
      </c>
      <c r="F123" s="10">
        <v>71.67</v>
      </c>
      <c r="G123" s="10">
        <f t="shared" ref="G123:G128" si="37">F123*0.6</f>
        <v>43.002</v>
      </c>
      <c r="H123" s="10">
        <v>44</v>
      </c>
      <c r="I123" s="10">
        <f t="shared" ref="I123:I128" si="38">H123*0.4</f>
        <v>17.6</v>
      </c>
      <c r="J123" s="15">
        <f t="shared" ref="J123:J128" si="39">G123+I123</f>
        <v>60.602</v>
      </c>
      <c r="K123" s="8">
        <v>1</v>
      </c>
      <c r="L123" s="16"/>
    </row>
    <row r="124" ht="21" customHeight="1" spans="1:12">
      <c r="A124" s="8">
        <v>2</v>
      </c>
      <c r="B124" s="9" t="s">
        <v>221</v>
      </c>
      <c r="C124" s="9" t="str">
        <f>"郝爱科"</f>
        <v>郝爱科</v>
      </c>
      <c r="D124" s="9" t="str">
        <f t="shared" si="36"/>
        <v>男</v>
      </c>
      <c r="E124" s="9" t="str">
        <f>"622429198210080714"</f>
        <v>622429198210080714</v>
      </c>
      <c r="F124" s="10">
        <v>65.67</v>
      </c>
      <c r="G124" s="10">
        <f t="shared" si="37"/>
        <v>39.402</v>
      </c>
      <c r="H124" s="10"/>
      <c r="I124" s="10">
        <f t="shared" si="38"/>
        <v>0</v>
      </c>
      <c r="J124" s="15">
        <f t="shared" si="39"/>
        <v>39.402</v>
      </c>
      <c r="K124" s="8">
        <v>2</v>
      </c>
      <c r="L124" s="16" t="s">
        <v>15</v>
      </c>
    </row>
    <row r="125" ht="21" customHeight="1" spans="1:12">
      <c r="A125" s="8">
        <v>3</v>
      </c>
      <c r="B125" s="9" t="s">
        <v>221</v>
      </c>
      <c r="C125" s="9" t="str">
        <f>"王春福"</f>
        <v>王春福</v>
      </c>
      <c r="D125" s="9" t="str">
        <f t="shared" si="36"/>
        <v>男</v>
      </c>
      <c r="E125" s="9" t="str">
        <f>"230903197801060314"</f>
        <v>230903197801060314</v>
      </c>
      <c r="F125" s="10"/>
      <c r="G125" s="10">
        <f t="shared" si="37"/>
        <v>0</v>
      </c>
      <c r="H125" s="10"/>
      <c r="I125" s="10">
        <f t="shared" si="38"/>
        <v>0</v>
      </c>
      <c r="J125" s="15">
        <f t="shared" si="39"/>
        <v>0</v>
      </c>
      <c r="K125" s="8"/>
      <c r="L125" s="16" t="s">
        <v>17</v>
      </c>
    </row>
    <row r="126" ht="21" customHeight="1" spans="1:12">
      <c r="A126" s="8">
        <v>4</v>
      </c>
      <c r="B126" s="9" t="s">
        <v>221</v>
      </c>
      <c r="C126" s="9" t="str">
        <f>"邓超"</f>
        <v>邓超</v>
      </c>
      <c r="D126" s="9" t="str">
        <f t="shared" si="36"/>
        <v>男</v>
      </c>
      <c r="E126" s="9" t="str">
        <f>"420620197401200555"</f>
        <v>420620197401200555</v>
      </c>
      <c r="F126" s="10"/>
      <c r="G126" s="10">
        <f t="shared" si="37"/>
        <v>0</v>
      </c>
      <c r="H126" s="10"/>
      <c r="I126" s="10">
        <f t="shared" si="38"/>
        <v>0</v>
      </c>
      <c r="J126" s="15">
        <f t="shared" si="39"/>
        <v>0</v>
      </c>
      <c r="K126" s="8"/>
      <c r="L126" s="16" t="s">
        <v>17</v>
      </c>
    </row>
    <row r="127" ht="21" customHeight="1" spans="1:12">
      <c r="A127" s="8">
        <v>5</v>
      </c>
      <c r="B127" s="9" t="s">
        <v>221</v>
      </c>
      <c r="C127" s="9" t="str">
        <f>"冯志德"</f>
        <v>冯志德</v>
      </c>
      <c r="D127" s="9" t="str">
        <f t="shared" si="36"/>
        <v>男</v>
      </c>
      <c r="E127" s="9" t="str">
        <f>"413027197707266517"</f>
        <v>413027197707266517</v>
      </c>
      <c r="F127" s="10"/>
      <c r="G127" s="10">
        <f t="shared" si="37"/>
        <v>0</v>
      </c>
      <c r="H127" s="10"/>
      <c r="I127" s="10">
        <f t="shared" si="38"/>
        <v>0</v>
      </c>
      <c r="J127" s="15">
        <f t="shared" si="39"/>
        <v>0</v>
      </c>
      <c r="K127" s="8"/>
      <c r="L127" s="16" t="s">
        <v>17</v>
      </c>
    </row>
    <row r="128" ht="21" customHeight="1" spans="1:12">
      <c r="A128" s="8">
        <v>6</v>
      </c>
      <c r="B128" s="9" t="s">
        <v>221</v>
      </c>
      <c r="C128" s="9" t="str">
        <f>"王剑"</f>
        <v>王剑</v>
      </c>
      <c r="D128" s="9" t="str">
        <f t="shared" si="36"/>
        <v>男</v>
      </c>
      <c r="E128" s="9" t="str">
        <f>"413027197607103630"</f>
        <v>413027197607103630</v>
      </c>
      <c r="F128" s="10"/>
      <c r="G128" s="10">
        <f t="shared" si="37"/>
        <v>0</v>
      </c>
      <c r="H128" s="10"/>
      <c r="I128" s="10">
        <f t="shared" si="38"/>
        <v>0</v>
      </c>
      <c r="J128" s="15">
        <f t="shared" si="39"/>
        <v>0</v>
      </c>
      <c r="K128" s="8"/>
      <c r="L128" s="16" t="s">
        <v>17</v>
      </c>
    </row>
    <row r="129" ht="28" customHeight="1" spans="1:12">
      <c r="A129" s="11" t="s">
        <v>222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ht="22" customHeight="1" spans="1:12">
      <c r="A130" s="8">
        <v>1</v>
      </c>
      <c r="B130" s="9" t="s">
        <v>223</v>
      </c>
      <c r="C130" s="9" t="s">
        <v>224</v>
      </c>
      <c r="D130" s="9" t="s">
        <v>24</v>
      </c>
      <c r="E130" s="9" t="s">
        <v>225</v>
      </c>
      <c r="F130" s="10">
        <v>79.67</v>
      </c>
      <c r="G130" s="10">
        <f t="shared" ref="G130:G135" si="40">F130*0.6</f>
        <v>47.802</v>
      </c>
      <c r="H130" s="10">
        <v>30</v>
      </c>
      <c r="I130" s="10">
        <f t="shared" ref="I130:I135" si="41">H130*0.4</f>
        <v>12</v>
      </c>
      <c r="J130" s="15">
        <f t="shared" ref="J130:J135" si="42">G130+I130</f>
        <v>59.802</v>
      </c>
      <c r="K130" s="8">
        <v>1</v>
      </c>
      <c r="L130" s="16"/>
    </row>
    <row r="131" ht="22" customHeight="1" spans="1:12">
      <c r="A131" s="8">
        <v>2</v>
      </c>
      <c r="B131" s="9" t="s">
        <v>223</v>
      </c>
      <c r="C131" s="9" t="s">
        <v>226</v>
      </c>
      <c r="D131" s="9" t="s">
        <v>21</v>
      </c>
      <c r="E131" s="9" t="s">
        <v>227</v>
      </c>
      <c r="F131" s="10">
        <v>78</v>
      </c>
      <c r="G131" s="10">
        <f t="shared" si="40"/>
        <v>46.8</v>
      </c>
      <c r="H131" s="10">
        <v>23</v>
      </c>
      <c r="I131" s="10">
        <f t="shared" si="41"/>
        <v>9.2</v>
      </c>
      <c r="J131" s="15">
        <f t="shared" si="42"/>
        <v>56</v>
      </c>
      <c r="K131" s="8">
        <v>2</v>
      </c>
      <c r="L131" s="16"/>
    </row>
    <row r="132" ht="22" customHeight="1" spans="1:12">
      <c r="A132" s="8">
        <v>3</v>
      </c>
      <c r="B132" s="9" t="s">
        <v>223</v>
      </c>
      <c r="C132" s="9" t="s">
        <v>228</v>
      </c>
      <c r="D132" s="9" t="s">
        <v>21</v>
      </c>
      <c r="E132" s="9" t="s">
        <v>229</v>
      </c>
      <c r="F132" s="10">
        <v>62.67</v>
      </c>
      <c r="G132" s="10">
        <f t="shared" si="40"/>
        <v>37.602</v>
      </c>
      <c r="H132" s="10">
        <v>42.5</v>
      </c>
      <c r="I132" s="10">
        <f t="shared" si="41"/>
        <v>17</v>
      </c>
      <c r="J132" s="15">
        <f t="shared" si="42"/>
        <v>54.602</v>
      </c>
      <c r="K132" s="8">
        <v>3</v>
      </c>
      <c r="L132" s="16"/>
    </row>
    <row r="133" ht="22" customHeight="1" spans="1:12">
      <c r="A133" s="8">
        <v>4</v>
      </c>
      <c r="B133" s="9" t="s">
        <v>223</v>
      </c>
      <c r="C133" s="9" t="s">
        <v>230</v>
      </c>
      <c r="D133" s="9" t="s">
        <v>21</v>
      </c>
      <c r="E133" s="9" t="s">
        <v>231</v>
      </c>
      <c r="F133" s="10">
        <v>60.67</v>
      </c>
      <c r="G133" s="10">
        <f t="shared" si="40"/>
        <v>36.402</v>
      </c>
      <c r="H133" s="10">
        <v>22</v>
      </c>
      <c r="I133" s="10">
        <f t="shared" si="41"/>
        <v>8.8</v>
      </c>
      <c r="J133" s="15">
        <f t="shared" si="42"/>
        <v>45.202</v>
      </c>
      <c r="K133" s="8">
        <v>4</v>
      </c>
      <c r="L133" s="16"/>
    </row>
    <row r="134" ht="22" customHeight="1" spans="1:12">
      <c r="A134" s="8">
        <v>5</v>
      </c>
      <c r="B134" s="9" t="s">
        <v>223</v>
      </c>
      <c r="C134" s="9" t="s">
        <v>232</v>
      </c>
      <c r="D134" s="9" t="s">
        <v>24</v>
      </c>
      <c r="E134" s="9" t="s">
        <v>233</v>
      </c>
      <c r="F134" s="10"/>
      <c r="G134" s="10">
        <f t="shared" si="40"/>
        <v>0</v>
      </c>
      <c r="H134" s="10"/>
      <c r="I134" s="10">
        <f t="shared" si="41"/>
        <v>0</v>
      </c>
      <c r="J134" s="15">
        <f t="shared" si="42"/>
        <v>0</v>
      </c>
      <c r="K134" s="8"/>
      <c r="L134" s="16" t="s">
        <v>17</v>
      </c>
    </row>
    <row r="135" ht="22" customHeight="1" spans="1:12">
      <c r="A135" s="8">
        <v>6</v>
      </c>
      <c r="B135" s="9" t="s">
        <v>223</v>
      </c>
      <c r="C135" s="9" t="s">
        <v>234</v>
      </c>
      <c r="D135" s="9" t="s">
        <v>21</v>
      </c>
      <c r="E135" s="9" t="s">
        <v>235</v>
      </c>
      <c r="F135" s="10"/>
      <c r="G135" s="10">
        <f t="shared" si="40"/>
        <v>0</v>
      </c>
      <c r="H135" s="10"/>
      <c r="I135" s="10">
        <f t="shared" si="41"/>
        <v>0</v>
      </c>
      <c r="J135" s="15">
        <f t="shared" si="42"/>
        <v>0</v>
      </c>
      <c r="K135" s="8"/>
      <c r="L135" s="16" t="s">
        <v>17</v>
      </c>
    </row>
    <row r="136" ht="31" customHeight="1" spans="1:12">
      <c r="A136" s="11" t="s">
        <v>236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ht="23" customHeight="1" spans="1:12">
      <c r="A137" s="8">
        <v>1</v>
      </c>
      <c r="B137" s="9" t="s">
        <v>237</v>
      </c>
      <c r="C137" s="9" t="s">
        <v>238</v>
      </c>
      <c r="D137" s="9" t="s">
        <v>21</v>
      </c>
      <c r="E137" s="9" t="s">
        <v>239</v>
      </c>
      <c r="F137" s="10">
        <v>68.67</v>
      </c>
      <c r="G137" s="10">
        <f t="shared" ref="G137:G144" si="43">F137*0.6</f>
        <v>41.202</v>
      </c>
      <c r="H137" s="10">
        <v>54</v>
      </c>
      <c r="I137" s="10">
        <f t="shared" ref="I137:I144" si="44">H137*0.4</f>
        <v>21.6</v>
      </c>
      <c r="J137" s="15">
        <f t="shared" ref="J137:J144" si="45">G137+I137</f>
        <v>62.802</v>
      </c>
      <c r="K137" s="8">
        <v>1</v>
      </c>
      <c r="L137" s="16"/>
    </row>
    <row r="138" ht="23" customHeight="1" spans="1:12">
      <c r="A138" s="8">
        <v>2</v>
      </c>
      <c r="B138" s="9" t="s">
        <v>237</v>
      </c>
      <c r="C138" s="9" t="s">
        <v>240</v>
      </c>
      <c r="D138" s="9" t="s">
        <v>24</v>
      </c>
      <c r="E138" s="9" t="s">
        <v>241</v>
      </c>
      <c r="F138" s="10">
        <v>81</v>
      </c>
      <c r="G138" s="10">
        <f t="shared" si="43"/>
        <v>48.6</v>
      </c>
      <c r="H138" s="10">
        <v>33</v>
      </c>
      <c r="I138" s="10">
        <f t="shared" si="44"/>
        <v>13.2</v>
      </c>
      <c r="J138" s="15">
        <f t="shared" si="45"/>
        <v>61.8</v>
      </c>
      <c r="K138" s="8">
        <v>2</v>
      </c>
      <c r="L138" s="16"/>
    </row>
    <row r="139" ht="23" customHeight="1" spans="1:12">
      <c r="A139" s="8">
        <v>3</v>
      </c>
      <c r="B139" s="9" t="s">
        <v>237</v>
      </c>
      <c r="C139" s="9" t="s">
        <v>242</v>
      </c>
      <c r="D139" s="9" t="s">
        <v>24</v>
      </c>
      <c r="E139" s="9" t="s">
        <v>243</v>
      </c>
      <c r="F139" s="10">
        <v>77.33</v>
      </c>
      <c r="G139" s="10">
        <f t="shared" si="43"/>
        <v>46.398</v>
      </c>
      <c r="H139" s="10">
        <v>38</v>
      </c>
      <c r="I139" s="10">
        <f t="shared" si="44"/>
        <v>15.2</v>
      </c>
      <c r="J139" s="15">
        <f t="shared" si="45"/>
        <v>61.598</v>
      </c>
      <c r="K139" s="8">
        <v>3</v>
      </c>
      <c r="L139" s="16"/>
    </row>
    <row r="140" ht="23" customHeight="1" spans="1:12">
      <c r="A140" s="8">
        <v>4</v>
      </c>
      <c r="B140" s="9" t="s">
        <v>237</v>
      </c>
      <c r="C140" s="9" t="s">
        <v>244</v>
      </c>
      <c r="D140" s="9" t="s">
        <v>21</v>
      </c>
      <c r="E140" s="9" t="s">
        <v>245</v>
      </c>
      <c r="F140" s="10">
        <v>76</v>
      </c>
      <c r="G140" s="10">
        <f t="shared" si="43"/>
        <v>45.6</v>
      </c>
      <c r="H140" s="10">
        <v>30</v>
      </c>
      <c r="I140" s="10">
        <f t="shared" si="44"/>
        <v>12</v>
      </c>
      <c r="J140" s="15">
        <f t="shared" si="45"/>
        <v>57.6</v>
      </c>
      <c r="K140" s="8">
        <v>4</v>
      </c>
      <c r="L140" s="16"/>
    </row>
    <row r="141" ht="23" customHeight="1" spans="1:12">
      <c r="A141" s="8">
        <v>5</v>
      </c>
      <c r="B141" s="9" t="s">
        <v>237</v>
      </c>
      <c r="C141" s="9" t="s">
        <v>246</v>
      </c>
      <c r="D141" s="9" t="s">
        <v>21</v>
      </c>
      <c r="E141" s="9" t="s">
        <v>247</v>
      </c>
      <c r="F141" s="10"/>
      <c r="G141" s="10">
        <f t="shared" si="43"/>
        <v>0</v>
      </c>
      <c r="H141" s="10"/>
      <c r="I141" s="10">
        <f t="shared" si="44"/>
        <v>0</v>
      </c>
      <c r="J141" s="15">
        <f t="shared" si="45"/>
        <v>0</v>
      </c>
      <c r="K141" s="8"/>
      <c r="L141" s="16" t="s">
        <v>17</v>
      </c>
    </row>
    <row r="142" ht="23" customHeight="1" spans="1:12">
      <c r="A142" s="8">
        <v>6</v>
      </c>
      <c r="B142" s="9" t="s">
        <v>237</v>
      </c>
      <c r="C142" s="9" t="s">
        <v>248</v>
      </c>
      <c r="D142" s="9" t="s">
        <v>21</v>
      </c>
      <c r="E142" s="9" t="s">
        <v>249</v>
      </c>
      <c r="F142" s="10"/>
      <c r="G142" s="10">
        <f t="shared" si="43"/>
        <v>0</v>
      </c>
      <c r="H142" s="10"/>
      <c r="I142" s="10">
        <f t="shared" si="44"/>
        <v>0</v>
      </c>
      <c r="J142" s="15">
        <f t="shared" si="45"/>
        <v>0</v>
      </c>
      <c r="K142" s="8"/>
      <c r="L142" s="16" t="s">
        <v>17</v>
      </c>
    </row>
    <row r="143" ht="23" customHeight="1" spans="1:12">
      <c r="A143" s="8">
        <v>7</v>
      </c>
      <c r="B143" s="9" t="s">
        <v>237</v>
      </c>
      <c r="C143" s="9" t="s">
        <v>250</v>
      </c>
      <c r="D143" s="9" t="s">
        <v>21</v>
      </c>
      <c r="E143" s="9" t="s">
        <v>251</v>
      </c>
      <c r="F143" s="10"/>
      <c r="G143" s="10">
        <f t="shared" si="43"/>
        <v>0</v>
      </c>
      <c r="H143" s="10"/>
      <c r="I143" s="10">
        <f t="shared" si="44"/>
        <v>0</v>
      </c>
      <c r="J143" s="15">
        <f t="shared" si="45"/>
        <v>0</v>
      </c>
      <c r="K143" s="8"/>
      <c r="L143" s="16" t="s">
        <v>17</v>
      </c>
    </row>
    <row r="144" ht="23" customHeight="1" spans="1:12">
      <c r="A144" s="8">
        <v>8</v>
      </c>
      <c r="B144" s="9" t="s">
        <v>237</v>
      </c>
      <c r="C144" s="9" t="s">
        <v>252</v>
      </c>
      <c r="D144" s="9" t="s">
        <v>21</v>
      </c>
      <c r="E144" s="9" t="s">
        <v>253</v>
      </c>
      <c r="F144" s="10"/>
      <c r="G144" s="10">
        <f t="shared" si="43"/>
        <v>0</v>
      </c>
      <c r="H144" s="10"/>
      <c r="I144" s="10">
        <f t="shared" si="44"/>
        <v>0</v>
      </c>
      <c r="J144" s="15">
        <f t="shared" si="45"/>
        <v>0</v>
      </c>
      <c r="K144" s="8"/>
      <c r="L144" s="16" t="s">
        <v>17</v>
      </c>
    </row>
    <row r="145" ht="29" customHeight="1" spans="1:12">
      <c r="A145" s="11" t="s">
        <v>254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ht="22" customHeight="1" spans="1:12">
      <c r="A146" s="8">
        <v>1</v>
      </c>
      <c r="B146" s="9" t="s">
        <v>255</v>
      </c>
      <c r="C146" s="9" t="s">
        <v>256</v>
      </c>
      <c r="D146" s="9" t="s">
        <v>24</v>
      </c>
      <c r="E146" s="9" t="s">
        <v>257</v>
      </c>
      <c r="F146" s="10">
        <v>74</v>
      </c>
      <c r="G146" s="10">
        <f t="shared" ref="G146:G153" si="46">F146*0.6</f>
        <v>44.4</v>
      </c>
      <c r="H146" s="10">
        <v>52</v>
      </c>
      <c r="I146" s="10">
        <f t="shared" ref="I146:I153" si="47">H146*0.4</f>
        <v>20.8</v>
      </c>
      <c r="J146" s="15">
        <f t="shared" ref="J146:J153" si="48">G146+I146</f>
        <v>65.2</v>
      </c>
      <c r="K146" s="8">
        <v>1</v>
      </c>
      <c r="L146" s="16"/>
    </row>
    <row r="147" ht="22" customHeight="1" spans="1:12">
      <c r="A147" s="8">
        <v>2</v>
      </c>
      <c r="B147" s="9" t="s">
        <v>255</v>
      </c>
      <c r="C147" s="9" t="s">
        <v>258</v>
      </c>
      <c r="D147" s="9" t="s">
        <v>21</v>
      </c>
      <c r="E147" s="9" t="s">
        <v>259</v>
      </c>
      <c r="F147" s="10">
        <v>82</v>
      </c>
      <c r="G147" s="10">
        <f t="shared" si="46"/>
        <v>49.2</v>
      </c>
      <c r="H147" s="10">
        <v>32.5</v>
      </c>
      <c r="I147" s="10">
        <f t="shared" si="47"/>
        <v>13</v>
      </c>
      <c r="J147" s="15">
        <f t="shared" si="48"/>
        <v>62.2</v>
      </c>
      <c r="K147" s="8">
        <v>2</v>
      </c>
      <c r="L147" s="16"/>
    </row>
    <row r="148" ht="22" customHeight="1" spans="1:12">
      <c r="A148" s="8">
        <v>3</v>
      </c>
      <c r="B148" s="9" t="s">
        <v>255</v>
      </c>
      <c r="C148" s="9" t="s">
        <v>260</v>
      </c>
      <c r="D148" s="9" t="s">
        <v>21</v>
      </c>
      <c r="E148" s="9" t="s">
        <v>261</v>
      </c>
      <c r="F148" s="10">
        <v>81</v>
      </c>
      <c r="G148" s="10">
        <f t="shared" si="46"/>
        <v>48.6</v>
      </c>
      <c r="H148" s="10">
        <v>34</v>
      </c>
      <c r="I148" s="10">
        <f t="shared" si="47"/>
        <v>13.6</v>
      </c>
      <c r="J148" s="15">
        <f t="shared" si="48"/>
        <v>62.2</v>
      </c>
      <c r="K148" s="8">
        <v>2</v>
      </c>
      <c r="L148" s="16"/>
    </row>
    <row r="149" ht="22" customHeight="1" spans="1:12">
      <c r="A149" s="8">
        <v>4</v>
      </c>
      <c r="B149" s="9" t="s">
        <v>255</v>
      </c>
      <c r="C149" s="9" t="s">
        <v>262</v>
      </c>
      <c r="D149" s="9" t="s">
        <v>21</v>
      </c>
      <c r="E149" s="9" t="s">
        <v>263</v>
      </c>
      <c r="F149" s="10">
        <v>72.67</v>
      </c>
      <c r="G149" s="10">
        <f t="shared" si="46"/>
        <v>43.602</v>
      </c>
      <c r="H149" s="10">
        <v>43</v>
      </c>
      <c r="I149" s="10">
        <f t="shared" si="47"/>
        <v>17.2</v>
      </c>
      <c r="J149" s="15">
        <f t="shared" si="48"/>
        <v>60.802</v>
      </c>
      <c r="K149" s="8">
        <v>4</v>
      </c>
      <c r="L149" s="16"/>
    </row>
    <row r="150" ht="22" customHeight="1" spans="1:12">
      <c r="A150" s="8">
        <v>5</v>
      </c>
      <c r="B150" s="9" t="s">
        <v>255</v>
      </c>
      <c r="C150" s="9" t="s">
        <v>264</v>
      </c>
      <c r="D150" s="9" t="s">
        <v>21</v>
      </c>
      <c r="E150" s="9" t="s">
        <v>265</v>
      </c>
      <c r="F150" s="10">
        <v>81.33</v>
      </c>
      <c r="G150" s="10">
        <f t="shared" si="46"/>
        <v>48.798</v>
      </c>
      <c r="H150" s="10">
        <v>24</v>
      </c>
      <c r="I150" s="10">
        <f t="shared" si="47"/>
        <v>9.6</v>
      </c>
      <c r="J150" s="15">
        <f t="shared" si="48"/>
        <v>58.398</v>
      </c>
      <c r="K150" s="8">
        <v>5</v>
      </c>
      <c r="L150" s="17"/>
    </row>
    <row r="151" ht="22" customHeight="1" spans="1:12">
      <c r="A151" s="8">
        <v>6</v>
      </c>
      <c r="B151" s="9" t="s">
        <v>255</v>
      </c>
      <c r="C151" s="9" t="s">
        <v>266</v>
      </c>
      <c r="D151" s="9" t="s">
        <v>21</v>
      </c>
      <c r="E151" s="9" t="s">
        <v>267</v>
      </c>
      <c r="F151" s="10"/>
      <c r="G151" s="10">
        <f t="shared" si="46"/>
        <v>0</v>
      </c>
      <c r="H151" s="10"/>
      <c r="I151" s="10">
        <f t="shared" si="47"/>
        <v>0</v>
      </c>
      <c r="J151" s="15">
        <f t="shared" si="48"/>
        <v>0</v>
      </c>
      <c r="K151" s="8"/>
      <c r="L151" s="16" t="s">
        <v>17</v>
      </c>
    </row>
    <row r="152" ht="22" customHeight="1" spans="1:12">
      <c r="A152" s="8">
        <v>7</v>
      </c>
      <c r="B152" s="9" t="s">
        <v>255</v>
      </c>
      <c r="C152" s="9" t="s">
        <v>268</v>
      </c>
      <c r="D152" s="9" t="s">
        <v>21</v>
      </c>
      <c r="E152" s="9" t="s">
        <v>269</v>
      </c>
      <c r="F152" s="10"/>
      <c r="G152" s="10">
        <f t="shared" si="46"/>
        <v>0</v>
      </c>
      <c r="H152" s="10"/>
      <c r="I152" s="10">
        <f t="shared" si="47"/>
        <v>0</v>
      </c>
      <c r="J152" s="15">
        <f t="shared" si="48"/>
        <v>0</v>
      </c>
      <c r="K152" s="8"/>
      <c r="L152" s="16" t="s">
        <v>17</v>
      </c>
    </row>
    <row r="153" ht="22" customHeight="1" spans="1:12">
      <c r="A153" s="8">
        <v>8</v>
      </c>
      <c r="B153" s="9" t="s">
        <v>255</v>
      </c>
      <c r="C153" s="9" t="s">
        <v>270</v>
      </c>
      <c r="D153" s="9" t="s">
        <v>24</v>
      </c>
      <c r="E153" s="9" t="s">
        <v>271</v>
      </c>
      <c r="F153" s="10"/>
      <c r="G153" s="10">
        <f t="shared" si="46"/>
        <v>0</v>
      </c>
      <c r="H153" s="10"/>
      <c r="I153" s="10">
        <f t="shared" si="47"/>
        <v>0</v>
      </c>
      <c r="J153" s="15">
        <f t="shared" si="48"/>
        <v>0</v>
      </c>
      <c r="K153" s="8"/>
      <c r="L153" s="16" t="s">
        <v>17</v>
      </c>
    </row>
    <row r="154" ht="33" customHeight="1" spans="1:12">
      <c r="A154" s="11" t="s">
        <v>272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ht="24" customHeight="1" spans="1:12">
      <c r="A155" s="8">
        <v>1</v>
      </c>
      <c r="B155" s="9" t="s">
        <v>273</v>
      </c>
      <c r="C155" s="9" t="s">
        <v>274</v>
      </c>
      <c r="D155" s="9" t="s">
        <v>24</v>
      </c>
      <c r="E155" s="9" t="s">
        <v>275</v>
      </c>
      <c r="F155" s="10">
        <v>71</v>
      </c>
      <c r="G155" s="10">
        <f t="shared" ref="G155:G167" si="49">F155*0.6</f>
        <v>42.6</v>
      </c>
      <c r="H155" s="10">
        <v>50</v>
      </c>
      <c r="I155" s="10">
        <f t="shared" ref="I155:I167" si="50">H155*0.4</f>
        <v>20</v>
      </c>
      <c r="J155" s="15">
        <f t="shared" ref="J155:J167" si="51">G155+I155</f>
        <v>62.6</v>
      </c>
      <c r="K155" s="8">
        <v>1</v>
      </c>
      <c r="L155" s="16"/>
    </row>
    <row r="156" ht="24" customHeight="1" spans="1:12">
      <c r="A156" s="8">
        <v>2</v>
      </c>
      <c r="B156" s="9" t="s">
        <v>273</v>
      </c>
      <c r="C156" s="9" t="s">
        <v>276</v>
      </c>
      <c r="D156" s="9" t="s">
        <v>24</v>
      </c>
      <c r="E156" s="9" t="s">
        <v>277</v>
      </c>
      <c r="F156" s="10">
        <v>64.67</v>
      </c>
      <c r="G156" s="10">
        <f t="shared" si="49"/>
        <v>38.802</v>
      </c>
      <c r="H156" s="10">
        <v>47</v>
      </c>
      <c r="I156" s="10">
        <f t="shared" si="50"/>
        <v>18.8</v>
      </c>
      <c r="J156" s="15">
        <f t="shared" si="51"/>
        <v>57.602</v>
      </c>
      <c r="K156" s="8">
        <v>2</v>
      </c>
      <c r="L156" s="16"/>
    </row>
    <row r="157" ht="24" customHeight="1" spans="1:12">
      <c r="A157" s="8">
        <v>3</v>
      </c>
      <c r="B157" s="9" t="s">
        <v>273</v>
      </c>
      <c r="C157" s="9" t="str">
        <f>"朱晓敏"</f>
        <v>朱晓敏</v>
      </c>
      <c r="D157" s="9" t="str">
        <f>"女"</f>
        <v>女</v>
      </c>
      <c r="E157" s="9" t="str">
        <f>"152103198001060044"</f>
        <v>152103198001060044</v>
      </c>
      <c r="F157" s="10">
        <v>65.33</v>
      </c>
      <c r="G157" s="10">
        <f t="shared" si="49"/>
        <v>39.198</v>
      </c>
      <c r="H157" s="10">
        <v>46</v>
      </c>
      <c r="I157" s="10">
        <f t="shared" si="50"/>
        <v>18.4</v>
      </c>
      <c r="J157" s="15">
        <f t="shared" si="51"/>
        <v>57.598</v>
      </c>
      <c r="K157" s="8">
        <v>2</v>
      </c>
      <c r="L157" s="16"/>
    </row>
    <row r="158" ht="24" customHeight="1" spans="1:12">
      <c r="A158" s="8">
        <v>4</v>
      </c>
      <c r="B158" s="9" t="s">
        <v>273</v>
      </c>
      <c r="C158" s="9" t="s">
        <v>278</v>
      </c>
      <c r="D158" s="9" t="s">
        <v>24</v>
      </c>
      <c r="E158" s="9" t="s">
        <v>279</v>
      </c>
      <c r="F158" s="10">
        <v>64.67</v>
      </c>
      <c r="G158" s="10">
        <f t="shared" si="49"/>
        <v>38.802</v>
      </c>
      <c r="H158" s="10">
        <v>40.5</v>
      </c>
      <c r="I158" s="10">
        <f t="shared" si="50"/>
        <v>16.2</v>
      </c>
      <c r="J158" s="15">
        <f t="shared" si="51"/>
        <v>55.002</v>
      </c>
      <c r="K158" s="8">
        <v>4</v>
      </c>
      <c r="L158" s="16"/>
    </row>
    <row r="159" ht="24" customHeight="1" spans="1:12">
      <c r="A159" s="8">
        <v>5</v>
      </c>
      <c r="B159" s="9" t="s">
        <v>273</v>
      </c>
      <c r="C159" s="9" t="s">
        <v>280</v>
      </c>
      <c r="D159" s="9" t="s">
        <v>21</v>
      </c>
      <c r="E159" s="9" t="s">
        <v>281</v>
      </c>
      <c r="F159" s="10">
        <v>64.33</v>
      </c>
      <c r="G159" s="10">
        <f t="shared" si="49"/>
        <v>38.598</v>
      </c>
      <c r="H159" s="10">
        <v>36</v>
      </c>
      <c r="I159" s="10">
        <f t="shared" si="50"/>
        <v>14.4</v>
      </c>
      <c r="J159" s="15">
        <f t="shared" si="51"/>
        <v>52.998</v>
      </c>
      <c r="K159" s="8">
        <v>5</v>
      </c>
      <c r="L159" s="16"/>
    </row>
    <row r="160" ht="24" customHeight="1" spans="1:12">
      <c r="A160" s="8">
        <v>6</v>
      </c>
      <c r="B160" s="9" t="s">
        <v>273</v>
      </c>
      <c r="C160" s="9" t="s">
        <v>282</v>
      </c>
      <c r="D160" s="9" t="s">
        <v>24</v>
      </c>
      <c r="E160" s="9" t="s">
        <v>283</v>
      </c>
      <c r="F160" s="10">
        <v>61</v>
      </c>
      <c r="G160" s="10">
        <f t="shared" si="49"/>
        <v>36.6</v>
      </c>
      <c r="H160" s="10">
        <v>28</v>
      </c>
      <c r="I160" s="10">
        <f t="shared" si="50"/>
        <v>11.2</v>
      </c>
      <c r="J160" s="15">
        <f t="shared" si="51"/>
        <v>47.8</v>
      </c>
      <c r="K160" s="8">
        <v>6</v>
      </c>
      <c r="L160" s="16"/>
    </row>
    <row r="161" ht="24" customHeight="1" spans="1:12">
      <c r="A161" s="8">
        <v>7</v>
      </c>
      <c r="B161" s="9" t="s">
        <v>273</v>
      </c>
      <c r="C161" s="9" t="s">
        <v>284</v>
      </c>
      <c r="D161" s="9" t="s">
        <v>24</v>
      </c>
      <c r="E161" s="9" t="s">
        <v>285</v>
      </c>
      <c r="F161" s="10">
        <v>63</v>
      </c>
      <c r="G161" s="10">
        <f t="shared" si="49"/>
        <v>37.8</v>
      </c>
      <c r="H161" s="10">
        <v>21</v>
      </c>
      <c r="I161" s="10">
        <f t="shared" si="50"/>
        <v>8.4</v>
      </c>
      <c r="J161" s="15">
        <f t="shared" si="51"/>
        <v>46.2</v>
      </c>
      <c r="K161" s="8">
        <v>7</v>
      </c>
      <c r="L161" s="16"/>
    </row>
    <row r="162" ht="24" customHeight="1" spans="1:12">
      <c r="A162" s="8">
        <v>8</v>
      </c>
      <c r="B162" s="9" t="s">
        <v>273</v>
      </c>
      <c r="C162" s="9" t="str">
        <f>"王哲"</f>
        <v>王哲</v>
      </c>
      <c r="D162" s="9" t="str">
        <f>"女"</f>
        <v>女</v>
      </c>
      <c r="E162" s="9" t="str">
        <f>"230405197901160027"</f>
        <v>230405197901160027</v>
      </c>
      <c r="F162" s="10">
        <v>58.67</v>
      </c>
      <c r="G162" s="10">
        <f t="shared" si="49"/>
        <v>35.202</v>
      </c>
      <c r="H162" s="10"/>
      <c r="I162" s="10">
        <f t="shared" si="50"/>
        <v>0</v>
      </c>
      <c r="J162" s="15">
        <f t="shared" si="51"/>
        <v>35.202</v>
      </c>
      <c r="K162" s="8">
        <v>8</v>
      </c>
      <c r="L162" s="16" t="s">
        <v>16</v>
      </c>
    </row>
    <row r="163" ht="24" customHeight="1" spans="1:12">
      <c r="A163" s="8">
        <v>9</v>
      </c>
      <c r="B163" s="9" t="s">
        <v>273</v>
      </c>
      <c r="C163" s="9" t="s">
        <v>286</v>
      </c>
      <c r="D163" s="9" t="s">
        <v>24</v>
      </c>
      <c r="E163" s="9" t="s">
        <v>287</v>
      </c>
      <c r="F163" s="10">
        <v>55</v>
      </c>
      <c r="G163" s="10">
        <f t="shared" si="49"/>
        <v>33</v>
      </c>
      <c r="H163" s="10"/>
      <c r="I163" s="10">
        <f t="shared" si="50"/>
        <v>0</v>
      </c>
      <c r="J163" s="15">
        <f t="shared" si="51"/>
        <v>33</v>
      </c>
      <c r="K163" s="8">
        <v>9</v>
      </c>
      <c r="L163" s="16" t="s">
        <v>16</v>
      </c>
    </row>
    <row r="164" ht="24" customHeight="1" spans="1:12">
      <c r="A164" s="8">
        <v>10</v>
      </c>
      <c r="B164" s="9" t="s">
        <v>273</v>
      </c>
      <c r="C164" s="9" t="s">
        <v>288</v>
      </c>
      <c r="D164" s="9" t="s">
        <v>24</v>
      </c>
      <c r="E164" s="9" t="s">
        <v>289</v>
      </c>
      <c r="F164" s="10">
        <v>54.67</v>
      </c>
      <c r="G164" s="10">
        <f t="shared" si="49"/>
        <v>32.802</v>
      </c>
      <c r="H164" s="10"/>
      <c r="I164" s="10">
        <f t="shared" si="50"/>
        <v>0</v>
      </c>
      <c r="J164" s="15">
        <f t="shared" si="51"/>
        <v>32.802</v>
      </c>
      <c r="K164" s="8">
        <v>10</v>
      </c>
      <c r="L164" s="16" t="s">
        <v>16</v>
      </c>
    </row>
    <row r="165" ht="24" customHeight="1" spans="1:12">
      <c r="A165" s="8">
        <v>11</v>
      </c>
      <c r="B165" s="9" t="s">
        <v>273</v>
      </c>
      <c r="C165" s="9" t="s">
        <v>290</v>
      </c>
      <c r="D165" s="9" t="s">
        <v>24</v>
      </c>
      <c r="E165" s="9" t="s">
        <v>291</v>
      </c>
      <c r="F165" s="10">
        <v>53</v>
      </c>
      <c r="G165" s="10">
        <f t="shared" si="49"/>
        <v>31.8</v>
      </c>
      <c r="H165" s="10"/>
      <c r="I165" s="10">
        <f t="shared" si="50"/>
        <v>0</v>
      </c>
      <c r="J165" s="15">
        <f t="shared" si="51"/>
        <v>31.8</v>
      </c>
      <c r="K165" s="8">
        <v>11</v>
      </c>
      <c r="L165" s="16" t="s">
        <v>16</v>
      </c>
    </row>
    <row r="166" ht="24" customHeight="1" spans="1:12">
      <c r="A166" s="8">
        <v>12</v>
      </c>
      <c r="B166" s="9" t="s">
        <v>273</v>
      </c>
      <c r="C166" s="9" t="str">
        <f>"刘雁"</f>
        <v>刘雁</v>
      </c>
      <c r="D166" s="9" t="str">
        <f>"女"</f>
        <v>女</v>
      </c>
      <c r="E166" s="9" t="str">
        <f>"15210319770908280X"</f>
        <v>15210319770908280X</v>
      </c>
      <c r="F166" s="10">
        <v>53</v>
      </c>
      <c r="G166" s="10">
        <f t="shared" si="49"/>
        <v>31.8</v>
      </c>
      <c r="H166" s="10"/>
      <c r="I166" s="10">
        <f t="shared" si="50"/>
        <v>0</v>
      </c>
      <c r="J166" s="15">
        <f t="shared" si="51"/>
        <v>31.8</v>
      </c>
      <c r="K166" s="8">
        <v>12</v>
      </c>
      <c r="L166" s="16" t="s">
        <v>16</v>
      </c>
    </row>
    <row r="167" ht="24" customHeight="1" spans="1:12">
      <c r="A167" s="8">
        <v>13</v>
      </c>
      <c r="B167" s="9" t="s">
        <v>273</v>
      </c>
      <c r="C167" s="9" t="s">
        <v>292</v>
      </c>
      <c r="D167" s="9" t="s">
        <v>21</v>
      </c>
      <c r="E167" s="9" t="s">
        <v>293</v>
      </c>
      <c r="F167" s="10"/>
      <c r="G167" s="10">
        <f t="shared" si="49"/>
        <v>0</v>
      </c>
      <c r="H167" s="10"/>
      <c r="I167" s="10">
        <f t="shared" si="50"/>
        <v>0</v>
      </c>
      <c r="J167" s="15">
        <f t="shared" si="51"/>
        <v>0</v>
      </c>
      <c r="K167" s="8">
        <v>1</v>
      </c>
      <c r="L167" s="16" t="s">
        <v>17</v>
      </c>
    </row>
    <row r="168" s="1" customFormat="1" ht="33" customHeight="1" spans="1:12">
      <c r="A168" s="11" t="s">
        <v>294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ht="21" customHeight="1" spans="1:12">
      <c r="A169" s="8">
        <v>1</v>
      </c>
      <c r="B169" s="9" t="s">
        <v>295</v>
      </c>
      <c r="C169" s="9" t="s">
        <v>296</v>
      </c>
      <c r="D169" s="9" t="s">
        <v>21</v>
      </c>
      <c r="E169" s="9" t="s">
        <v>297</v>
      </c>
      <c r="F169" s="10">
        <v>81.33</v>
      </c>
      <c r="G169" s="10">
        <f t="shared" ref="G169:G185" si="52">F169*0.6</f>
        <v>48.798</v>
      </c>
      <c r="H169" s="10">
        <v>67</v>
      </c>
      <c r="I169" s="10">
        <f t="shared" ref="I169:I185" si="53">H169*0.4</f>
        <v>26.8</v>
      </c>
      <c r="J169" s="15">
        <f t="shared" ref="J169:J185" si="54">G169+I169</f>
        <v>75.598</v>
      </c>
      <c r="K169" s="8">
        <v>1</v>
      </c>
      <c r="L169" s="16"/>
    </row>
    <row r="170" ht="21" customHeight="1" spans="1:12">
      <c r="A170" s="8">
        <v>2</v>
      </c>
      <c r="B170" s="9" t="s">
        <v>295</v>
      </c>
      <c r="C170" s="9" t="s">
        <v>298</v>
      </c>
      <c r="D170" s="9" t="s">
        <v>24</v>
      </c>
      <c r="E170" s="9" t="s">
        <v>299</v>
      </c>
      <c r="F170" s="10">
        <v>79</v>
      </c>
      <c r="G170" s="10">
        <f t="shared" si="52"/>
        <v>47.4</v>
      </c>
      <c r="H170" s="10">
        <v>54</v>
      </c>
      <c r="I170" s="10">
        <f t="shared" si="53"/>
        <v>21.6</v>
      </c>
      <c r="J170" s="15">
        <f t="shared" si="54"/>
        <v>69</v>
      </c>
      <c r="K170" s="8">
        <v>1</v>
      </c>
      <c r="L170" s="16"/>
    </row>
    <row r="171" ht="21" customHeight="1" spans="1:12">
      <c r="A171" s="8">
        <v>3</v>
      </c>
      <c r="B171" s="9" t="s">
        <v>295</v>
      </c>
      <c r="C171" s="9" t="s">
        <v>300</v>
      </c>
      <c r="D171" s="9" t="s">
        <v>24</v>
      </c>
      <c r="E171" s="9" t="s">
        <v>301</v>
      </c>
      <c r="F171" s="10">
        <v>83.33</v>
      </c>
      <c r="G171" s="10">
        <f t="shared" si="52"/>
        <v>49.998</v>
      </c>
      <c r="H171" s="10">
        <v>33</v>
      </c>
      <c r="I171" s="10">
        <f t="shared" si="53"/>
        <v>13.2</v>
      </c>
      <c r="J171" s="15">
        <f t="shared" si="54"/>
        <v>63.198</v>
      </c>
      <c r="K171" s="8">
        <v>2</v>
      </c>
      <c r="L171" s="16"/>
    </row>
    <row r="172" ht="21" customHeight="1" spans="1:12">
      <c r="A172" s="8">
        <v>4</v>
      </c>
      <c r="B172" s="9" t="s">
        <v>295</v>
      </c>
      <c r="C172" s="9" t="s">
        <v>302</v>
      </c>
      <c r="D172" s="9" t="s">
        <v>21</v>
      </c>
      <c r="E172" s="9" t="s">
        <v>303</v>
      </c>
      <c r="F172" s="10">
        <v>80.33</v>
      </c>
      <c r="G172" s="10">
        <f t="shared" si="52"/>
        <v>48.198</v>
      </c>
      <c r="H172" s="10">
        <v>36</v>
      </c>
      <c r="I172" s="10">
        <f t="shared" si="53"/>
        <v>14.4</v>
      </c>
      <c r="J172" s="15">
        <f t="shared" si="54"/>
        <v>62.598</v>
      </c>
      <c r="K172" s="8">
        <v>3</v>
      </c>
      <c r="L172" s="16"/>
    </row>
    <row r="173" ht="21" customHeight="1" spans="1:12">
      <c r="A173" s="8">
        <v>5</v>
      </c>
      <c r="B173" s="9" t="s">
        <v>295</v>
      </c>
      <c r="C173" s="9" t="s">
        <v>304</v>
      </c>
      <c r="D173" s="9" t="s">
        <v>21</v>
      </c>
      <c r="E173" s="9" t="s">
        <v>305</v>
      </c>
      <c r="F173" s="10">
        <v>76.33</v>
      </c>
      <c r="G173" s="10">
        <f t="shared" si="52"/>
        <v>45.798</v>
      </c>
      <c r="H173" s="10">
        <v>41.5</v>
      </c>
      <c r="I173" s="10">
        <f t="shared" si="53"/>
        <v>16.6</v>
      </c>
      <c r="J173" s="15">
        <f t="shared" si="54"/>
        <v>62.398</v>
      </c>
      <c r="K173" s="8">
        <v>2</v>
      </c>
      <c r="L173" s="16"/>
    </row>
    <row r="174" ht="21" customHeight="1" spans="1:12">
      <c r="A174" s="8">
        <v>6</v>
      </c>
      <c r="B174" s="9" t="s">
        <v>295</v>
      </c>
      <c r="C174" s="9" t="s">
        <v>306</v>
      </c>
      <c r="D174" s="9" t="s">
        <v>21</v>
      </c>
      <c r="E174" s="9" t="s">
        <v>307</v>
      </c>
      <c r="F174" s="10">
        <v>77</v>
      </c>
      <c r="G174" s="10">
        <f t="shared" si="52"/>
        <v>46.2</v>
      </c>
      <c r="H174" s="10">
        <v>37</v>
      </c>
      <c r="I174" s="10">
        <f t="shared" si="53"/>
        <v>14.8</v>
      </c>
      <c r="J174" s="15">
        <f t="shared" si="54"/>
        <v>61</v>
      </c>
      <c r="K174" s="8">
        <v>3</v>
      </c>
      <c r="L174" s="16"/>
    </row>
    <row r="175" ht="21" customHeight="1" spans="1:12">
      <c r="A175" s="8">
        <v>7</v>
      </c>
      <c r="B175" s="9" t="s">
        <v>295</v>
      </c>
      <c r="C175" s="9" t="s">
        <v>308</v>
      </c>
      <c r="D175" s="9" t="s">
        <v>21</v>
      </c>
      <c r="E175" s="9" t="s">
        <v>309</v>
      </c>
      <c r="F175" s="10">
        <v>79</v>
      </c>
      <c r="G175" s="10">
        <f t="shared" si="52"/>
        <v>47.4</v>
      </c>
      <c r="H175" s="10">
        <v>33.5</v>
      </c>
      <c r="I175" s="10">
        <f t="shared" si="53"/>
        <v>13.4</v>
      </c>
      <c r="J175" s="15">
        <f t="shared" si="54"/>
        <v>60.8</v>
      </c>
      <c r="K175" s="8">
        <v>4</v>
      </c>
      <c r="L175" s="16"/>
    </row>
    <row r="176" ht="21" customHeight="1" spans="1:12">
      <c r="A176" s="8">
        <v>8</v>
      </c>
      <c r="B176" s="9" t="s">
        <v>295</v>
      </c>
      <c r="C176" s="9" t="s">
        <v>310</v>
      </c>
      <c r="D176" s="9" t="s">
        <v>24</v>
      </c>
      <c r="E176" s="9" t="s">
        <v>311</v>
      </c>
      <c r="F176" s="10">
        <v>73.67</v>
      </c>
      <c r="G176" s="10">
        <f t="shared" si="52"/>
        <v>44.202</v>
      </c>
      <c r="H176" s="10">
        <v>38</v>
      </c>
      <c r="I176" s="10">
        <f t="shared" si="53"/>
        <v>15.2</v>
      </c>
      <c r="J176" s="15">
        <f t="shared" si="54"/>
        <v>59.402</v>
      </c>
      <c r="K176" s="8">
        <v>5</v>
      </c>
      <c r="L176" s="16"/>
    </row>
    <row r="177" ht="21" customHeight="1" spans="1:12">
      <c r="A177" s="8">
        <v>9</v>
      </c>
      <c r="B177" s="9" t="s">
        <v>295</v>
      </c>
      <c r="C177" s="9" t="s">
        <v>312</v>
      </c>
      <c r="D177" s="9" t="s">
        <v>24</v>
      </c>
      <c r="E177" s="9" t="s">
        <v>313</v>
      </c>
      <c r="F177" s="10">
        <v>80</v>
      </c>
      <c r="G177" s="10">
        <f t="shared" si="52"/>
        <v>48</v>
      </c>
      <c r="H177" s="10">
        <v>25</v>
      </c>
      <c r="I177" s="10">
        <f t="shared" si="53"/>
        <v>10</v>
      </c>
      <c r="J177" s="15">
        <f t="shared" si="54"/>
        <v>58</v>
      </c>
      <c r="K177" s="8">
        <v>4</v>
      </c>
      <c r="L177" s="16"/>
    </row>
    <row r="178" ht="21" customHeight="1" spans="1:12">
      <c r="A178" s="8">
        <v>10</v>
      </c>
      <c r="B178" s="9" t="s">
        <v>295</v>
      </c>
      <c r="C178" s="9" t="s">
        <v>314</v>
      </c>
      <c r="D178" s="9" t="s">
        <v>21</v>
      </c>
      <c r="E178" s="9" t="s">
        <v>315</v>
      </c>
      <c r="F178" s="10">
        <v>68</v>
      </c>
      <c r="G178" s="10">
        <f t="shared" si="52"/>
        <v>40.8</v>
      </c>
      <c r="H178" s="10">
        <v>42</v>
      </c>
      <c r="I178" s="10">
        <f t="shared" si="53"/>
        <v>16.8</v>
      </c>
      <c r="J178" s="15">
        <f t="shared" si="54"/>
        <v>57.6</v>
      </c>
      <c r="K178" s="8">
        <v>6</v>
      </c>
      <c r="L178" s="16"/>
    </row>
    <row r="179" ht="21" customHeight="1" spans="1:12">
      <c r="A179" s="8">
        <v>11</v>
      </c>
      <c r="B179" s="9" t="s">
        <v>295</v>
      </c>
      <c r="C179" s="9" t="s">
        <v>316</v>
      </c>
      <c r="D179" s="9" t="s">
        <v>24</v>
      </c>
      <c r="E179" s="9" t="s">
        <v>317</v>
      </c>
      <c r="F179" s="10">
        <v>75.67</v>
      </c>
      <c r="G179" s="10">
        <f t="shared" si="52"/>
        <v>45.402</v>
      </c>
      <c r="H179" s="10">
        <v>29.5</v>
      </c>
      <c r="I179" s="10">
        <f t="shared" si="53"/>
        <v>11.8</v>
      </c>
      <c r="J179" s="15">
        <f t="shared" si="54"/>
        <v>57.202</v>
      </c>
      <c r="K179" s="8">
        <v>5</v>
      </c>
      <c r="L179" s="16"/>
    </row>
    <row r="180" ht="21" customHeight="1" spans="1:12">
      <c r="A180" s="8">
        <v>12</v>
      </c>
      <c r="B180" s="9" t="s">
        <v>295</v>
      </c>
      <c r="C180" s="9" t="s">
        <v>318</v>
      </c>
      <c r="D180" s="9" t="s">
        <v>21</v>
      </c>
      <c r="E180" s="9" t="s">
        <v>319</v>
      </c>
      <c r="F180" s="10">
        <v>71.67</v>
      </c>
      <c r="G180" s="10">
        <f t="shared" si="52"/>
        <v>43.002</v>
      </c>
      <c r="H180" s="10">
        <v>33</v>
      </c>
      <c r="I180" s="10">
        <f t="shared" si="53"/>
        <v>13.2</v>
      </c>
      <c r="J180" s="15">
        <f t="shared" si="54"/>
        <v>56.202</v>
      </c>
      <c r="K180" s="8">
        <v>6</v>
      </c>
      <c r="L180" s="16"/>
    </row>
    <row r="181" ht="21" customHeight="1" spans="1:12">
      <c r="A181" s="8">
        <v>13</v>
      </c>
      <c r="B181" s="9" t="s">
        <v>295</v>
      </c>
      <c r="C181" s="9" t="s">
        <v>320</v>
      </c>
      <c r="D181" s="9" t="s">
        <v>24</v>
      </c>
      <c r="E181" s="9" t="s">
        <v>321</v>
      </c>
      <c r="F181" s="10">
        <v>75.67</v>
      </c>
      <c r="G181" s="10">
        <f t="shared" si="52"/>
        <v>45.402</v>
      </c>
      <c r="H181" s="10">
        <v>23</v>
      </c>
      <c r="I181" s="10">
        <f t="shared" si="53"/>
        <v>9.2</v>
      </c>
      <c r="J181" s="15">
        <f t="shared" si="54"/>
        <v>54.602</v>
      </c>
      <c r="K181" s="8">
        <v>7</v>
      </c>
      <c r="L181" s="16"/>
    </row>
    <row r="182" ht="21" customHeight="1" spans="1:12">
      <c r="A182" s="8">
        <v>14</v>
      </c>
      <c r="B182" s="9" t="s">
        <v>295</v>
      </c>
      <c r="C182" s="9" t="s">
        <v>322</v>
      </c>
      <c r="D182" s="9" t="s">
        <v>21</v>
      </c>
      <c r="E182" s="9" t="s">
        <v>323</v>
      </c>
      <c r="F182" s="10"/>
      <c r="G182" s="10">
        <f t="shared" si="52"/>
        <v>0</v>
      </c>
      <c r="H182" s="10"/>
      <c r="I182" s="10">
        <f t="shared" si="53"/>
        <v>0</v>
      </c>
      <c r="J182" s="15">
        <f t="shared" si="54"/>
        <v>0</v>
      </c>
      <c r="K182" s="8"/>
      <c r="L182" s="16" t="s">
        <v>17</v>
      </c>
    </row>
    <row r="183" ht="21" customHeight="1" spans="1:12">
      <c r="A183" s="8">
        <v>15</v>
      </c>
      <c r="B183" s="9" t="s">
        <v>295</v>
      </c>
      <c r="C183" s="9" t="s">
        <v>324</v>
      </c>
      <c r="D183" s="9" t="s">
        <v>21</v>
      </c>
      <c r="E183" s="9" t="s">
        <v>325</v>
      </c>
      <c r="F183" s="10"/>
      <c r="G183" s="10">
        <f t="shared" si="52"/>
        <v>0</v>
      </c>
      <c r="H183" s="10"/>
      <c r="I183" s="10">
        <f t="shared" si="53"/>
        <v>0</v>
      </c>
      <c r="J183" s="15">
        <f t="shared" si="54"/>
        <v>0</v>
      </c>
      <c r="K183" s="8"/>
      <c r="L183" s="16" t="s">
        <v>17</v>
      </c>
    </row>
    <row r="184" ht="21" customHeight="1" spans="1:12">
      <c r="A184" s="8">
        <v>16</v>
      </c>
      <c r="B184" s="9" t="s">
        <v>295</v>
      </c>
      <c r="C184" s="9" t="s">
        <v>326</v>
      </c>
      <c r="D184" s="9" t="s">
        <v>24</v>
      </c>
      <c r="E184" s="9" t="s">
        <v>327</v>
      </c>
      <c r="F184" s="10"/>
      <c r="G184" s="10">
        <f t="shared" si="52"/>
        <v>0</v>
      </c>
      <c r="H184" s="10"/>
      <c r="I184" s="10">
        <f t="shared" si="53"/>
        <v>0</v>
      </c>
      <c r="J184" s="15">
        <f t="shared" si="54"/>
        <v>0</v>
      </c>
      <c r="K184" s="8"/>
      <c r="L184" s="16" t="s">
        <v>17</v>
      </c>
    </row>
    <row r="185" ht="21" customHeight="1" spans="1:12">
      <c r="A185" s="8">
        <v>17</v>
      </c>
      <c r="B185" s="9" t="s">
        <v>295</v>
      </c>
      <c r="C185" s="9" t="s">
        <v>328</v>
      </c>
      <c r="D185" s="9" t="s">
        <v>24</v>
      </c>
      <c r="E185" s="9" t="s">
        <v>329</v>
      </c>
      <c r="F185" s="10"/>
      <c r="G185" s="10">
        <f t="shared" si="52"/>
        <v>0</v>
      </c>
      <c r="H185" s="10"/>
      <c r="I185" s="10">
        <f t="shared" si="53"/>
        <v>0</v>
      </c>
      <c r="J185" s="15">
        <f t="shared" si="54"/>
        <v>0</v>
      </c>
      <c r="K185" s="8"/>
      <c r="L185" s="16" t="s">
        <v>17</v>
      </c>
    </row>
    <row r="186" ht="38" customHeight="1" spans="1:12">
      <c r="A186" s="11" t="s">
        <v>330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</sheetData>
  <mergeCells count="17">
    <mergeCell ref="A2:L2"/>
    <mergeCell ref="A22:L22"/>
    <mergeCell ref="A41:L41"/>
    <mergeCell ref="A60:L60"/>
    <mergeCell ref="A66:L66"/>
    <mergeCell ref="A71:L71"/>
    <mergeCell ref="A80:L80"/>
    <mergeCell ref="A86:L86"/>
    <mergeCell ref="A104:L104"/>
    <mergeCell ref="A113:L113"/>
    <mergeCell ref="A122:L122"/>
    <mergeCell ref="A129:L129"/>
    <mergeCell ref="A136:L136"/>
    <mergeCell ref="A145:L145"/>
    <mergeCell ref="A154:L154"/>
    <mergeCell ref="A168:L168"/>
    <mergeCell ref="A186:L186"/>
  </mergeCells>
  <pageMargins left="0.747916666666667" right="0.313888888888889" top="0.511805555555556" bottom="0.313888888888889" header="0.511805555555556" footer="0.35416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中学学科骨干教师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2020-08-19T06:05:00Z</dcterms:created>
  <dcterms:modified xsi:type="dcterms:W3CDTF">2020-08-22T08:12:25Z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false</vt:bool>
  </property>
</Properties>
</file>