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0736" windowHeight="9456"/>
  </bookViews>
  <sheets>
    <sheet name="初审合格人员" sheetId="1" r:id="rId1"/>
  </sheets>
  <definedNames>
    <definedName name="_xlnm._FilterDatabase" localSheetId="0" hidden="1">初审合格人员!$A$1:$D$1221</definedName>
    <definedName name="_xlnm.Print_Titles" localSheetId="0">初审合格人员!$3:$3</definedName>
  </definedNames>
  <calcPr calcId="145621"/>
</workbook>
</file>

<file path=xl/calcChain.xml><?xml version="1.0" encoding="utf-8"?>
<calcChain xmlns="http://schemas.openxmlformats.org/spreadsheetml/2006/main">
  <c r="B1221" i="1" l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</calcChain>
</file>

<file path=xl/sharedStrings.xml><?xml version="1.0" encoding="utf-8"?>
<sst xmlns="http://schemas.openxmlformats.org/spreadsheetml/2006/main" count="1615" uniqueCount="35">
  <si>
    <t>报考号</t>
  </si>
  <si>
    <t>报考岗位</t>
  </si>
  <si>
    <t>姓名</t>
  </si>
  <si>
    <t>3001_医疗</t>
  </si>
  <si>
    <t>3011_医学影像</t>
  </si>
  <si>
    <t>3009_护理</t>
  </si>
  <si>
    <t>3014_护理</t>
  </si>
  <si>
    <t>3004_医疗</t>
  </si>
  <si>
    <t>3018_卫生检验、医学检验</t>
  </si>
  <si>
    <t>3017_医疗</t>
  </si>
  <si>
    <t>3007_医学检验</t>
  </si>
  <si>
    <t>3010_药学</t>
  </si>
  <si>
    <t>3003_医学影像</t>
  </si>
  <si>
    <t>3013_医疗</t>
  </si>
  <si>
    <t>3016_医学影像</t>
  </si>
  <si>
    <t>3002_护理</t>
  </si>
  <si>
    <t>3012_医学检验</t>
  </si>
  <si>
    <t>3008_医疗</t>
  </si>
  <si>
    <t>3015_药学</t>
  </si>
  <si>
    <t>3006_医学影像</t>
  </si>
  <si>
    <t>3005_护理</t>
  </si>
  <si>
    <t>2001_小学语文</t>
  </si>
  <si>
    <t>2002_小学数学</t>
  </si>
  <si>
    <t>2003_小学英语</t>
  </si>
  <si>
    <t>2004_幼儿园</t>
  </si>
  <si>
    <t>2011_幼儿园</t>
  </si>
  <si>
    <t>2009_小学数学</t>
  </si>
  <si>
    <t>2010_小学英语</t>
  </si>
  <si>
    <t>2008_小学语文</t>
  </si>
  <si>
    <t>2005_小学语文</t>
  </si>
  <si>
    <t>2006_小学数学</t>
  </si>
  <si>
    <t>2007_小学英语</t>
  </si>
  <si>
    <t>备注</t>
    <phoneticPr fontId="1" type="noConversion"/>
  </si>
  <si>
    <t>附件：</t>
    <phoneticPr fontId="1" type="noConversion"/>
  </si>
  <si>
    <t>2020年新野县公开招聘事业单位工作人员资格初审合格人员名单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</si>
</sst>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2"/>
  <sheetViews>
    <sheetView tabSelected="1" topLeftCell="A37" workbookViewId="0">
      <selection activeCell="H11" sqref="H11"/>
    </sheetView>
  </sheetViews>
  <sheetFormatPr defaultRowHeight="15.6"/>
  <cols>
    <col min="1" max="1" width="25.5" style="1" customWidth="1"/>
    <col min="2" max="2" width="15" style="1" customWidth="1"/>
    <col min="3" max="3" width="24.09765625" style="1" customWidth="1"/>
    <col min="4" max="4" width="11.3984375" customWidth="1"/>
  </cols>
  <sheetData>
    <row r="1" spans="1:4">
      <c r="A1" s="5" t="s">
        <v>33</v>
      </c>
    </row>
    <row r="2" spans="1:4" ht="25.2" customHeight="1">
      <c r="A2" s="6" t="s">
        <v>34</v>
      </c>
      <c r="B2" s="6"/>
      <c r="C2" s="6"/>
      <c r="D2" s="6"/>
    </row>
    <row r="3" spans="1:4">
      <c r="A3" s="4" t="s">
        <v>0</v>
      </c>
      <c r="B3" s="4" t="s">
        <v>2</v>
      </c>
      <c r="C3" s="4" t="s">
        <v>1</v>
      </c>
      <c r="D3" s="4" t="s">
        <v>32</v>
      </c>
    </row>
    <row r="4" spans="1:4" ht="14.1" customHeight="1">
      <c r="A4" s="2" t="str">
        <f>"2533202007312139361040"</f>
        <v>2533202007312139361040</v>
      </c>
      <c r="B4" s="2" t="str">
        <f>"时瑞丽"</f>
        <v>时瑞丽</v>
      </c>
      <c r="C4" s="2" t="s">
        <v>21</v>
      </c>
      <c r="D4" s="3"/>
    </row>
    <row r="5" spans="1:4" ht="14.1" customHeight="1">
      <c r="A5" s="2" t="str">
        <f>"253320200731112525429"</f>
        <v>253320200731112525429</v>
      </c>
      <c r="B5" s="2" t="str">
        <f>"熊斐"</f>
        <v>熊斐</v>
      </c>
      <c r="C5" s="2" t="s">
        <v>21</v>
      </c>
      <c r="D5" s="3"/>
    </row>
    <row r="6" spans="1:4" ht="14.1" customHeight="1">
      <c r="A6" s="2" t="str">
        <f>"2533202008011212481278"</f>
        <v>2533202008011212481278</v>
      </c>
      <c r="B6" s="2" t="str">
        <f>"张铎"</f>
        <v>张铎</v>
      </c>
      <c r="C6" s="2" t="s">
        <v>22</v>
      </c>
      <c r="D6" s="3"/>
    </row>
    <row r="7" spans="1:4" ht="14.1" customHeight="1">
      <c r="A7" s="2" t="str">
        <f>"2533202008010906131156"</f>
        <v>2533202008010906131156</v>
      </c>
      <c r="B7" s="2" t="str">
        <f>"丁笑笑"</f>
        <v>丁笑笑</v>
      </c>
      <c r="C7" s="2" t="s">
        <v>23</v>
      </c>
      <c r="D7" s="3"/>
    </row>
    <row r="8" spans="1:4" ht="14.1" customHeight="1">
      <c r="A8" s="2" t="str">
        <f>"2533202008021007461717"</f>
        <v>2533202008021007461717</v>
      </c>
      <c r="B8" s="2" t="str">
        <f>"魏伶羽"</f>
        <v>魏伶羽</v>
      </c>
      <c r="C8" s="2" t="s">
        <v>21</v>
      </c>
      <c r="D8" s="3"/>
    </row>
    <row r="9" spans="1:4" ht="14.1" customHeight="1">
      <c r="A9" s="2" t="str">
        <f>"2533202008010930361180"</f>
        <v>2533202008010930361180</v>
      </c>
      <c r="B9" s="2" t="str">
        <f>"孙迅 "</f>
        <v xml:space="preserve">孙迅 </v>
      </c>
      <c r="C9" s="2" t="s">
        <v>21</v>
      </c>
      <c r="D9" s="3"/>
    </row>
    <row r="10" spans="1:4" ht="14.1" customHeight="1">
      <c r="A10" s="2" t="str">
        <f>"2533202008021223381787"</f>
        <v>2533202008021223381787</v>
      </c>
      <c r="B10" s="2" t="str">
        <f>"张珺"</f>
        <v>张珺</v>
      </c>
      <c r="C10" s="2" t="s">
        <v>24</v>
      </c>
      <c r="D10" s="3"/>
    </row>
    <row r="11" spans="1:4" ht="14.1" customHeight="1">
      <c r="A11" s="2" t="str">
        <f>"253320200731093326160"</f>
        <v>253320200731093326160</v>
      </c>
      <c r="B11" s="2" t="str">
        <f>"简明洁"</f>
        <v>简明洁</v>
      </c>
      <c r="C11" s="2" t="s">
        <v>24</v>
      </c>
      <c r="D11" s="3"/>
    </row>
    <row r="12" spans="1:4" ht="14.1" customHeight="1">
      <c r="A12" s="2" t="str">
        <f>"253320200731092504124"</f>
        <v>253320200731092504124</v>
      </c>
      <c r="B12" s="2" t="str">
        <f>"于琳"</f>
        <v>于琳</v>
      </c>
      <c r="C12" s="2" t="s">
        <v>25</v>
      </c>
      <c r="D12" s="3"/>
    </row>
    <row r="13" spans="1:4" ht="14.1" customHeight="1">
      <c r="A13" s="2" t="str">
        <f>"253320200731110749397"</f>
        <v>253320200731110749397</v>
      </c>
      <c r="B13" s="2" t="str">
        <f>"梁甜"</f>
        <v>梁甜</v>
      </c>
      <c r="C13" s="2" t="s">
        <v>25</v>
      </c>
      <c r="D13" s="3"/>
    </row>
    <row r="14" spans="1:4" ht="14.1" customHeight="1">
      <c r="A14" s="2" t="str">
        <f>"253320200731155845767"</f>
        <v>253320200731155845767</v>
      </c>
      <c r="B14" s="2" t="str">
        <f>"曹瑞婵"</f>
        <v>曹瑞婵</v>
      </c>
      <c r="C14" s="2" t="s">
        <v>24</v>
      </c>
      <c r="D14" s="3"/>
    </row>
    <row r="15" spans="1:4" ht="14.1" customHeight="1">
      <c r="A15" s="2" t="str">
        <f>"253320200731103808343"</f>
        <v>253320200731103808343</v>
      </c>
      <c r="B15" s="2" t="str">
        <f>"黄玉洁"</f>
        <v>黄玉洁</v>
      </c>
      <c r="C15" s="2" t="s">
        <v>25</v>
      </c>
      <c r="D15" s="3"/>
    </row>
    <row r="16" spans="1:4" ht="14.1" customHeight="1">
      <c r="A16" s="2" t="str">
        <f>"253320200731191112949"</f>
        <v>253320200731191112949</v>
      </c>
      <c r="B16" s="2" t="str">
        <f>"齐小雨"</f>
        <v>齐小雨</v>
      </c>
      <c r="C16" s="2" t="s">
        <v>26</v>
      </c>
      <c r="D16" s="3"/>
    </row>
    <row r="17" spans="1:4" ht="14.1" customHeight="1">
      <c r="A17" s="2" t="str">
        <f>"253320200731160302770"</f>
        <v>253320200731160302770</v>
      </c>
      <c r="B17" s="2" t="str">
        <f>"郑婵"</f>
        <v>郑婵</v>
      </c>
      <c r="C17" s="2" t="s">
        <v>24</v>
      </c>
      <c r="D17" s="3"/>
    </row>
    <row r="18" spans="1:4" ht="14.1" customHeight="1">
      <c r="A18" s="2" t="str">
        <f>"2533202008010956321196"</f>
        <v>2533202008010956321196</v>
      </c>
      <c r="B18" s="2" t="str">
        <f>"杜炎聪"</f>
        <v>杜炎聪</v>
      </c>
      <c r="C18" s="2" t="s">
        <v>21</v>
      </c>
      <c r="D18" s="3"/>
    </row>
    <row r="19" spans="1:4" ht="14.1" customHeight="1">
      <c r="A19" s="2" t="str">
        <f>"253320200731121023483"</f>
        <v>253320200731121023483</v>
      </c>
      <c r="B19" s="2" t="str">
        <f>"杨洋"</f>
        <v>杨洋</v>
      </c>
      <c r="C19" s="2" t="s">
        <v>24</v>
      </c>
      <c r="D19" s="3"/>
    </row>
    <row r="20" spans="1:4" ht="14.1" customHeight="1">
      <c r="A20" s="2" t="str">
        <f>"253320200731162257790"</f>
        <v>253320200731162257790</v>
      </c>
      <c r="B20" s="2" t="str">
        <f>"刘瑶"</f>
        <v>刘瑶</v>
      </c>
      <c r="C20" s="2" t="s">
        <v>24</v>
      </c>
      <c r="D20" s="3"/>
    </row>
    <row r="21" spans="1:4" ht="14.1" customHeight="1">
      <c r="A21" s="2" t="str">
        <f>"25332020073108322617"</f>
        <v>25332020073108322617</v>
      </c>
      <c r="B21" s="2" t="str">
        <f>"张佳琳"</f>
        <v>张佳琳</v>
      </c>
      <c r="C21" s="2" t="s">
        <v>25</v>
      </c>
      <c r="D21" s="3"/>
    </row>
    <row r="22" spans="1:4" ht="14.1" customHeight="1">
      <c r="A22" s="2" t="str">
        <f>"25332020073108595042"</f>
        <v>25332020073108595042</v>
      </c>
      <c r="B22" s="2" t="str">
        <f>"黄辰斐"</f>
        <v>黄辰斐</v>
      </c>
      <c r="C22" s="2" t="s">
        <v>23</v>
      </c>
      <c r="D22" s="3"/>
    </row>
    <row r="23" spans="1:4" ht="14.1" customHeight="1">
      <c r="A23" s="2" t="str">
        <f>"253320200731121055486"</f>
        <v>253320200731121055486</v>
      </c>
      <c r="B23" s="2" t="str">
        <f>"王月"</f>
        <v>王月</v>
      </c>
      <c r="C23" s="2" t="s">
        <v>22</v>
      </c>
      <c r="D23" s="3"/>
    </row>
    <row r="24" spans="1:4" ht="14.1" customHeight="1">
      <c r="A24" s="2" t="str">
        <f>"253320200731103345331"</f>
        <v>253320200731103345331</v>
      </c>
      <c r="B24" s="2" t="str">
        <f>"魏小展"</f>
        <v>魏小展</v>
      </c>
      <c r="C24" s="2" t="s">
        <v>24</v>
      </c>
      <c r="D24" s="3"/>
    </row>
    <row r="25" spans="1:4" ht="14.1" customHeight="1">
      <c r="A25" s="2" t="str">
        <f>"253320200731191817954"</f>
        <v>253320200731191817954</v>
      </c>
      <c r="B25" s="2" t="str">
        <f>"李柯雅"</f>
        <v>李柯雅</v>
      </c>
      <c r="C25" s="2" t="s">
        <v>27</v>
      </c>
      <c r="D25" s="3"/>
    </row>
    <row r="26" spans="1:4" ht="14.1" customHeight="1">
      <c r="A26" s="2" t="str">
        <f>"2533202008010919161170"</f>
        <v>2533202008010919161170</v>
      </c>
      <c r="B26" s="2" t="str">
        <f>"史惠"</f>
        <v>史惠</v>
      </c>
      <c r="C26" s="2" t="s">
        <v>28</v>
      </c>
      <c r="D26" s="3"/>
    </row>
    <row r="27" spans="1:4" ht="14.1" customHeight="1">
      <c r="A27" s="2" t="str">
        <f>"253320200731093810176"</f>
        <v>253320200731093810176</v>
      </c>
      <c r="B27" s="2" t="str">
        <f>"杨晗"</f>
        <v>杨晗</v>
      </c>
      <c r="C27" s="2" t="s">
        <v>24</v>
      </c>
      <c r="D27" s="3"/>
    </row>
    <row r="28" spans="1:4" ht="14.1" customHeight="1">
      <c r="A28" s="2" t="str">
        <f>"253320200731101505281"</f>
        <v>253320200731101505281</v>
      </c>
      <c r="B28" s="2" t="str">
        <f>"董梦君"</f>
        <v>董梦君</v>
      </c>
      <c r="C28" s="2" t="s">
        <v>24</v>
      </c>
      <c r="D28" s="3"/>
    </row>
    <row r="29" spans="1:4" ht="14.1" customHeight="1">
      <c r="A29" s="2" t="str">
        <f>"253320200731093315159"</f>
        <v>253320200731093315159</v>
      </c>
      <c r="B29" s="2" t="str">
        <f>"卢显颖"</f>
        <v>卢显颖</v>
      </c>
      <c r="C29" s="2" t="s">
        <v>28</v>
      </c>
      <c r="D29" s="3"/>
    </row>
    <row r="30" spans="1:4" ht="14.1" customHeight="1">
      <c r="A30" s="2" t="str">
        <f>"2533202008020955571710"</f>
        <v>2533202008020955571710</v>
      </c>
      <c r="B30" s="2" t="str">
        <f>"兰兰"</f>
        <v>兰兰</v>
      </c>
      <c r="C30" s="2" t="s">
        <v>28</v>
      </c>
      <c r="D30" s="3"/>
    </row>
    <row r="31" spans="1:4" ht="14.1" customHeight="1">
      <c r="A31" s="2" t="str">
        <f>"2533202008011432141371"</f>
        <v>2533202008011432141371</v>
      </c>
      <c r="B31" s="2" t="str">
        <f>"黄颖"</f>
        <v>黄颖</v>
      </c>
      <c r="C31" s="2" t="s">
        <v>28</v>
      </c>
      <c r="D31" s="3"/>
    </row>
    <row r="32" spans="1:4" ht="14.1" customHeight="1">
      <c r="A32" s="2" t="str">
        <f>"253320200731113131436"</f>
        <v>253320200731113131436</v>
      </c>
      <c r="B32" s="2" t="str">
        <f>"徐瑞雪"</f>
        <v>徐瑞雪</v>
      </c>
      <c r="C32" s="2" t="s">
        <v>24</v>
      </c>
      <c r="D32" s="3"/>
    </row>
    <row r="33" spans="1:4" ht="14.1" customHeight="1">
      <c r="A33" s="2" t="str">
        <f>"253320200731111325410"</f>
        <v>253320200731111325410</v>
      </c>
      <c r="B33" s="2" t="str">
        <f>"王峥"</f>
        <v>王峥</v>
      </c>
      <c r="C33" s="2" t="s">
        <v>28</v>
      </c>
      <c r="D33" s="3"/>
    </row>
    <row r="34" spans="1:4" ht="14.1" customHeight="1">
      <c r="A34" s="2" t="str">
        <f>"253320200731122513509"</f>
        <v>253320200731122513509</v>
      </c>
      <c r="B34" s="2" t="str">
        <f>"袁希子"</f>
        <v>袁希子</v>
      </c>
      <c r="C34" s="2" t="s">
        <v>21</v>
      </c>
      <c r="D34" s="3"/>
    </row>
    <row r="35" spans="1:4" ht="14.1" customHeight="1">
      <c r="A35" s="2" t="str">
        <f>"253320200731125029556"</f>
        <v>253320200731125029556</v>
      </c>
      <c r="B35" s="2" t="str">
        <f>"张蕾蕾"</f>
        <v>张蕾蕾</v>
      </c>
      <c r="C35" s="2" t="s">
        <v>28</v>
      </c>
      <c r="D35" s="3"/>
    </row>
    <row r="36" spans="1:4" ht="14.1" customHeight="1">
      <c r="A36" s="2" t="str">
        <f>"2533202008010920111173"</f>
        <v>2533202008010920111173</v>
      </c>
      <c r="B36" s="2" t="str">
        <f>"廖雪帆"</f>
        <v>廖雪帆</v>
      </c>
      <c r="C36" s="2" t="s">
        <v>27</v>
      </c>
      <c r="D36" s="3"/>
    </row>
    <row r="37" spans="1:4" ht="14.1" customHeight="1">
      <c r="A37" s="2" t="str">
        <f>"253320200731151122709"</f>
        <v>253320200731151122709</v>
      </c>
      <c r="B37" s="2" t="str">
        <f>"彭丰慧"</f>
        <v>彭丰慧</v>
      </c>
      <c r="C37" s="2" t="s">
        <v>21</v>
      </c>
      <c r="D37" s="3"/>
    </row>
    <row r="38" spans="1:4" ht="14.1" customHeight="1">
      <c r="A38" s="2" t="str">
        <f>"25332020073109052064"</f>
        <v>25332020073109052064</v>
      </c>
      <c r="B38" s="2" t="str">
        <f>"黄双"</f>
        <v>黄双</v>
      </c>
      <c r="C38" s="2" t="s">
        <v>21</v>
      </c>
      <c r="D38" s="3"/>
    </row>
    <row r="39" spans="1:4" ht="14.1" customHeight="1">
      <c r="A39" s="2" t="str">
        <f>"253320200731093355164"</f>
        <v>253320200731093355164</v>
      </c>
      <c r="B39" s="2" t="str">
        <f>"柳文娟"</f>
        <v>柳文娟</v>
      </c>
      <c r="C39" s="2" t="s">
        <v>22</v>
      </c>
      <c r="D39" s="3"/>
    </row>
    <row r="40" spans="1:4" ht="14.1" customHeight="1">
      <c r="A40" s="2" t="str">
        <f>"253320200731100702257"</f>
        <v>253320200731100702257</v>
      </c>
      <c r="B40" s="2" t="str">
        <f>"赵雅琳"</f>
        <v>赵雅琳</v>
      </c>
      <c r="C40" s="2" t="s">
        <v>24</v>
      </c>
      <c r="D40" s="3"/>
    </row>
    <row r="41" spans="1:4" ht="14.1" customHeight="1">
      <c r="A41" s="2" t="str">
        <f>"253320200731132159608"</f>
        <v>253320200731132159608</v>
      </c>
      <c r="B41" s="2" t="str">
        <f>"郑一帆"</f>
        <v>郑一帆</v>
      </c>
      <c r="C41" s="2" t="s">
        <v>23</v>
      </c>
      <c r="D41" s="3"/>
    </row>
    <row r="42" spans="1:4" ht="14.1" customHeight="1">
      <c r="A42" s="2" t="str">
        <f>"253320200731092950149"</f>
        <v>253320200731092950149</v>
      </c>
      <c r="B42" s="2" t="str">
        <f>"蒋梦"</f>
        <v>蒋梦</v>
      </c>
      <c r="C42" s="2" t="s">
        <v>28</v>
      </c>
      <c r="D42" s="3"/>
    </row>
    <row r="43" spans="1:4" ht="14.1" customHeight="1">
      <c r="A43" s="2" t="str">
        <f>"25332020073108584339"</f>
        <v>25332020073108584339</v>
      </c>
      <c r="B43" s="2" t="str">
        <f>"吴婷婷"</f>
        <v>吴婷婷</v>
      </c>
      <c r="C43" s="2" t="s">
        <v>21</v>
      </c>
      <c r="D43" s="3"/>
    </row>
    <row r="44" spans="1:4" ht="14.1" customHeight="1">
      <c r="A44" s="2" t="str">
        <f>"253320200731100457250"</f>
        <v>253320200731100457250</v>
      </c>
      <c r="B44" s="2" t="str">
        <f>"刘芷"</f>
        <v>刘芷</v>
      </c>
      <c r="C44" s="2" t="s">
        <v>26</v>
      </c>
      <c r="D44" s="3"/>
    </row>
    <row r="45" spans="1:4" ht="14.1" customHeight="1">
      <c r="A45" s="2" t="str">
        <f>"253320200731093907177"</f>
        <v>253320200731093907177</v>
      </c>
      <c r="B45" s="2" t="str">
        <f>"周亚倩"</f>
        <v>周亚倩</v>
      </c>
      <c r="C45" s="2" t="s">
        <v>27</v>
      </c>
      <c r="D45" s="3"/>
    </row>
    <row r="46" spans="1:4" ht="14.1" customHeight="1">
      <c r="A46" s="2" t="str">
        <f>"253320200731095515219"</f>
        <v>253320200731095515219</v>
      </c>
      <c r="B46" s="2" t="str">
        <f>"王鑫"</f>
        <v>王鑫</v>
      </c>
      <c r="C46" s="2" t="s">
        <v>26</v>
      </c>
      <c r="D46" s="3"/>
    </row>
    <row r="47" spans="1:4" ht="14.1" customHeight="1">
      <c r="A47" s="2" t="str">
        <f>"253320200731093700174"</f>
        <v>253320200731093700174</v>
      </c>
      <c r="B47" s="2" t="str">
        <f>"徐通泽"</f>
        <v>徐通泽</v>
      </c>
      <c r="C47" s="2" t="s">
        <v>26</v>
      </c>
      <c r="D47" s="3"/>
    </row>
    <row r="48" spans="1:4" ht="14.1" customHeight="1">
      <c r="A48" s="2" t="str">
        <f>"2533202008012113481572"</f>
        <v>2533202008012113481572</v>
      </c>
      <c r="B48" s="2" t="str">
        <f>"孙高坛"</f>
        <v>孙高坛</v>
      </c>
      <c r="C48" s="2" t="s">
        <v>24</v>
      </c>
      <c r="D48" s="3"/>
    </row>
    <row r="49" spans="1:4" ht="14.1" customHeight="1">
      <c r="A49" s="2" t="str">
        <f>"25332020073109044261"</f>
        <v>25332020073109044261</v>
      </c>
      <c r="B49" s="2" t="str">
        <f>"王帅军"</f>
        <v>王帅军</v>
      </c>
      <c r="C49" s="2" t="s">
        <v>26</v>
      </c>
      <c r="D49" s="3"/>
    </row>
    <row r="50" spans="1:4" ht="14.1" customHeight="1">
      <c r="A50" s="2" t="str">
        <f>"253320200731131047591"</f>
        <v>253320200731131047591</v>
      </c>
      <c r="B50" s="2" t="str">
        <f>"薛玲玉"</f>
        <v>薛玲玉</v>
      </c>
      <c r="C50" s="2" t="s">
        <v>26</v>
      </c>
      <c r="D50" s="3"/>
    </row>
    <row r="51" spans="1:4" ht="14.1" customHeight="1">
      <c r="A51" s="2" t="str">
        <f>"253320200731154225742"</f>
        <v>253320200731154225742</v>
      </c>
      <c r="B51" s="2" t="str">
        <f>"吕红星"</f>
        <v>吕红星</v>
      </c>
      <c r="C51" s="2" t="s">
        <v>21</v>
      </c>
      <c r="D51" s="3"/>
    </row>
    <row r="52" spans="1:4" ht="14.1" customHeight="1">
      <c r="A52" s="2" t="str">
        <f>"253320200731102446309"</f>
        <v>253320200731102446309</v>
      </c>
      <c r="B52" s="2" t="str">
        <f>"赵红涛"</f>
        <v>赵红涛</v>
      </c>
      <c r="C52" s="2" t="s">
        <v>24</v>
      </c>
      <c r="D52" s="3"/>
    </row>
    <row r="53" spans="1:4" ht="14.1" customHeight="1">
      <c r="A53" s="2" t="str">
        <f>"2533202007312117511026"</f>
        <v>2533202007312117511026</v>
      </c>
      <c r="B53" s="2" t="str">
        <f>"王萌杨"</f>
        <v>王萌杨</v>
      </c>
      <c r="C53" s="2" t="s">
        <v>27</v>
      </c>
      <c r="D53" s="3"/>
    </row>
    <row r="54" spans="1:4" ht="14.1" customHeight="1">
      <c r="A54" s="2" t="str">
        <f>"2533202008011234211300"</f>
        <v>2533202008011234211300</v>
      </c>
      <c r="B54" s="2" t="str">
        <f>"贾成程"</f>
        <v>贾成程</v>
      </c>
      <c r="C54" s="2" t="s">
        <v>28</v>
      </c>
      <c r="D54" s="3"/>
    </row>
    <row r="55" spans="1:4" ht="14.1" customHeight="1">
      <c r="A55" s="2" t="str">
        <f>"253320200731140252655"</f>
        <v>253320200731140252655</v>
      </c>
      <c r="B55" s="2" t="str">
        <f>"张洪溶"</f>
        <v>张洪溶</v>
      </c>
      <c r="C55" s="2" t="s">
        <v>21</v>
      </c>
      <c r="D55" s="3"/>
    </row>
    <row r="56" spans="1:4" ht="14.1" customHeight="1">
      <c r="A56" s="2" t="str">
        <f>"253320200731102155301"</f>
        <v>253320200731102155301</v>
      </c>
      <c r="B56" s="2" t="str">
        <f>"郑若汐"</f>
        <v>郑若汐</v>
      </c>
      <c r="C56" s="2" t="s">
        <v>26</v>
      </c>
      <c r="D56" s="3"/>
    </row>
    <row r="57" spans="1:4" ht="14.1" customHeight="1">
      <c r="A57" s="2" t="str">
        <f>"25332020073109154291"</f>
        <v>25332020073109154291</v>
      </c>
      <c r="B57" s="2" t="str">
        <f>"王亚赛"</f>
        <v>王亚赛</v>
      </c>
      <c r="C57" s="2" t="s">
        <v>23</v>
      </c>
      <c r="D57" s="3"/>
    </row>
    <row r="58" spans="1:4" ht="14.1" customHeight="1">
      <c r="A58" s="2" t="str">
        <f>"253320200731133746628"</f>
        <v>253320200731133746628</v>
      </c>
      <c r="B58" s="2" t="str">
        <f>"胡殿阁"</f>
        <v>胡殿阁</v>
      </c>
      <c r="C58" s="2" t="s">
        <v>24</v>
      </c>
      <c r="D58" s="3"/>
    </row>
    <row r="59" spans="1:4" ht="14.1" customHeight="1">
      <c r="A59" s="2" t="str">
        <f>"253320200731103254329"</f>
        <v>253320200731103254329</v>
      </c>
      <c r="B59" s="2" t="str">
        <f>"陈睿"</f>
        <v>陈睿</v>
      </c>
      <c r="C59" s="2" t="s">
        <v>21</v>
      </c>
      <c r="D59" s="3"/>
    </row>
    <row r="60" spans="1:4" ht="14.1" customHeight="1">
      <c r="A60" s="2" t="str">
        <f>"25332020073108470232"</f>
        <v>25332020073108470232</v>
      </c>
      <c r="B60" s="2" t="str">
        <f>"周巧红"</f>
        <v>周巧红</v>
      </c>
      <c r="C60" s="2" t="s">
        <v>28</v>
      </c>
      <c r="D60" s="3"/>
    </row>
    <row r="61" spans="1:4" ht="14.1" customHeight="1">
      <c r="A61" s="2" t="str">
        <f>"253320200731094219191"</f>
        <v>253320200731094219191</v>
      </c>
      <c r="B61" s="2" t="str">
        <f>"范嘉妮"</f>
        <v>范嘉妮</v>
      </c>
      <c r="C61" s="2" t="s">
        <v>26</v>
      </c>
      <c r="D61" s="3"/>
    </row>
    <row r="62" spans="1:4" ht="14.1" customHeight="1">
      <c r="A62" s="2" t="str">
        <f>"253320200731112138425"</f>
        <v>253320200731112138425</v>
      </c>
      <c r="B62" s="2" t="str">
        <f>"田梦玮"</f>
        <v>田梦玮</v>
      </c>
      <c r="C62" s="2" t="s">
        <v>28</v>
      </c>
      <c r="D62" s="3"/>
    </row>
    <row r="63" spans="1:4" ht="14.1" customHeight="1">
      <c r="A63" s="2" t="str">
        <f>"253320200731134324631"</f>
        <v>253320200731134324631</v>
      </c>
      <c r="B63" s="2" t="str">
        <f>"魏艳琳"</f>
        <v>魏艳琳</v>
      </c>
      <c r="C63" s="2" t="s">
        <v>28</v>
      </c>
      <c r="D63" s="3"/>
    </row>
    <row r="64" spans="1:4" ht="14.1" customHeight="1">
      <c r="A64" s="2" t="str">
        <f>"2533202008012030301555"</f>
        <v>2533202008012030301555</v>
      </c>
      <c r="B64" s="2" t="str">
        <f>"周冬洋"</f>
        <v>周冬洋</v>
      </c>
      <c r="C64" s="2" t="s">
        <v>22</v>
      </c>
      <c r="D64" s="3"/>
    </row>
    <row r="65" spans="1:4" ht="14.1" customHeight="1">
      <c r="A65" s="2" t="str">
        <f>"253320200731104121355"</f>
        <v>253320200731104121355</v>
      </c>
      <c r="B65" s="2" t="str">
        <f>"朱贝"</f>
        <v>朱贝</v>
      </c>
      <c r="C65" s="2" t="s">
        <v>24</v>
      </c>
      <c r="D65" s="3"/>
    </row>
    <row r="66" spans="1:4" ht="14.1" customHeight="1">
      <c r="A66" s="2" t="str">
        <f>"25332020073109011051"</f>
        <v>25332020073109011051</v>
      </c>
      <c r="B66" s="2" t="str">
        <f>"贾保家"</f>
        <v>贾保家</v>
      </c>
      <c r="C66" s="2" t="s">
        <v>23</v>
      </c>
      <c r="D66" s="3"/>
    </row>
    <row r="67" spans="1:4" ht="14.1" customHeight="1">
      <c r="A67" s="2" t="str">
        <f>"25332020073109121582"</f>
        <v>25332020073109121582</v>
      </c>
      <c r="B67" s="2" t="str">
        <f>"裴凤飞"</f>
        <v>裴凤飞</v>
      </c>
      <c r="C67" s="2" t="s">
        <v>21</v>
      </c>
      <c r="D67" s="3"/>
    </row>
    <row r="68" spans="1:4" ht="14.1" customHeight="1">
      <c r="A68" s="2" t="str">
        <f>"2533202007312131131039"</f>
        <v>2533202007312131131039</v>
      </c>
      <c r="B68" s="2" t="str">
        <f>"王晴"</f>
        <v>王晴</v>
      </c>
      <c r="C68" s="2" t="s">
        <v>26</v>
      </c>
      <c r="D68" s="3"/>
    </row>
    <row r="69" spans="1:4" ht="14.1" customHeight="1">
      <c r="A69" s="2" t="str">
        <f>"253320200731195837979"</f>
        <v>253320200731195837979</v>
      </c>
      <c r="B69" s="2" t="str">
        <f>"陈蕊"</f>
        <v>陈蕊</v>
      </c>
      <c r="C69" s="2" t="s">
        <v>26</v>
      </c>
      <c r="D69" s="3"/>
    </row>
    <row r="70" spans="1:4" ht="14.1" customHeight="1">
      <c r="A70" s="2" t="str">
        <f>"253320200731113639446"</f>
        <v>253320200731113639446</v>
      </c>
      <c r="B70" s="2" t="str">
        <f>"陈玲玲"</f>
        <v>陈玲玲</v>
      </c>
      <c r="C70" s="2" t="s">
        <v>21</v>
      </c>
      <c r="D70" s="3"/>
    </row>
    <row r="71" spans="1:4" ht="14.1" customHeight="1">
      <c r="A71" s="2" t="str">
        <f>"253320200731150904708"</f>
        <v>253320200731150904708</v>
      </c>
      <c r="B71" s="2" t="str">
        <f>"郭红丽"</f>
        <v>郭红丽</v>
      </c>
      <c r="C71" s="2" t="s">
        <v>24</v>
      </c>
      <c r="D71" s="3"/>
    </row>
    <row r="72" spans="1:4" ht="14.1" customHeight="1">
      <c r="A72" s="2" t="str">
        <f>"253320200731134452634"</f>
        <v>253320200731134452634</v>
      </c>
      <c r="B72" s="2" t="str">
        <f>"刘硕"</f>
        <v>刘硕</v>
      </c>
      <c r="C72" s="2" t="s">
        <v>25</v>
      </c>
      <c r="D72" s="3"/>
    </row>
    <row r="73" spans="1:4" ht="14.1" customHeight="1">
      <c r="A73" s="2" t="str">
        <f>"2533202008010823321125"</f>
        <v>2533202008010823321125</v>
      </c>
      <c r="B73" s="2" t="str">
        <f>"蒋孟爽"</f>
        <v>蒋孟爽</v>
      </c>
      <c r="C73" s="2" t="s">
        <v>21</v>
      </c>
      <c r="D73" s="3"/>
    </row>
    <row r="74" spans="1:4" ht="14.1" customHeight="1">
      <c r="A74" s="2" t="str">
        <f>"253320200731115442470"</f>
        <v>253320200731115442470</v>
      </c>
      <c r="B74" s="2" t="str">
        <f>"刘峥"</f>
        <v>刘峥</v>
      </c>
      <c r="C74" s="2" t="s">
        <v>24</v>
      </c>
      <c r="D74" s="3"/>
    </row>
    <row r="75" spans="1:4" ht="14.1" customHeight="1">
      <c r="A75" s="2" t="str">
        <f>"2533202008010836371141"</f>
        <v>2533202008010836371141</v>
      </c>
      <c r="B75" s="2" t="str">
        <f>"赵克会"</f>
        <v>赵克会</v>
      </c>
      <c r="C75" s="2" t="s">
        <v>21</v>
      </c>
      <c r="D75" s="3"/>
    </row>
    <row r="76" spans="1:4" ht="14.1" customHeight="1">
      <c r="A76" s="2" t="str">
        <f>"25332020073109102276"</f>
        <v>25332020073109102276</v>
      </c>
      <c r="B76" s="2" t="str">
        <f>"高雪亚"</f>
        <v>高雪亚</v>
      </c>
      <c r="C76" s="2" t="s">
        <v>24</v>
      </c>
      <c r="D76" s="3"/>
    </row>
    <row r="77" spans="1:4" ht="14.1" customHeight="1">
      <c r="A77" s="2" t="str">
        <f>"253320200731095551223"</f>
        <v>253320200731095551223</v>
      </c>
      <c r="B77" s="2" t="str">
        <f>"齐亚博"</f>
        <v>齐亚博</v>
      </c>
      <c r="C77" s="2" t="s">
        <v>25</v>
      </c>
      <c r="D77" s="3"/>
    </row>
    <row r="78" spans="1:4" ht="14.1" customHeight="1">
      <c r="A78" s="2" t="str">
        <f>"25332020073109124183"</f>
        <v>25332020073109124183</v>
      </c>
      <c r="B78" s="2" t="str">
        <f>"罗观星"</f>
        <v>罗观星</v>
      </c>
      <c r="C78" s="2" t="s">
        <v>26</v>
      </c>
      <c r="D78" s="3"/>
    </row>
    <row r="79" spans="1:4" ht="14.1" customHeight="1">
      <c r="A79" s="2" t="str">
        <f>"253320200731095023206"</f>
        <v>253320200731095023206</v>
      </c>
      <c r="B79" s="2" t="str">
        <f>"李彦娣"</f>
        <v>李彦娣</v>
      </c>
      <c r="C79" s="2" t="s">
        <v>24</v>
      </c>
      <c r="D79" s="3"/>
    </row>
    <row r="80" spans="1:4" ht="14.1" customHeight="1">
      <c r="A80" s="2" t="str">
        <f>"253320200731091825103"</f>
        <v>253320200731091825103</v>
      </c>
      <c r="B80" s="2" t="str">
        <f>"王静"</f>
        <v>王静</v>
      </c>
      <c r="C80" s="2" t="s">
        <v>24</v>
      </c>
      <c r="D80" s="3"/>
    </row>
    <row r="81" spans="1:4" ht="14.1" customHeight="1">
      <c r="A81" s="2" t="str">
        <f>"2533202008011720171468"</f>
        <v>2533202008011720171468</v>
      </c>
      <c r="B81" s="2" t="str">
        <f>"李亚楠"</f>
        <v>李亚楠</v>
      </c>
      <c r="C81" s="2" t="s">
        <v>24</v>
      </c>
      <c r="D81" s="3"/>
    </row>
    <row r="82" spans="1:4" ht="14.1" customHeight="1">
      <c r="A82" s="2" t="str">
        <f>"253320200731092818139"</f>
        <v>253320200731092818139</v>
      </c>
      <c r="B82" s="2" t="str">
        <f>"李俊萍"</f>
        <v>李俊萍</v>
      </c>
      <c r="C82" s="2" t="s">
        <v>24</v>
      </c>
      <c r="D82" s="3"/>
    </row>
    <row r="83" spans="1:4" ht="14.1" customHeight="1">
      <c r="A83" s="2" t="str">
        <f>"253320200731091808102"</f>
        <v>253320200731091808102</v>
      </c>
      <c r="B83" s="2" t="str">
        <f>"庞京京"</f>
        <v>庞京京</v>
      </c>
      <c r="C83" s="2" t="s">
        <v>29</v>
      </c>
      <c r="D83" s="3"/>
    </row>
    <row r="84" spans="1:4" ht="14.1" customHeight="1">
      <c r="A84" s="2" t="str">
        <f>"253320200731203117999"</f>
        <v>253320200731203117999</v>
      </c>
      <c r="B84" s="2" t="str">
        <f>"秦盼娣"</f>
        <v>秦盼娣</v>
      </c>
      <c r="C84" s="2" t="s">
        <v>22</v>
      </c>
      <c r="D84" s="3"/>
    </row>
    <row r="85" spans="1:4" ht="14.1" customHeight="1">
      <c r="A85" s="2" t="str">
        <f>"2533202008010952331194"</f>
        <v>2533202008010952331194</v>
      </c>
      <c r="B85" s="2" t="str">
        <f>"杨博"</f>
        <v>杨博</v>
      </c>
      <c r="C85" s="2" t="s">
        <v>28</v>
      </c>
      <c r="D85" s="3"/>
    </row>
    <row r="86" spans="1:4" ht="14.1" customHeight="1">
      <c r="A86" s="2" t="str">
        <f>"253320200731175200874"</f>
        <v>253320200731175200874</v>
      </c>
      <c r="B86" s="2" t="str">
        <f>"张永鹏"</f>
        <v>张永鹏</v>
      </c>
      <c r="C86" s="2" t="s">
        <v>22</v>
      </c>
      <c r="D86" s="3"/>
    </row>
    <row r="87" spans="1:4" ht="14.1" customHeight="1">
      <c r="A87" s="2" t="str">
        <f>"253320200731092122111"</f>
        <v>253320200731092122111</v>
      </c>
      <c r="B87" s="2" t="str">
        <f>"刘婉莹"</f>
        <v>刘婉莹</v>
      </c>
      <c r="C87" s="2" t="s">
        <v>27</v>
      </c>
      <c r="D87" s="3"/>
    </row>
    <row r="88" spans="1:4" ht="14.1" customHeight="1">
      <c r="A88" s="2" t="str">
        <f>"253320200731130542579"</f>
        <v>253320200731130542579</v>
      </c>
      <c r="B88" s="2" t="str">
        <f>"马梦召"</f>
        <v>马梦召</v>
      </c>
      <c r="C88" s="2" t="s">
        <v>28</v>
      </c>
      <c r="D88" s="3"/>
    </row>
    <row r="89" spans="1:4" ht="14.1" customHeight="1">
      <c r="A89" s="2" t="str">
        <f>"25332020073109000144"</f>
        <v>25332020073109000144</v>
      </c>
      <c r="B89" s="2" t="str">
        <f>"秦攀攀"</f>
        <v>秦攀攀</v>
      </c>
      <c r="C89" s="2" t="s">
        <v>23</v>
      </c>
      <c r="D89" s="3"/>
    </row>
    <row r="90" spans="1:4" ht="14.1" customHeight="1">
      <c r="A90" s="2" t="str">
        <f>"253320200731103825344"</f>
        <v>253320200731103825344</v>
      </c>
      <c r="B90" s="2" t="str">
        <f>"郭雨"</f>
        <v>郭雨</v>
      </c>
      <c r="C90" s="2" t="s">
        <v>25</v>
      </c>
      <c r="D90" s="3"/>
    </row>
    <row r="91" spans="1:4" ht="14.1" customHeight="1">
      <c r="A91" s="2" t="str">
        <f>"253320200731115521471"</f>
        <v>253320200731115521471</v>
      </c>
      <c r="B91" s="2" t="str">
        <f>"鲁冠智"</f>
        <v>鲁冠智</v>
      </c>
      <c r="C91" s="2" t="s">
        <v>26</v>
      </c>
      <c r="D91" s="3"/>
    </row>
    <row r="92" spans="1:4" ht="14.1" customHeight="1">
      <c r="A92" s="2" t="str">
        <f>"2533202008010817181121"</f>
        <v>2533202008010817181121</v>
      </c>
      <c r="B92" s="2" t="str">
        <f>"张亚萍"</f>
        <v>张亚萍</v>
      </c>
      <c r="C92" s="2" t="s">
        <v>27</v>
      </c>
      <c r="D92" s="3"/>
    </row>
    <row r="93" spans="1:4" ht="14.1" customHeight="1">
      <c r="A93" s="2" t="str">
        <f>"253320200731191050947"</f>
        <v>253320200731191050947</v>
      </c>
      <c r="B93" s="2" t="str">
        <f>"寇圆圆"</f>
        <v>寇圆圆</v>
      </c>
      <c r="C93" s="2" t="s">
        <v>26</v>
      </c>
      <c r="D93" s="3"/>
    </row>
    <row r="94" spans="1:4" ht="14.1" customHeight="1">
      <c r="A94" s="2" t="str">
        <f>"25332020073108592240"</f>
        <v>25332020073108592240</v>
      </c>
      <c r="B94" s="2" t="str">
        <f>"王香香"</f>
        <v>王香香</v>
      </c>
      <c r="C94" s="2" t="s">
        <v>22</v>
      </c>
      <c r="D94" s="3"/>
    </row>
    <row r="95" spans="1:4" ht="14.1" customHeight="1">
      <c r="A95" s="2" t="str">
        <f>"253320200731095729226"</f>
        <v>253320200731095729226</v>
      </c>
      <c r="B95" s="2" t="str">
        <f>"程婉"</f>
        <v>程婉</v>
      </c>
      <c r="C95" s="2" t="s">
        <v>24</v>
      </c>
      <c r="D95" s="3"/>
    </row>
    <row r="96" spans="1:4" ht="14.1" customHeight="1">
      <c r="A96" s="2" t="str">
        <f>"253320200731092503123"</f>
        <v>253320200731092503123</v>
      </c>
      <c r="B96" s="2" t="str">
        <f>"张新"</f>
        <v>张新</v>
      </c>
      <c r="C96" s="2" t="s">
        <v>24</v>
      </c>
      <c r="D96" s="3"/>
    </row>
    <row r="97" spans="1:4" ht="14.1" customHeight="1">
      <c r="A97" s="2" t="str">
        <f>"2533202008021508251878"</f>
        <v>2533202008021508251878</v>
      </c>
      <c r="B97" s="2" t="str">
        <f>"王赟"</f>
        <v>王赟</v>
      </c>
      <c r="C97" s="2" t="s">
        <v>25</v>
      </c>
      <c r="D97" s="3"/>
    </row>
    <row r="98" spans="1:4" ht="14.1" customHeight="1">
      <c r="A98" s="2" t="str">
        <f>"253320200731101252275"</f>
        <v>253320200731101252275</v>
      </c>
      <c r="B98" s="2" t="str">
        <f>"李小红"</f>
        <v>李小红</v>
      </c>
      <c r="C98" s="2" t="s">
        <v>22</v>
      </c>
      <c r="D98" s="3"/>
    </row>
    <row r="99" spans="1:4" ht="14.1" customHeight="1">
      <c r="A99" s="2" t="str">
        <f>"253320200731163925810"</f>
        <v>253320200731163925810</v>
      </c>
      <c r="B99" s="2" t="str">
        <f>"司应翱"</f>
        <v>司应翱</v>
      </c>
      <c r="C99" s="2" t="s">
        <v>29</v>
      </c>
      <c r="D99" s="3"/>
    </row>
    <row r="100" spans="1:4" ht="14.1" customHeight="1">
      <c r="A100" s="2" t="str">
        <f>"253320200731182731901"</f>
        <v>253320200731182731901</v>
      </c>
      <c r="B100" s="2" t="str">
        <f>"姜淼"</f>
        <v>姜淼</v>
      </c>
      <c r="C100" s="2" t="s">
        <v>24</v>
      </c>
      <c r="D100" s="3"/>
    </row>
    <row r="101" spans="1:4" ht="14.1" customHeight="1">
      <c r="A101" s="2" t="str">
        <f>"25332020073109053365"</f>
        <v>25332020073109053365</v>
      </c>
      <c r="B101" s="2" t="str">
        <f>"张玉好"</f>
        <v>张玉好</v>
      </c>
      <c r="C101" s="2" t="s">
        <v>30</v>
      </c>
      <c r="D101" s="3"/>
    </row>
    <row r="102" spans="1:4" ht="14.1" customHeight="1">
      <c r="A102" s="2" t="str">
        <f>"2533202008010745171116"</f>
        <v>2533202008010745171116</v>
      </c>
      <c r="B102" s="2" t="str">
        <f>"幸凯迪"</f>
        <v>幸凯迪</v>
      </c>
      <c r="C102" s="2" t="s">
        <v>26</v>
      </c>
      <c r="D102" s="3"/>
    </row>
    <row r="103" spans="1:4" ht="14.1" customHeight="1">
      <c r="A103" s="2" t="str">
        <f>"2533202008011132461254"</f>
        <v>2533202008011132461254</v>
      </c>
      <c r="B103" s="2" t="str">
        <f>"邱月月"</f>
        <v>邱月月</v>
      </c>
      <c r="C103" s="2" t="s">
        <v>22</v>
      </c>
      <c r="D103" s="3"/>
    </row>
    <row r="104" spans="1:4" ht="14.1" customHeight="1">
      <c r="A104" s="2" t="str">
        <f>"253320200731194126972"</f>
        <v>253320200731194126972</v>
      </c>
      <c r="B104" s="2" t="str">
        <f>"张云景"</f>
        <v>张云景</v>
      </c>
      <c r="C104" s="2" t="s">
        <v>21</v>
      </c>
      <c r="D104" s="3"/>
    </row>
    <row r="105" spans="1:4" ht="14.1" customHeight="1">
      <c r="A105" s="2" t="str">
        <f>"253320200731174806871"</f>
        <v>253320200731174806871</v>
      </c>
      <c r="B105" s="2" t="str">
        <f>"刘爽"</f>
        <v>刘爽</v>
      </c>
      <c r="C105" s="2" t="s">
        <v>24</v>
      </c>
      <c r="D105" s="3"/>
    </row>
    <row r="106" spans="1:4" ht="14.1" customHeight="1">
      <c r="A106" s="2" t="str">
        <f>"2533202008021245241803"</f>
        <v>2533202008021245241803</v>
      </c>
      <c r="B106" s="2" t="str">
        <f>"周伟航"</f>
        <v>周伟航</v>
      </c>
      <c r="C106" s="2" t="s">
        <v>21</v>
      </c>
      <c r="D106" s="3"/>
    </row>
    <row r="107" spans="1:4" ht="14.1" customHeight="1">
      <c r="A107" s="2" t="str">
        <f>"253320200731094859200"</f>
        <v>253320200731094859200</v>
      </c>
      <c r="B107" s="2" t="str">
        <f>"李孟"</f>
        <v>李孟</v>
      </c>
      <c r="C107" s="2" t="s">
        <v>28</v>
      </c>
      <c r="D107" s="3"/>
    </row>
    <row r="108" spans="1:4" ht="14.1" customHeight="1">
      <c r="A108" s="2" t="str">
        <f>"253320200731092946148"</f>
        <v>253320200731092946148</v>
      </c>
      <c r="B108" s="2" t="str">
        <f>"朱旭"</f>
        <v>朱旭</v>
      </c>
      <c r="C108" s="2" t="s">
        <v>24</v>
      </c>
      <c r="D108" s="3"/>
    </row>
    <row r="109" spans="1:4" ht="14.1" customHeight="1">
      <c r="A109" s="2" t="str">
        <f>"2533202008010919581172"</f>
        <v>2533202008010919581172</v>
      </c>
      <c r="B109" s="2" t="str">
        <f>"张晗"</f>
        <v>张晗</v>
      </c>
      <c r="C109" s="2" t="s">
        <v>28</v>
      </c>
      <c r="D109" s="3"/>
    </row>
    <row r="110" spans="1:4" ht="14.1" customHeight="1">
      <c r="A110" s="2" t="str">
        <f>"25332020073108574438"</f>
        <v>25332020073108574438</v>
      </c>
      <c r="B110" s="2" t="str">
        <f>"杨闪"</f>
        <v>杨闪</v>
      </c>
      <c r="C110" s="2" t="s">
        <v>24</v>
      </c>
      <c r="D110" s="3"/>
    </row>
    <row r="111" spans="1:4" ht="14.1" customHeight="1">
      <c r="A111" s="2" t="str">
        <f>"253320200731101541285"</f>
        <v>253320200731101541285</v>
      </c>
      <c r="B111" s="2" t="str">
        <f>"肖月"</f>
        <v>肖月</v>
      </c>
      <c r="C111" s="2" t="s">
        <v>24</v>
      </c>
      <c r="D111" s="3"/>
    </row>
    <row r="112" spans="1:4" ht="14.1" customHeight="1">
      <c r="A112" s="2" t="str">
        <f>"253320200731104145357"</f>
        <v>253320200731104145357</v>
      </c>
      <c r="B112" s="2" t="str">
        <f>"胡贺贺"</f>
        <v>胡贺贺</v>
      </c>
      <c r="C112" s="2" t="s">
        <v>21</v>
      </c>
      <c r="D112" s="3"/>
    </row>
    <row r="113" spans="1:4" ht="14.1" customHeight="1">
      <c r="A113" s="2" t="str">
        <f>"253320200731093656173"</f>
        <v>253320200731093656173</v>
      </c>
      <c r="B113" s="2" t="str">
        <f>"高媛"</f>
        <v>高媛</v>
      </c>
      <c r="C113" s="2" t="s">
        <v>28</v>
      </c>
      <c r="D113" s="3"/>
    </row>
    <row r="114" spans="1:4" ht="14.1" customHeight="1">
      <c r="A114" s="2" t="str">
        <f>"253320200731101532282"</f>
        <v>253320200731101532282</v>
      </c>
      <c r="B114" s="2" t="str">
        <f>"丁雅纯"</f>
        <v>丁雅纯</v>
      </c>
      <c r="C114" s="2" t="s">
        <v>26</v>
      </c>
      <c r="D114" s="3"/>
    </row>
    <row r="115" spans="1:4" ht="14.1" customHeight="1">
      <c r="A115" s="2" t="str">
        <f>"253320200731100722258"</f>
        <v>253320200731100722258</v>
      </c>
      <c r="B115" s="2" t="str">
        <f>"葛红星"</f>
        <v>葛红星</v>
      </c>
      <c r="C115" s="2" t="s">
        <v>22</v>
      </c>
      <c r="D115" s="3"/>
    </row>
    <row r="116" spans="1:4" ht="14.1" customHeight="1">
      <c r="A116" s="2" t="str">
        <f>"253320200731095253213"</f>
        <v>253320200731095253213</v>
      </c>
      <c r="B116" s="2" t="str">
        <f>"丁闯"</f>
        <v>丁闯</v>
      </c>
      <c r="C116" s="2" t="s">
        <v>27</v>
      </c>
      <c r="D116" s="3"/>
    </row>
    <row r="117" spans="1:4" ht="14.1" customHeight="1">
      <c r="A117" s="2" t="str">
        <f>"253320200731101628286"</f>
        <v>253320200731101628286</v>
      </c>
      <c r="B117" s="2" t="str">
        <f>"王成成"</f>
        <v>王成成</v>
      </c>
      <c r="C117" s="2" t="s">
        <v>24</v>
      </c>
      <c r="D117" s="3"/>
    </row>
    <row r="118" spans="1:4" ht="14.1" customHeight="1">
      <c r="A118" s="2" t="str">
        <f>"2533202008021528551894"</f>
        <v>2533202008021528551894</v>
      </c>
      <c r="B118" s="2" t="str">
        <f>"赵家丽"</f>
        <v>赵家丽</v>
      </c>
      <c r="C118" s="2" t="s">
        <v>21</v>
      </c>
      <c r="D118" s="3"/>
    </row>
    <row r="119" spans="1:4" ht="14.1" customHeight="1">
      <c r="A119" s="2" t="str">
        <f>"25332020073109160694"</f>
        <v>25332020073109160694</v>
      </c>
      <c r="B119" s="2" t="str">
        <f>"张玥萌"</f>
        <v>张玥萌</v>
      </c>
      <c r="C119" s="2" t="s">
        <v>27</v>
      </c>
      <c r="D119" s="3"/>
    </row>
    <row r="120" spans="1:4" ht="14.1" customHeight="1">
      <c r="A120" s="2" t="str">
        <f>"2533202008020918491699"</f>
        <v>2533202008020918491699</v>
      </c>
      <c r="B120" s="2" t="str">
        <f>"韩薇"</f>
        <v>韩薇</v>
      </c>
      <c r="C120" s="2" t="s">
        <v>24</v>
      </c>
      <c r="D120" s="3"/>
    </row>
    <row r="121" spans="1:4" ht="14.1" customHeight="1">
      <c r="A121" s="2" t="str">
        <f>"2533202007312220301060"</f>
        <v>2533202007312220301060</v>
      </c>
      <c r="B121" s="2" t="str">
        <f>"张提"</f>
        <v>张提</v>
      </c>
      <c r="C121" s="2" t="s">
        <v>22</v>
      </c>
      <c r="D121" s="3"/>
    </row>
    <row r="122" spans="1:4" ht="14.1" customHeight="1">
      <c r="A122" s="2" t="str">
        <f>"253320200731094952204"</f>
        <v>253320200731094952204</v>
      </c>
      <c r="B122" s="2" t="str">
        <f>"王凯"</f>
        <v>王凯</v>
      </c>
      <c r="C122" s="2" t="s">
        <v>27</v>
      </c>
      <c r="D122" s="3"/>
    </row>
    <row r="123" spans="1:4" ht="14.1" customHeight="1">
      <c r="A123" s="2" t="str">
        <f>"253320200731152922731"</f>
        <v>253320200731152922731</v>
      </c>
      <c r="B123" s="2" t="str">
        <f>"程希梦"</f>
        <v>程希梦</v>
      </c>
      <c r="C123" s="2" t="s">
        <v>26</v>
      </c>
      <c r="D123" s="3"/>
    </row>
    <row r="124" spans="1:4" ht="14.1" customHeight="1">
      <c r="A124" s="2" t="str">
        <f>"2533202008011031271216"</f>
        <v>2533202008011031271216</v>
      </c>
      <c r="B124" s="2" t="str">
        <f>"陈思静"</f>
        <v>陈思静</v>
      </c>
      <c r="C124" s="2" t="s">
        <v>26</v>
      </c>
      <c r="D124" s="3"/>
    </row>
    <row r="125" spans="1:4" ht="14.1" customHeight="1">
      <c r="A125" s="2" t="str">
        <f>"253320200731094059185"</f>
        <v>253320200731094059185</v>
      </c>
      <c r="B125" s="2" t="str">
        <f>"任露林"</f>
        <v>任露林</v>
      </c>
      <c r="C125" s="2" t="s">
        <v>21</v>
      </c>
      <c r="D125" s="3"/>
    </row>
    <row r="126" spans="1:4" ht="14.1" customHeight="1">
      <c r="A126" s="2" t="str">
        <f>"2533202008011503331381"</f>
        <v>2533202008011503331381</v>
      </c>
      <c r="B126" s="2" t="str">
        <f>"王培萌"</f>
        <v>王培萌</v>
      </c>
      <c r="C126" s="2" t="s">
        <v>28</v>
      </c>
      <c r="D126" s="3"/>
    </row>
    <row r="127" spans="1:4" ht="14.1" customHeight="1">
      <c r="A127" s="2" t="str">
        <f>"253320200731101750288"</f>
        <v>253320200731101750288</v>
      </c>
      <c r="B127" s="2" t="str">
        <f>"张曼"</f>
        <v>张曼</v>
      </c>
      <c r="C127" s="2" t="s">
        <v>21</v>
      </c>
      <c r="D127" s="3"/>
    </row>
    <row r="128" spans="1:4" ht="14.1" customHeight="1">
      <c r="A128" s="2" t="str">
        <f>"2533202008011637211445"</f>
        <v>2533202008011637211445</v>
      </c>
      <c r="B128" s="2" t="str">
        <f>"李爽"</f>
        <v>李爽</v>
      </c>
      <c r="C128" s="2" t="s">
        <v>26</v>
      </c>
      <c r="D128" s="3"/>
    </row>
    <row r="129" spans="1:4" ht="14.1" customHeight="1">
      <c r="A129" s="2" t="str">
        <f>"253320200731094928202"</f>
        <v>253320200731094928202</v>
      </c>
      <c r="B129" s="2" t="str">
        <f>"樊彩文"</f>
        <v>樊彩文</v>
      </c>
      <c r="C129" s="2" t="s">
        <v>21</v>
      </c>
      <c r="D129" s="3"/>
    </row>
    <row r="130" spans="1:4" ht="14.1" customHeight="1">
      <c r="A130" s="2" t="str">
        <f>"253320200731184325923"</f>
        <v>253320200731184325923</v>
      </c>
      <c r="B130" s="2" t="str">
        <f>"白姣姣"</f>
        <v>白姣姣</v>
      </c>
      <c r="C130" s="2" t="s">
        <v>22</v>
      </c>
      <c r="D130" s="3"/>
    </row>
    <row r="131" spans="1:4" ht="14.1" customHeight="1">
      <c r="A131" s="2" t="str">
        <f>"253320200731102624314"</f>
        <v>253320200731102624314</v>
      </c>
      <c r="B131" s="2" t="str">
        <f>"苗倩"</f>
        <v>苗倩</v>
      </c>
      <c r="C131" s="2" t="s">
        <v>22</v>
      </c>
      <c r="D131" s="3"/>
    </row>
    <row r="132" spans="1:4" ht="14.1" customHeight="1">
      <c r="A132" s="2" t="str">
        <f>"253320200731094212189"</f>
        <v>253320200731094212189</v>
      </c>
      <c r="B132" s="2" t="str">
        <f>"王夏鑫"</f>
        <v>王夏鑫</v>
      </c>
      <c r="C132" s="2" t="s">
        <v>23</v>
      </c>
      <c r="D132" s="3"/>
    </row>
    <row r="133" spans="1:4" ht="14.1" customHeight="1">
      <c r="A133" s="2" t="str">
        <f>"253320200731113224439"</f>
        <v>253320200731113224439</v>
      </c>
      <c r="B133" s="2" t="str">
        <f>"曾鹏飞"</f>
        <v>曾鹏飞</v>
      </c>
      <c r="C133" s="2" t="s">
        <v>26</v>
      </c>
      <c r="D133" s="3"/>
    </row>
    <row r="134" spans="1:4" ht="14.1" customHeight="1">
      <c r="A134" s="2" t="str">
        <f>"253320200731092611128"</f>
        <v>253320200731092611128</v>
      </c>
      <c r="B134" s="2" t="str">
        <f>"汪聪聪"</f>
        <v>汪聪聪</v>
      </c>
      <c r="C134" s="2" t="s">
        <v>28</v>
      </c>
      <c r="D134" s="3"/>
    </row>
    <row r="135" spans="1:4" ht="14.1" customHeight="1">
      <c r="A135" s="2" t="str">
        <f>"2533202008011911281521"</f>
        <v>2533202008011911281521</v>
      </c>
      <c r="B135" s="2" t="str">
        <f>"侯雅萍"</f>
        <v>侯雅萍</v>
      </c>
      <c r="C135" s="2" t="s">
        <v>28</v>
      </c>
      <c r="D135" s="3"/>
    </row>
    <row r="136" spans="1:4" ht="14.1" customHeight="1">
      <c r="A136" s="2" t="str">
        <f>"2533202008010943441187"</f>
        <v>2533202008010943441187</v>
      </c>
      <c r="B136" s="2" t="str">
        <f>"莘淑珍"</f>
        <v>莘淑珍</v>
      </c>
      <c r="C136" s="2" t="s">
        <v>23</v>
      </c>
      <c r="D136" s="3"/>
    </row>
    <row r="137" spans="1:4" ht="14.1" customHeight="1">
      <c r="A137" s="2" t="str">
        <f>"2533202008011902571520"</f>
        <v>2533202008011902571520</v>
      </c>
      <c r="B137" s="2" t="str">
        <f>"常玉娇"</f>
        <v>常玉娇</v>
      </c>
      <c r="C137" s="2" t="s">
        <v>26</v>
      </c>
      <c r="D137" s="3"/>
    </row>
    <row r="138" spans="1:4" ht="14.1" customHeight="1">
      <c r="A138" s="2" t="str">
        <f>"253320200731185409932"</f>
        <v>253320200731185409932</v>
      </c>
      <c r="B138" s="2" t="str">
        <f>"张婷"</f>
        <v>张婷</v>
      </c>
      <c r="C138" s="2" t="s">
        <v>27</v>
      </c>
      <c r="D138" s="3"/>
    </row>
    <row r="139" spans="1:4" ht="14.1" customHeight="1">
      <c r="A139" s="2" t="str">
        <f>"2533202008010904041155"</f>
        <v>2533202008010904041155</v>
      </c>
      <c r="B139" s="2" t="str">
        <f>"张梦芳"</f>
        <v>张梦芳</v>
      </c>
      <c r="C139" s="2" t="s">
        <v>25</v>
      </c>
      <c r="D139" s="3"/>
    </row>
    <row r="140" spans="1:4" ht="14.1" customHeight="1">
      <c r="A140" s="2" t="str">
        <f>"253320200731100222241"</f>
        <v>253320200731100222241</v>
      </c>
      <c r="B140" s="2" t="str">
        <f>"徐豫萍"</f>
        <v>徐豫萍</v>
      </c>
      <c r="C140" s="2" t="s">
        <v>28</v>
      </c>
      <c r="D140" s="3"/>
    </row>
    <row r="141" spans="1:4" ht="14.1" customHeight="1">
      <c r="A141" s="2" t="str">
        <f>"2533202008021214021779"</f>
        <v>2533202008021214021779</v>
      </c>
      <c r="B141" s="2" t="str">
        <f>"归玉"</f>
        <v>归玉</v>
      </c>
      <c r="C141" s="2" t="s">
        <v>21</v>
      </c>
      <c r="D141" s="3"/>
    </row>
    <row r="142" spans="1:4" ht="14.1" customHeight="1">
      <c r="A142" s="2" t="str">
        <f>"253320200731102334305"</f>
        <v>253320200731102334305</v>
      </c>
      <c r="B142" s="2" t="str">
        <f>"詹春平"</f>
        <v>詹春平</v>
      </c>
      <c r="C142" s="2" t="s">
        <v>28</v>
      </c>
      <c r="D142" s="3"/>
    </row>
    <row r="143" spans="1:4" ht="14.1" customHeight="1">
      <c r="A143" s="2" t="str">
        <f>"2533202008011134491255"</f>
        <v>2533202008011134491255</v>
      </c>
      <c r="B143" s="2" t="str">
        <f>"杨寒冰"</f>
        <v>杨寒冰</v>
      </c>
      <c r="C143" s="2" t="s">
        <v>26</v>
      </c>
      <c r="D143" s="3"/>
    </row>
    <row r="144" spans="1:4" ht="14.1" customHeight="1">
      <c r="A144" s="2" t="str">
        <f>"253320200731142158671"</f>
        <v>253320200731142158671</v>
      </c>
      <c r="B144" s="2" t="str">
        <f>"杨亚丽"</f>
        <v>杨亚丽</v>
      </c>
      <c r="C144" s="2" t="s">
        <v>22</v>
      </c>
      <c r="D144" s="3"/>
    </row>
    <row r="145" spans="1:4" ht="14.1" customHeight="1">
      <c r="A145" s="2" t="str">
        <f>"253320200731092256116"</f>
        <v>253320200731092256116</v>
      </c>
      <c r="B145" s="2" t="str">
        <f>"李苏红"</f>
        <v>李苏红</v>
      </c>
      <c r="C145" s="2" t="s">
        <v>24</v>
      </c>
      <c r="D145" s="3"/>
    </row>
    <row r="146" spans="1:4" ht="14.1" customHeight="1">
      <c r="A146" s="2" t="str">
        <f>"2533202007310807405"</f>
        <v>2533202007310807405</v>
      </c>
      <c r="B146" s="2" t="str">
        <f>"刘义"</f>
        <v>刘义</v>
      </c>
      <c r="C146" s="2" t="s">
        <v>22</v>
      </c>
      <c r="D146" s="3"/>
    </row>
    <row r="147" spans="1:4" ht="14.1" customHeight="1">
      <c r="A147" s="2" t="str">
        <f>"253320200731151758719"</f>
        <v>253320200731151758719</v>
      </c>
      <c r="B147" s="2" t="str">
        <f>"张静霞"</f>
        <v>张静霞</v>
      </c>
      <c r="C147" s="2" t="s">
        <v>28</v>
      </c>
      <c r="D147" s="3"/>
    </row>
    <row r="148" spans="1:4" ht="14.1" customHeight="1">
      <c r="A148" s="2" t="str">
        <f>"253320200731105640383"</f>
        <v>253320200731105640383</v>
      </c>
      <c r="B148" s="2" t="str">
        <f>"王琼"</f>
        <v>王琼</v>
      </c>
      <c r="C148" s="2" t="s">
        <v>24</v>
      </c>
      <c r="D148" s="3"/>
    </row>
    <row r="149" spans="1:4" ht="14.1" customHeight="1">
      <c r="A149" s="2" t="str">
        <f>"2533202008021008121719"</f>
        <v>2533202008021008121719</v>
      </c>
      <c r="B149" s="2" t="str">
        <f>"陈晓萌"</f>
        <v>陈晓萌</v>
      </c>
      <c r="C149" s="2" t="s">
        <v>26</v>
      </c>
      <c r="D149" s="3"/>
    </row>
    <row r="150" spans="1:4" ht="14.1" customHeight="1">
      <c r="A150" s="2" t="str">
        <f>"2533202008012115221573"</f>
        <v>2533202008012115221573</v>
      </c>
      <c r="B150" s="2" t="str">
        <f>"张晓辰"</f>
        <v>张晓辰</v>
      </c>
      <c r="C150" s="2" t="s">
        <v>28</v>
      </c>
      <c r="D150" s="3"/>
    </row>
    <row r="151" spans="1:4" ht="14.1" customHeight="1">
      <c r="A151" s="2" t="str">
        <f>"253320200731200941989"</f>
        <v>253320200731200941989</v>
      </c>
      <c r="B151" s="2" t="str">
        <f>"王消宁"</f>
        <v>王消宁</v>
      </c>
      <c r="C151" s="2" t="s">
        <v>21</v>
      </c>
      <c r="D151" s="3"/>
    </row>
    <row r="152" spans="1:4" ht="14.1" customHeight="1">
      <c r="A152" s="2" t="str">
        <f>"2533202008021752311983"</f>
        <v>2533202008021752311983</v>
      </c>
      <c r="B152" s="2" t="str">
        <f>"王建玲"</f>
        <v>王建玲</v>
      </c>
      <c r="C152" s="2" t="s">
        <v>21</v>
      </c>
      <c r="D152" s="3"/>
    </row>
    <row r="153" spans="1:4" ht="14.1" customHeight="1">
      <c r="A153" s="2" t="str">
        <f>"253320200731093610170"</f>
        <v>253320200731093610170</v>
      </c>
      <c r="B153" s="2" t="str">
        <f>"梁盼星"</f>
        <v>梁盼星</v>
      </c>
      <c r="C153" s="2" t="s">
        <v>29</v>
      </c>
      <c r="D153" s="3"/>
    </row>
    <row r="154" spans="1:4" ht="14.1" customHeight="1">
      <c r="A154" s="2" t="str">
        <f>"253320200731141941670"</f>
        <v>253320200731141941670</v>
      </c>
      <c r="B154" s="2" t="str">
        <f>"杨柳"</f>
        <v>杨柳</v>
      </c>
      <c r="C154" s="2" t="s">
        <v>28</v>
      </c>
      <c r="D154" s="3"/>
    </row>
    <row r="155" spans="1:4" ht="14.1" customHeight="1">
      <c r="A155" s="2" t="str">
        <f>"253320200731131455595"</f>
        <v>253320200731131455595</v>
      </c>
      <c r="B155" s="2" t="str">
        <f>"赵鸽颖"</f>
        <v>赵鸽颖</v>
      </c>
      <c r="C155" s="2" t="s">
        <v>28</v>
      </c>
      <c r="D155" s="3"/>
    </row>
    <row r="156" spans="1:4" ht="14.1" customHeight="1">
      <c r="A156" s="2" t="str">
        <f>"2533202008011858381519"</f>
        <v>2533202008011858381519</v>
      </c>
      <c r="B156" s="2" t="str">
        <f>"丁一"</f>
        <v>丁一</v>
      </c>
      <c r="C156" s="2" t="s">
        <v>21</v>
      </c>
      <c r="D156" s="3"/>
    </row>
    <row r="157" spans="1:4" ht="14.1" customHeight="1">
      <c r="A157" s="2" t="str">
        <f>"253320200731094525195"</f>
        <v>253320200731094525195</v>
      </c>
      <c r="B157" s="2" t="str">
        <f>"高莎莎"</f>
        <v>高莎莎</v>
      </c>
      <c r="C157" s="2" t="s">
        <v>22</v>
      </c>
      <c r="D157" s="3"/>
    </row>
    <row r="158" spans="1:4" ht="14.1" customHeight="1">
      <c r="A158" s="2" t="str">
        <f>"253320200731183744915"</f>
        <v>253320200731183744915</v>
      </c>
      <c r="B158" s="2" t="str">
        <f>"鲁静师"</f>
        <v>鲁静师</v>
      </c>
      <c r="C158" s="2" t="s">
        <v>28</v>
      </c>
      <c r="D158" s="3"/>
    </row>
    <row r="159" spans="1:4" ht="14.1" customHeight="1">
      <c r="A159" s="2" t="str">
        <f>"253320200731155424760"</f>
        <v>253320200731155424760</v>
      </c>
      <c r="B159" s="2" t="str">
        <f>"刘猛萍"</f>
        <v>刘猛萍</v>
      </c>
      <c r="C159" s="2" t="s">
        <v>21</v>
      </c>
      <c r="D159" s="3"/>
    </row>
    <row r="160" spans="1:4" ht="14.1" customHeight="1">
      <c r="A160" s="2" t="str">
        <f>"2533202008010910121162"</f>
        <v>2533202008010910121162</v>
      </c>
      <c r="B160" s="2" t="str">
        <f>"任洁兰"</f>
        <v>任洁兰</v>
      </c>
      <c r="C160" s="2" t="s">
        <v>21</v>
      </c>
      <c r="D160" s="3"/>
    </row>
    <row r="161" spans="1:4" ht="14.1" customHeight="1">
      <c r="A161" s="2" t="str">
        <f>"2533202008020950231708"</f>
        <v>2533202008020950231708</v>
      </c>
      <c r="B161" s="2" t="str">
        <f>"许凡"</f>
        <v>许凡</v>
      </c>
      <c r="C161" s="2" t="s">
        <v>21</v>
      </c>
      <c r="D161" s="3"/>
    </row>
    <row r="162" spans="1:4" ht="14.1" customHeight="1">
      <c r="A162" s="2" t="str">
        <f>"253320200731103834345"</f>
        <v>253320200731103834345</v>
      </c>
      <c r="B162" s="2" t="str">
        <f>"白雪"</f>
        <v>白雪</v>
      </c>
      <c r="C162" s="2" t="s">
        <v>22</v>
      </c>
      <c r="D162" s="3"/>
    </row>
    <row r="163" spans="1:4" ht="14.1" customHeight="1">
      <c r="A163" s="2" t="str">
        <f>"253320200731105053375"</f>
        <v>253320200731105053375</v>
      </c>
      <c r="B163" s="2" t="str">
        <f>"苏静"</f>
        <v>苏静</v>
      </c>
      <c r="C163" s="2" t="s">
        <v>26</v>
      </c>
      <c r="D163" s="3"/>
    </row>
    <row r="164" spans="1:4" ht="14.1" customHeight="1">
      <c r="A164" s="2" t="str">
        <f>"253320200731101733287"</f>
        <v>253320200731101733287</v>
      </c>
      <c r="B164" s="2" t="str">
        <f>"杨欢欢"</f>
        <v>杨欢欢</v>
      </c>
      <c r="C164" s="2" t="s">
        <v>21</v>
      </c>
      <c r="D164" s="3"/>
    </row>
    <row r="165" spans="1:4" ht="14.1" customHeight="1">
      <c r="A165" s="2" t="str">
        <f>"253320200731095848231"</f>
        <v>253320200731095848231</v>
      </c>
      <c r="B165" s="2" t="str">
        <f>"邓岩"</f>
        <v>邓岩</v>
      </c>
      <c r="C165" s="2" t="s">
        <v>24</v>
      </c>
      <c r="D165" s="3"/>
    </row>
    <row r="166" spans="1:4" ht="14.1" customHeight="1">
      <c r="A166" s="2" t="str">
        <f>"25332020073109140290"</f>
        <v>25332020073109140290</v>
      </c>
      <c r="B166" s="2" t="str">
        <f>"陈浩"</f>
        <v>陈浩</v>
      </c>
      <c r="C166" s="2" t="s">
        <v>22</v>
      </c>
      <c r="D166" s="3"/>
    </row>
    <row r="167" spans="1:4" ht="14.1" customHeight="1">
      <c r="A167" s="2" t="str">
        <f>"253320200731093910178"</f>
        <v>253320200731093910178</v>
      </c>
      <c r="B167" s="2" t="str">
        <f>"吴玉玲"</f>
        <v>吴玉玲</v>
      </c>
      <c r="C167" s="2" t="s">
        <v>22</v>
      </c>
      <c r="D167" s="3"/>
    </row>
    <row r="168" spans="1:4" ht="14.1" customHeight="1">
      <c r="A168" s="2" t="str">
        <f>"253320200731173546863"</f>
        <v>253320200731173546863</v>
      </c>
      <c r="B168" s="2" t="str">
        <f>"冀晓仙"</f>
        <v>冀晓仙</v>
      </c>
      <c r="C168" s="2" t="s">
        <v>26</v>
      </c>
      <c r="D168" s="3"/>
    </row>
    <row r="169" spans="1:4" ht="14.1" customHeight="1">
      <c r="A169" s="2" t="str">
        <f>"253320200731093110154"</f>
        <v>253320200731093110154</v>
      </c>
      <c r="B169" s="2" t="str">
        <f>"张紫茜"</f>
        <v>张紫茜</v>
      </c>
      <c r="C169" s="2" t="s">
        <v>22</v>
      </c>
      <c r="D169" s="3"/>
    </row>
    <row r="170" spans="1:4" ht="14.1" customHeight="1">
      <c r="A170" s="2" t="str">
        <f>"253320200731102006297"</f>
        <v>253320200731102006297</v>
      </c>
      <c r="B170" s="2" t="str">
        <f>"刘芳"</f>
        <v>刘芳</v>
      </c>
      <c r="C170" s="2" t="s">
        <v>21</v>
      </c>
      <c r="D170" s="3"/>
    </row>
    <row r="171" spans="1:4" ht="14.1" customHeight="1">
      <c r="A171" s="2" t="str">
        <f>"2533202008011722131470"</f>
        <v>2533202008011722131470</v>
      </c>
      <c r="B171" s="2" t="str">
        <f>"张钰榕"</f>
        <v>张钰榕</v>
      </c>
      <c r="C171" s="2" t="s">
        <v>21</v>
      </c>
      <c r="D171" s="3"/>
    </row>
    <row r="172" spans="1:4" ht="14.1" customHeight="1">
      <c r="A172" s="2" t="str">
        <f>"253320200731182902905"</f>
        <v>253320200731182902905</v>
      </c>
      <c r="B172" s="2" t="str">
        <f>"梅梦琪"</f>
        <v>梅梦琪</v>
      </c>
      <c r="C172" s="2" t="s">
        <v>27</v>
      </c>
      <c r="D172" s="3"/>
    </row>
    <row r="173" spans="1:4" ht="14.1" customHeight="1">
      <c r="A173" s="2" t="str">
        <f>"2533202008011033011218"</f>
        <v>2533202008011033011218</v>
      </c>
      <c r="B173" s="2" t="str">
        <f>"王梦珂"</f>
        <v>王梦珂</v>
      </c>
      <c r="C173" s="2" t="s">
        <v>28</v>
      </c>
      <c r="D173" s="3"/>
    </row>
    <row r="174" spans="1:4" ht="14.1" customHeight="1">
      <c r="A174" s="2" t="str">
        <f>"253320200731180353882"</f>
        <v>253320200731180353882</v>
      </c>
      <c r="B174" s="2" t="str">
        <f>"乔婧涵"</f>
        <v>乔婧涵</v>
      </c>
      <c r="C174" s="2" t="s">
        <v>28</v>
      </c>
      <c r="D174" s="3"/>
    </row>
    <row r="175" spans="1:4" ht="14.1" customHeight="1">
      <c r="A175" s="2" t="str">
        <f>"253320200731152132721"</f>
        <v>253320200731152132721</v>
      </c>
      <c r="B175" s="2" t="str">
        <f>"宋子琪"</f>
        <v>宋子琪</v>
      </c>
      <c r="C175" s="2" t="s">
        <v>28</v>
      </c>
      <c r="D175" s="3"/>
    </row>
    <row r="176" spans="1:4" ht="14.1" customHeight="1">
      <c r="A176" s="2" t="str">
        <f>"253320200731094546196"</f>
        <v>253320200731094546196</v>
      </c>
      <c r="B176" s="2" t="str">
        <f>"栗业"</f>
        <v>栗业</v>
      </c>
      <c r="C176" s="2" t="s">
        <v>25</v>
      </c>
      <c r="D176" s="3"/>
    </row>
    <row r="177" spans="1:4" ht="14.1" customHeight="1">
      <c r="A177" s="2" t="str">
        <f>"253320200731100938272"</f>
        <v>253320200731100938272</v>
      </c>
      <c r="B177" s="2" t="str">
        <f>"王瑞平"</f>
        <v>王瑞平</v>
      </c>
      <c r="C177" s="2" t="s">
        <v>26</v>
      </c>
      <c r="D177" s="3"/>
    </row>
    <row r="178" spans="1:4" ht="14.1" customHeight="1">
      <c r="A178" s="2" t="str">
        <f>"253320200731110448393"</f>
        <v>253320200731110448393</v>
      </c>
      <c r="B178" s="2" t="str">
        <f>"王倩"</f>
        <v>王倩</v>
      </c>
      <c r="C178" s="2" t="s">
        <v>22</v>
      </c>
      <c r="D178" s="3"/>
    </row>
    <row r="179" spans="1:4" ht="14.1" customHeight="1">
      <c r="A179" s="2" t="str">
        <f>"2533202008011925551531"</f>
        <v>2533202008011925551531</v>
      </c>
      <c r="B179" s="2" t="str">
        <f>"房梦"</f>
        <v>房梦</v>
      </c>
      <c r="C179" s="2" t="s">
        <v>24</v>
      </c>
      <c r="D179" s="3"/>
    </row>
    <row r="180" spans="1:4" ht="14.1" customHeight="1">
      <c r="A180" s="2" t="str">
        <f>"25332020073108544135"</f>
        <v>25332020073108544135</v>
      </c>
      <c r="B180" s="2" t="str">
        <f>"吴彩霞"</f>
        <v>吴彩霞</v>
      </c>
      <c r="C180" s="2" t="s">
        <v>22</v>
      </c>
      <c r="D180" s="3"/>
    </row>
    <row r="181" spans="1:4" ht="14.1" customHeight="1">
      <c r="A181" s="2" t="str">
        <f>"2533202008011423501364"</f>
        <v>2533202008011423501364</v>
      </c>
      <c r="B181" s="2" t="str">
        <f>"倪明萌"</f>
        <v>倪明萌</v>
      </c>
      <c r="C181" s="2" t="s">
        <v>21</v>
      </c>
      <c r="D181" s="3"/>
    </row>
    <row r="182" spans="1:4" ht="14.1" customHeight="1">
      <c r="A182" s="2" t="str">
        <f>"25332020073109004048"</f>
        <v>25332020073109004048</v>
      </c>
      <c r="B182" s="2" t="str">
        <f>"向广来"</f>
        <v>向广来</v>
      </c>
      <c r="C182" s="2" t="s">
        <v>23</v>
      </c>
      <c r="D182" s="3"/>
    </row>
    <row r="183" spans="1:4" ht="14.1" customHeight="1">
      <c r="A183" s="2" t="str">
        <f>"253320200731100821265"</f>
        <v>253320200731100821265</v>
      </c>
      <c r="B183" s="2" t="str">
        <f>"张媛"</f>
        <v>张媛</v>
      </c>
      <c r="C183" s="2" t="s">
        <v>26</v>
      </c>
      <c r="D183" s="3"/>
    </row>
    <row r="184" spans="1:4" ht="14.1" customHeight="1">
      <c r="A184" s="2" t="str">
        <f>"253320200731093214156"</f>
        <v>253320200731093214156</v>
      </c>
      <c r="B184" s="2" t="str">
        <f>"郑婉晴"</f>
        <v>郑婉晴</v>
      </c>
      <c r="C184" s="2" t="s">
        <v>26</v>
      </c>
      <c r="D184" s="3"/>
    </row>
    <row r="185" spans="1:4" ht="14.1" customHeight="1">
      <c r="A185" s="2" t="str">
        <f>"253320200731093228158"</f>
        <v>253320200731093228158</v>
      </c>
      <c r="B185" s="2" t="str">
        <f>"赵慧丽"</f>
        <v>赵慧丽</v>
      </c>
      <c r="C185" s="2" t="s">
        <v>21</v>
      </c>
      <c r="D185" s="3"/>
    </row>
    <row r="186" spans="1:4" ht="14.1" customHeight="1">
      <c r="A186" s="2" t="str">
        <f>"2533202008011913331523"</f>
        <v>2533202008011913331523</v>
      </c>
      <c r="B186" s="2" t="str">
        <f>"张珍妮"</f>
        <v>张珍妮</v>
      </c>
      <c r="C186" s="2" t="s">
        <v>28</v>
      </c>
      <c r="D186" s="3"/>
    </row>
    <row r="187" spans="1:4" ht="14.1" customHeight="1">
      <c r="A187" s="2" t="str">
        <f>"253320200731172732855"</f>
        <v>253320200731172732855</v>
      </c>
      <c r="B187" s="2" t="str">
        <f>"高晗"</f>
        <v>高晗</v>
      </c>
      <c r="C187" s="2" t="s">
        <v>22</v>
      </c>
      <c r="D187" s="3"/>
    </row>
    <row r="188" spans="1:4" ht="14.1" customHeight="1">
      <c r="A188" s="2" t="str">
        <f>"253320200731200133982"</f>
        <v>253320200731200133982</v>
      </c>
      <c r="B188" s="2" t="str">
        <f>"王蕊"</f>
        <v>王蕊</v>
      </c>
      <c r="C188" s="2" t="s">
        <v>26</v>
      </c>
      <c r="D188" s="3"/>
    </row>
    <row r="189" spans="1:4" ht="14.1" customHeight="1">
      <c r="A189" s="2" t="str">
        <f>"25332020073109080569"</f>
        <v>25332020073109080569</v>
      </c>
      <c r="B189" s="2" t="str">
        <f>"张义"</f>
        <v>张义</v>
      </c>
      <c r="C189" s="2" t="s">
        <v>21</v>
      </c>
      <c r="D189" s="3"/>
    </row>
    <row r="190" spans="1:4" ht="14.1" customHeight="1">
      <c r="A190" s="2" t="str">
        <f>"253320200731163049797"</f>
        <v>253320200731163049797</v>
      </c>
      <c r="B190" s="2" t="str">
        <f>"范乾君"</f>
        <v>范乾君</v>
      </c>
      <c r="C190" s="2" t="s">
        <v>26</v>
      </c>
      <c r="D190" s="3"/>
    </row>
    <row r="191" spans="1:4" ht="14.1" customHeight="1">
      <c r="A191" s="2" t="str">
        <f>"253320200731092920143"</f>
        <v>253320200731092920143</v>
      </c>
      <c r="B191" s="2" t="str">
        <f>"李麦妮"</f>
        <v>李麦妮</v>
      </c>
      <c r="C191" s="2" t="s">
        <v>22</v>
      </c>
      <c r="D191" s="3"/>
    </row>
    <row r="192" spans="1:4" ht="14.1" customHeight="1">
      <c r="A192" s="2" t="str">
        <f>"2533202008011301181321"</f>
        <v>2533202008011301181321</v>
      </c>
      <c r="B192" s="2" t="str">
        <f>"陈静"</f>
        <v>陈静</v>
      </c>
      <c r="C192" s="2" t="s">
        <v>28</v>
      </c>
      <c r="D192" s="3"/>
    </row>
    <row r="193" spans="1:4" ht="14.1" customHeight="1">
      <c r="A193" s="2" t="str">
        <f>"25332020073108570937"</f>
        <v>25332020073108570937</v>
      </c>
      <c r="B193" s="2" t="str">
        <f>"宋良好"</f>
        <v>宋良好</v>
      </c>
      <c r="C193" s="2" t="s">
        <v>22</v>
      </c>
      <c r="D193" s="3"/>
    </row>
    <row r="194" spans="1:4" ht="14.1" customHeight="1">
      <c r="A194" s="2" t="str">
        <f>"2533202008012303161623"</f>
        <v>2533202008012303161623</v>
      </c>
      <c r="B194" s="2" t="str">
        <f>"林大山"</f>
        <v>林大山</v>
      </c>
      <c r="C194" s="2" t="s">
        <v>26</v>
      </c>
      <c r="D194" s="3"/>
    </row>
    <row r="195" spans="1:4" ht="14.1" customHeight="1">
      <c r="A195" s="2" t="str">
        <f>"253320200731113033435"</f>
        <v>253320200731113033435</v>
      </c>
      <c r="B195" s="2" t="str">
        <f>"柳聪文"</f>
        <v>柳聪文</v>
      </c>
      <c r="C195" s="2" t="s">
        <v>28</v>
      </c>
      <c r="D195" s="3"/>
    </row>
    <row r="196" spans="1:4" ht="14.1" customHeight="1">
      <c r="A196" s="2" t="str">
        <f>"253320200731132640614"</f>
        <v>253320200731132640614</v>
      </c>
      <c r="B196" s="2" t="str">
        <f>"霍乐宇"</f>
        <v>霍乐宇</v>
      </c>
      <c r="C196" s="2" t="s">
        <v>28</v>
      </c>
      <c r="D196" s="3"/>
    </row>
    <row r="197" spans="1:4" ht="14.1" customHeight="1">
      <c r="A197" s="2" t="str">
        <f>"2533202007312258511082"</f>
        <v>2533202007312258511082</v>
      </c>
      <c r="B197" s="2" t="str">
        <f>"齐爽"</f>
        <v>齐爽</v>
      </c>
      <c r="C197" s="2" t="s">
        <v>22</v>
      </c>
      <c r="D197" s="3"/>
    </row>
    <row r="198" spans="1:4" ht="14.1" customHeight="1">
      <c r="A198" s="2" t="str">
        <f>"25332020073108271214"</f>
        <v>25332020073108271214</v>
      </c>
      <c r="B198" s="2" t="str">
        <f>"邓晨"</f>
        <v>邓晨</v>
      </c>
      <c r="C198" s="2" t="s">
        <v>27</v>
      </c>
      <c r="D198" s="3"/>
    </row>
    <row r="199" spans="1:4" ht="14.1" customHeight="1">
      <c r="A199" s="2" t="str">
        <f>"253320200731113217438"</f>
        <v>253320200731113217438</v>
      </c>
      <c r="B199" s="2" t="str">
        <f>"闫俊蕊"</f>
        <v>闫俊蕊</v>
      </c>
      <c r="C199" s="2" t="s">
        <v>22</v>
      </c>
      <c r="D199" s="3"/>
    </row>
    <row r="200" spans="1:4" ht="14.1" customHeight="1">
      <c r="A200" s="2" t="str">
        <f>"25332020073108373720"</f>
        <v>25332020073108373720</v>
      </c>
      <c r="B200" s="2" t="str">
        <f>"李雪茹"</f>
        <v>李雪茹</v>
      </c>
      <c r="C200" s="2" t="s">
        <v>27</v>
      </c>
      <c r="D200" s="3"/>
    </row>
    <row r="201" spans="1:4" ht="14.1" customHeight="1">
      <c r="A201" s="2" t="str">
        <f>"253320200731190715945"</f>
        <v>253320200731190715945</v>
      </c>
      <c r="B201" s="2" t="str">
        <f>"张熙洋"</f>
        <v>张熙洋</v>
      </c>
      <c r="C201" s="2" t="s">
        <v>21</v>
      </c>
      <c r="D201" s="3"/>
    </row>
    <row r="202" spans="1:4" ht="14.1" customHeight="1">
      <c r="A202" s="2" t="str">
        <f>"253320200731103920350"</f>
        <v>253320200731103920350</v>
      </c>
      <c r="B202" s="2" t="str">
        <f>"李梦凡"</f>
        <v>李梦凡</v>
      </c>
      <c r="C202" s="2" t="s">
        <v>28</v>
      </c>
      <c r="D202" s="3"/>
    </row>
    <row r="203" spans="1:4" ht="14.1" customHeight="1">
      <c r="A203" s="2" t="str">
        <f>"2533202007312223081063"</f>
        <v>2533202007312223081063</v>
      </c>
      <c r="B203" s="2" t="str">
        <f>"孙燕雯"</f>
        <v>孙燕雯</v>
      </c>
      <c r="C203" s="2" t="s">
        <v>21</v>
      </c>
      <c r="D203" s="3"/>
    </row>
    <row r="204" spans="1:4" ht="14.1" customHeight="1">
      <c r="A204" s="2" t="str">
        <f>"253320200731162026788"</f>
        <v>253320200731162026788</v>
      </c>
      <c r="B204" s="2" t="str">
        <f>"邹露"</f>
        <v>邹露</v>
      </c>
      <c r="C204" s="2" t="s">
        <v>26</v>
      </c>
      <c r="D204" s="3"/>
    </row>
    <row r="205" spans="1:4" ht="14.1" customHeight="1">
      <c r="A205" s="2" t="str">
        <f>"253320200731103101326"</f>
        <v>253320200731103101326</v>
      </c>
      <c r="B205" s="2" t="str">
        <f>"宋侨"</f>
        <v>宋侨</v>
      </c>
      <c r="C205" s="2" t="s">
        <v>28</v>
      </c>
      <c r="D205" s="3"/>
    </row>
    <row r="206" spans="1:4" ht="14.1" customHeight="1">
      <c r="A206" s="2" t="str">
        <f>"2533202008010824511126"</f>
        <v>2533202008010824511126</v>
      </c>
      <c r="B206" s="2" t="str">
        <f>"郭巧素"</f>
        <v>郭巧素</v>
      </c>
      <c r="C206" s="2" t="s">
        <v>27</v>
      </c>
      <c r="D206" s="3"/>
    </row>
    <row r="207" spans="1:4" ht="14.1" customHeight="1">
      <c r="A207" s="2" t="str">
        <f>"253320200731103309330"</f>
        <v>253320200731103309330</v>
      </c>
      <c r="B207" s="2" t="str">
        <f>"钟璐璐"</f>
        <v>钟璐璐</v>
      </c>
      <c r="C207" s="2" t="s">
        <v>26</v>
      </c>
      <c r="D207" s="3"/>
    </row>
    <row r="208" spans="1:4" ht="14.1" customHeight="1">
      <c r="A208" s="2" t="str">
        <f>"2533202008011550051414"</f>
        <v>2533202008011550051414</v>
      </c>
      <c r="B208" s="2" t="str">
        <f>"徐愿"</f>
        <v>徐愿</v>
      </c>
      <c r="C208" s="2" t="s">
        <v>27</v>
      </c>
      <c r="D208" s="3"/>
    </row>
    <row r="209" spans="1:4" ht="14.1" customHeight="1">
      <c r="A209" s="2" t="str">
        <f>"2533202008011321181334"</f>
        <v>2533202008011321181334</v>
      </c>
      <c r="B209" s="2" t="str">
        <f>"张平"</f>
        <v>张平</v>
      </c>
      <c r="C209" s="2" t="s">
        <v>28</v>
      </c>
      <c r="D209" s="3"/>
    </row>
    <row r="210" spans="1:4" ht="14.1" customHeight="1">
      <c r="A210" s="2" t="str">
        <f>"2533202008011307361325"</f>
        <v>2533202008011307361325</v>
      </c>
      <c r="B210" s="2" t="str">
        <f>"张春喜"</f>
        <v>张春喜</v>
      </c>
      <c r="C210" s="2" t="s">
        <v>26</v>
      </c>
      <c r="D210" s="3"/>
    </row>
    <row r="211" spans="1:4" ht="14.1" customHeight="1">
      <c r="A211" s="2" t="str">
        <f>"2533202007312316441088"</f>
        <v>2533202007312316441088</v>
      </c>
      <c r="B211" s="2" t="str">
        <f>"吴丽娟"</f>
        <v>吴丽娟</v>
      </c>
      <c r="C211" s="2" t="s">
        <v>24</v>
      </c>
      <c r="D211" s="3"/>
    </row>
    <row r="212" spans="1:4" ht="14.1" customHeight="1">
      <c r="A212" s="2" t="str">
        <f>"253320200731122545511"</f>
        <v>253320200731122545511</v>
      </c>
      <c r="B212" s="2" t="str">
        <f>"陈杰"</f>
        <v>陈杰</v>
      </c>
      <c r="C212" s="2" t="s">
        <v>30</v>
      </c>
      <c r="D212" s="3"/>
    </row>
    <row r="213" spans="1:4" ht="14.1" customHeight="1">
      <c r="A213" s="2" t="str">
        <f>"2533202008010955561195"</f>
        <v>2533202008010955561195</v>
      </c>
      <c r="B213" s="2" t="str">
        <f>"周港权"</f>
        <v>周港权</v>
      </c>
      <c r="C213" s="2" t="s">
        <v>26</v>
      </c>
      <c r="D213" s="3"/>
    </row>
    <row r="214" spans="1:4" ht="14.1" customHeight="1">
      <c r="A214" s="2" t="str">
        <f>"253320200731135653649"</f>
        <v>253320200731135653649</v>
      </c>
      <c r="B214" s="2" t="str">
        <f>"徐晓冰"</f>
        <v>徐晓冰</v>
      </c>
      <c r="C214" s="2" t="s">
        <v>26</v>
      </c>
      <c r="D214" s="3"/>
    </row>
    <row r="215" spans="1:4" ht="14.1" customHeight="1">
      <c r="A215" s="2" t="str">
        <f>"2533202008011110251243"</f>
        <v>2533202008011110251243</v>
      </c>
      <c r="B215" s="2" t="str">
        <f>"王昆鹏"</f>
        <v>王昆鹏</v>
      </c>
      <c r="C215" s="2" t="s">
        <v>22</v>
      </c>
      <c r="D215" s="3"/>
    </row>
    <row r="216" spans="1:4" ht="14.1" customHeight="1">
      <c r="A216" s="2" t="str">
        <f>"253320200731154411747"</f>
        <v>253320200731154411747</v>
      </c>
      <c r="B216" s="2" t="str">
        <f>"尹岱"</f>
        <v>尹岱</v>
      </c>
      <c r="C216" s="2" t="s">
        <v>26</v>
      </c>
      <c r="D216" s="3"/>
    </row>
    <row r="217" spans="1:4" ht="14.1" customHeight="1">
      <c r="A217" s="2" t="str">
        <f>"253320200731154310744"</f>
        <v>253320200731154310744</v>
      </c>
      <c r="B217" s="2" t="str">
        <f>"赵鸿飞"</f>
        <v>赵鸿飞</v>
      </c>
      <c r="C217" s="2" t="s">
        <v>26</v>
      </c>
      <c r="D217" s="3"/>
    </row>
    <row r="218" spans="1:4" ht="14.1" customHeight="1">
      <c r="A218" s="2" t="str">
        <f>"2533202008011109411241"</f>
        <v>2533202008011109411241</v>
      </c>
      <c r="B218" s="2" t="str">
        <f>"常乘"</f>
        <v>常乘</v>
      </c>
      <c r="C218" s="2" t="s">
        <v>25</v>
      </c>
      <c r="D218" s="3"/>
    </row>
    <row r="219" spans="1:4" ht="14.1" customHeight="1">
      <c r="A219" s="2" t="str">
        <f>"2533202008011308381326"</f>
        <v>2533202008011308381326</v>
      </c>
      <c r="B219" s="2" t="str">
        <f>"杨苏婉"</f>
        <v>杨苏婉</v>
      </c>
      <c r="C219" s="2" t="s">
        <v>21</v>
      </c>
      <c r="D219" s="3"/>
    </row>
    <row r="220" spans="1:4" ht="14.1" customHeight="1">
      <c r="A220" s="2" t="str">
        <f>"2533202008011604471421"</f>
        <v>2533202008011604471421</v>
      </c>
      <c r="B220" s="2" t="str">
        <f>"王钰涵"</f>
        <v>王钰涵</v>
      </c>
      <c r="C220" s="2" t="s">
        <v>28</v>
      </c>
      <c r="D220" s="3"/>
    </row>
    <row r="221" spans="1:4" ht="14.1" customHeight="1">
      <c r="A221" s="2" t="str">
        <f>"25332020073109163598"</f>
        <v>25332020073109163598</v>
      </c>
      <c r="B221" s="2" t="str">
        <f>"袁风燕"</f>
        <v>袁风燕</v>
      </c>
      <c r="C221" s="2" t="s">
        <v>26</v>
      </c>
      <c r="D221" s="3"/>
    </row>
    <row r="222" spans="1:4" ht="14.1" customHeight="1">
      <c r="A222" s="2" t="str">
        <f>"2533202008010835491138"</f>
        <v>2533202008010835491138</v>
      </c>
      <c r="B222" s="2" t="str">
        <f>"焦博宇"</f>
        <v>焦博宇</v>
      </c>
      <c r="C222" s="2" t="s">
        <v>25</v>
      </c>
      <c r="D222" s="3"/>
    </row>
    <row r="223" spans="1:4" ht="14.1" customHeight="1">
      <c r="A223" s="2" t="str">
        <f>"253320200731172455850"</f>
        <v>253320200731172455850</v>
      </c>
      <c r="B223" s="2" t="str">
        <f>"杨铭"</f>
        <v>杨铭</v>
      </c>
      <c r="C223" s="2" t="s">
        <v>26</v>
      </c>
      <c r="D223" s="3"/>
    </row>
    <row r="224" spans="1:4" ht="14.1" customHeight="1">
      <c r="A224" s="2" t="str">
        <f>"253320200731091852105"</f>
        <v>253320200731091852105</v>
      </c>
      <c r="B224" s="2" t="str">
        <f>"樊雪连"</f>
        <v>樊雪连</v>
      </c>
      <c r="C224" s="2" t="s">
        <v>26</v>
      </c>
      <c r="D224" s="3"/>
    </row>
    <row r="225" spans="1:4" ht="14.1" customHeight="1">
      <c r="A225" s="2" t="str">
        <f>"25332020073109062367"</f>
        <v>25332020073109062367</v>
      </c>
      <c r="B225" s="2" t="str">
        <f>"齐明"</f>
        <v>齐明</v>
      </c>
      <c r="C225" s="2" t="s">
        <v>27</v>
      </c>
      <c r="D225" s="3"/>
    </row>
    <row r="226" spans="1:4" ht="14.1" customHeight="1">
      <c r="A226" s="2" t="str">
        <f>"2533202008011930441534"</f>
        <v>2533202008011930441534</v>
      </c>
      <c r="B226" s="2" t="str">
        <f>"赵晨静"</f>
        <v>赵晨静</v>
      </c>
      <c r="C226" s="2" t="s">
        <v>25</v>
      </c>
      <c r="D226" s="3"/>
    </row>
    <row r="227" spans="1:4" ht="14.1" customHeight="1">
      <c r="A227" s="2" t="str">
        <f>"253320200731122349506"</f>
        <v>253320200731122349506</v>
      </c>
      <c r="B227" s="2" t="str">
        <f>"乔彦颖"</f>
        <v>乔彦颖</v>
      </c>
      <c r="C227" s="2" t="s">
        <v>28</v>
      </c>
      <c r="D227" s="3"/>
    </row>
    <row r="228" spans="1:4" ht="14.1" customHeight="1">
      <c r="A228" s="2" t="str">
        <f>"253320200731124422543"</f>
        <v>253320200731124422543</v>
      </c>
      <c r="B228" s="2" t="str">
        <f>"秦晓宇"</f>
        <v>秦晓宇</v>
      </c>
      <c r="C228" s="2" t="s">
        <v>30</v>
      </c>
      <c r="D228" s="3"/>
    </row>
    <row r="229" spans="1:4" ht="14.1" customHeight="1">
      <c r="A229" s="2" t="str">
        <f>"2533202008021003461714"</f>
        <v>2533202008021003461714</v>
      </c>
      <c r="B229" s="2" t="str">
        <f>"院静茹"</f>
        <v>院静茹</v>
      </c>
      <c r="C229" s="2" t="s">
        <v>25</v>
      </c>
      <c r="D229" s="3"/>
    </row>
    <row r="230" spans="1:4" ht="14.1" customHeight="1">
      <c r="A230" s="2" t="str">
        <f>"253320200731114120452"</f>
        <v>253320200731114120452</v>
      </c>
      <c r="B230" s="2" t="str">
        <f>"曲婷婷"</f>
        <v>曲婷婷</v>
      </c>
      <c r="C230" s="2" t="s">
        <v>25</v>
      </c>
      <c r="D230" s="3"/>
    </row>
    <row r="231" spans="1:4" ht="14.1" customHeight="1">
      <c r="A231" s="2" t="str">
        <f>"253320200731100240243"</f>
        <v>253320200731100240243</v>
      </c>
      <c r="B231" s="2" t="str">
        <f>"赵风娜"</f>
        <v>赵风娜</v>
      </c>
      <c r="C231" s="2" t="s">
        <v>24</v>
      </c>
      <c r="D231" s="3"/>
    </row>
    <row r="232" spans="1:4" ht="14.1" customHeight="1">
      <c r="A232" s="2" t="str">
        <f>"253320200731144225691"</f>
        <v>253320200731144225691</v>
      </c>
      <c r="B232" s="2" t="str">
        <f>"刘应菊"</f>
        <v>刘应菊</v>
      </c>
      <c r="C232" s="2" t="s">
        <v>24</v>
      </c>
      <c r="D232" s="3"/>
    </row>
    <row r="233" spans="1:4" ht="14.1" customHeight="1">
      <c r="A233" s="2" t="str">
        <f>"253320200731103033323"</f>
        <v>253320200731103033323</v>
      </c>
      <c r="B233" s="2" t="str">
        <f>"史聪慧"</f>
        <v>史聪慧</v>
      </c>
      <c r="C233" s="2" t="s">
        <v>28</v>
      </c>
      <c r="D233" s="3"/>
    </row>
    <row r="234" spans="1:4" ht="14.1" customHeight="1">
      <c r="A234" s="2" t="str">
        <f>"253320200731094338192"</f>
        <v>253320200731094338192</v>
      </c>
      <c r="B234" s="2" t="str">
        <f>"熊博"</f>
        <v>熊博</v>
      </c>
      <c r="C234" s="2" t="s">
        <v>29</v>
      </c>
      <c r="D234" s="3"/>
    </row>
    <row r="235" spans="1:4" ht="14.1" customHeight="1">
      <c r="A235" s="2" t="str">
        <f>"2533202007312317021089"</f>
        <v>2533202007312317021089</v>
      </c>
      <c r="B235" s="2" t="str">
        <f>"王忠丽"</f>
        <v>王忠丽</v>
      </c>
      <c r="C235" s="2" t="s">
        <v>21</v>
      </c>
      <c r="D235" s="3"/>
    </row>
    <row r="236" spans="1:4" ht="14.1" customHeight="1">
      <c r="A236" s="2" t="str">
        <f>"2533202008010939361185"</f>
        <v>2533202008010939361185</v>
      </c>
      <c r="B236" s="2" t="str">
        <f>"杨娟"</f>
        <v>杨娟</v>
      </c>
      <c r="C236" s="2" t="s">
        <v>22</v>
      </c>
      <c r="D236" s="3"/>
    </row>
    <row r="237" spans="1:4" ht="14.1" customHeight="1">
      <c r="A237" s="2" t="str">
        <f>"2533202008011851031513"</f>
        <v>2533202008011851031513</v>
      </c>
      <c r="B237" s="2" t="str">
        <f>"杨戈"</f>
        <v>杨戈</v>
      </c>
      <c r="C237" s="2" t="s">
        <v>22</v>
      </c>
      <c r="D237" s="3"/>
    </row>
    <row r="238" spans="1:4" ht="14.1" customHeight="1">
      <c r="A238" s="2" t="str">
        <f>"253320200731115617472"</f>
        <v>253320200731115617472</v>
      </c>
      <c r="B238" s="2" t="str">
        <f>"袁苗苗"</f>
        <v>袁苗苗</v>
      </c>
      <c r="C238" s="2" t="s">
        <v>24</v>
      </c>
      <c r="D238" s="3"/>
    </row>
    <row r="239" spans="1:4" ht="14.1" customHeight="1">
      <c r="A239" s="2" t="str">
        <f>"253320200731164828819"</f>
        <v>253320200731164828819</v>
      </c>
      <c r="B239" s="2" t="str">
        <f>"梁丹"</f>
        <v>梁丹</v>
      </c>
      <c r="C239" s="2" t="s">
        <v>24</v>
      </c>
      <c r="D239" s="3"/>
    </row>
    <row r="240" spans="1:4" ht="14.1" customHeight="1">
      <c r="A240" s="2" t="str">
        <f>"253320200731193619968"</f>
        <v>253320200731193619968</v>
      </c>
      <c r="B240" s="2" t="str">
        <f>"吴婵"</f>
        <v>吴婵</v>
      </c>
      <c r="C240" s="2" t="s">
        <v>24</v>
      </c>
      <c r="D240" s="3"/>
    </row>
    <row r="241" spans="1:4" ht="14.1" customHeight="1">
      <c r="A241" s="2" t="str">
        <f>"25332020073109040558"</f>
        <v>25332020073109040558</v>
      </c>
      <c r="B241" s="2" t="str">
        <f>"邓亚兵"</f>
        <v>邓亚兵</v>
      </c>
      <c r="C241" s="2" t="s">
        <v>23</v>
      </c>
      <c r="D241" s="3"/>
    </row>
    <row r="242" spans="1:4" ht="14.1" customHeight="1">
      <c r="A242" s="2" t="str">
        <f>"253320200731172101846"</f>
        <v>253320200731172101846</v>
      </c>
      <c r="B242" s="2" t="str">
        <f>"翟杰童"</f>
        <v>翟杰童</v>
      </c>
      <c r="C242" s="2" t="s">
        <v>25</v>
      </c>
      <c r="D242" s="3"/>
    </row>
    <row r="243" spans="1:4" ht="14.1" customHeight="1">
      <c r="A243" s="2" t="str">
        <f>"253320200731094213190"</f>
        <v>253320200731094213190</v>
      </c>
      <c r="B243" s="2" t="str">
        <f>"梁静"</f>
        <v>梁静</v>
      </c>
      <c r="C243" s="2" t="s">
        <v>28</v>
      </c>
      <c r="D243" s="3"/>
    </row>
    <row r="244" spans="1:4" ht="14.1" customHeight="1">
      <c r="A244" s="2" t="str">
        <f>"253320200731093025151"</f>
        <v>253320200731093025151</v>
      </c>
      <c r="B244" s="2" t="str">
        <f>"刘晓钦"</f>
        <v>刘晓钦</v>
      </c>
      <c r="C244" s="2" t="s">
        <v>29</v>
      </c>
      <c r="D244" s="3"/>
    </row>
    <row r="245" spans="1:4" ht="14.1" customHeight="1">
      <c r="A245" s="2" t="str">
        <f>"253320200731102631315"</f>
        <v>253320200731102631315</v>
      </c>
      <c r="B245" s="2" t="str">
        <f>"张明"</f>
        <v>张明</v>
      </c>
      <c r="C245" s="2" t="s">
        <v>21</v>
      </c>
      <c r="D245" s="3"/>
    </row>
    <row r="246" spans="1:4" ht="14.1" customHeight="1">
      <c r="A246" s="2" t="str">
        <f>"2533202008021232421792"</f>
        <v>2533202008021232421792</v>
      </c>
      <c r="B246" s="2" t="str">
        <f>"胡雪莹"</f>
        <v>胡雪莹</v>
      </c>
      <c r="C246" s="2" t="s">
        <v>26</v>
      </c>
      <c r="D246" s="3"/>
    </row>
    <row r="247" spans="1:4" ht="14.1" customHeight="1">
      <c r="A247" s="2" t="str">
        <f>"2533202007312122501032"</f>
        <v>2533202007312122501032</v>
      </c>
      <c r="B247" s="2" t="str">
        <f>"李蒙召"</f>
        <v>李蒙召</v>
      </c>
      <c r="C247" s="2" t="s">
        <v>28</v>
      </c>
      <c r="D247" s="3"/>
    </row>
    <row r="248" spans="1:4" ht="14.1" customHeight="1">
      <c r="A248" s="2" t="str">
        <f>"2533202008020643081648"</f>
        <v>2533202008020643081648</v>
      </c>
      <c r="B248" s="2" t="str">
        <f>"曹广霞"</f>
        <v>曹广霞</v>
      </c>
      <c r="C248" s="2" t="s">
        <v>23</v>
      </c>
      <c r="D248" s="3"/>
    </row>
    <row r="249" spans="1:4" ht="14.1" customHeight="1">
      <c r="A249" s="2" t="str">
        <f>"2533202008010850521149"</f>
        <v>2533202008010850521149</v>
      </c>
      <c r="B249" s="2" t="str">
        <f>"秦晴"</f>
        <v>秦晴</v>
      </c>
      <c r="C249" s="2" t="s">
        <v>27</v>
      </c>
      <c r="D249" s="3"/>
    </row>
    <row r="250" spans="1:4" ht="14.1" customHeight="1">
      <c r="A250" s="2" t="str">
        <f>"2533202008011140131259"</f>
        <v>2533202008011140131259</v>
      </c>
      <c r="B250" s="2" t="str">
        <f>"时诗"</f>
        <v>时诗</v>
      </c>
      <c r="C250" s="2" t="s">
        <v>28</v>
      </c>
      <c r="D250" s="3"/>
    </row>
    <row r="251" spans="1:4" ht="14.1" customHeight="1">
      <c r="A251" s="2" t="str">
        <f>"2533202007310810397"</f>
        <v>2533202007310810397</v>
      </c>
      <c r="B251" s="2" t="str">
        <f>"汪亚婷"</f>
        <v>汪亚婷</v>
      </c>
      <c r="C251" s="2" t="s">
        <v>21</v>
      </c>
      <c r="D251" s="3"/>
    </row>
    <row r="252" spans="1:4" ht="14.1" customHeight="1">
      <c r="A252" s="2" t="str">
        <f>"253320200731093924179"</f>
        <v>253320200731093924179</v>
      </c>
      <c r="B252" s="2" t="str">
        <f>"张珍"</f>
        <v>张珍</v>
      </c>
      <c r="C252" s="2" t="s">
        <v>28</v>
      </c>
      <c r="D252" s="3"/>
    </row>
    <row r="253" spans="1:4" ht="14.1" customHeight="1">
      <c r="A253" s="2" t="str">
        <f>"253320200731122104503"</f>
        <v>253320200731122104503</v>
      </c>
      <c r="B253" s="2" t="str">
        <f>"王兵"</f>
        <v>王兵</v>
      </c>
      <c r="C253" s="2" t="s">
        <v>25</v>
      </c>
      <c r="D253" s="3"/>
    </row>
    <row r="254" spans="1:4" ht="14.1" customHeight="1">
      <c r="A254" s="2" t="str">
        <f>"253320200731102055299"</f>
        <v>253320200731102055299</v>
      </c>
      <c r="B254" s="2" t="str">
        <f>"梁园"</f>
        <v>梁园</v>
      </c>
      <c r="C254" s="2" t="s">
        <v>28</v>
      </c>
      <c r="D254" s="3"/>
    </row>
    <row r="255" spans="1:4" ht="14.1" customHeight="1">
      <c r="A255" s="2" t="str">
        <f>"253320200731110928402"</f>
        <v>253320200731110928402</v>
      </c>
      <c r="B255" s="2" t="str">
        <f>"高悦"</f>
        <v>高悦</v>
      </c>
      <c r="C255" s="2" t="s">
        <v>24</v>
      </c>
      <c r="D255" s="3"/>
    </row>
    <row r="256" spans="1:4" ht="14.1" customHeight="1">
      <c r="A256" s="2" t="str">
        <f>"253320200731092744136"</f>
        <v>253320200731092744136</v>
      </c>
      <c r="B256" s="2" t="str">
        <f>"杨含笑"</f>
        <v>杨含笑</v>
      </c>
      <c r="C256" s="2" t="s">
        <v>28</v>
      </c>
      <c r="D256" s="3"/>
    </row>
    <row r="257" spans="1:4" ht="14.1" customHeight="1">
      <c r="A257" s="2" t="str">
        <f>"2533202008011604531422"</f>
        <v>2533202008011604531422</v>
      </c>
      <c r="B257" s="2" t="str">
        <f>"宋梦欣"</f>
        <v>宋梦欣</v>
      </c>
      <c r="C257" s="2" t="s">
        <v>26</v>
      </c>
      <c r="D257" s="3"/>
    </row>
    <row r="258" spans="1:4" ht="14.1" customHeight="1">
      <c r="A258" s="2" t="str">
        <f>"2533202008020236051647"</f>
        <v>2533202008020236051647</v>
      </c>
      <c r="B258" s="2" t="str">
        <f>"芦迪"</f>
        <v>芦迪</v>
      </c>
      <c r="C258" s="2" t="s">
        <v>28</v>
      </c>
      <c r="D258" s="3"/>
    </row>
    <row r="259" spans="1:4" ht="14.1" customHeight="1">
      <c r="A259" s="2" t="str">
        <f>"253320200731142210673"</f>
        <v>253320200731142210673</v>
      </c>
      <c r="B259" s="2" t="str">
        <f>"姚雪丽"</f>
        <v>姚雪丽</v>
      </c>
      <c r="C259" s="2" t="s">
        <v>26</v>
      </c>
      <c r="D259" s="3"/>
    </row>
    <row r="260" spans="1:4" ht="14.1" customHeight="1">
      <c r="A260" s="2" t="str">
        <f>"253320200731173000857"</f>
        <v>253320200731173000857</v>
      </c>
      <c r="B260" s="2" t="str">
        <f>"申雄"</f>
        <v>申雄</v>
      </c>
      <c r="C260" s="2" t="s">
        <v>22</v>
      </c>
      <c r="D260" s="3"/>
    </row>
    <row r="261" spans="1:4" ht="14.1" customHeight="1">
      <c r="A261" s="2" t="str">
        <f>"2533202008011509301385"</f>
        <v>2533202008011509301385</v>
      </c>
      <c r="B261" s="2" t="str">
        <f>"宋萌"</f>
        <v>宋萌</v>
      </c>
      <c r="C261" s="2" t="s">
        <v>26</v>
      </c>
      <c r="D261" s="3"/>
    </row>
    <row r="262" spans="1:4" ht="14.1" customHeight="1">
      <c r="A262" s="2" t="str">
        <f>"253320200731104017354"</f>
        <v>253320200731104017354</v>
      </c>
      <c r="B262" s="2" t="str">
        <f>"陈欣"</f>
        <v>陈欣</v>
      </c>
      <c r="C262" s="2" t="s">
        <v>26</v>
      </c>
      <c r="D262" s="3"/>
    </row>
    <row r="263" spans="1:4" ht="14.1" customHeight="1">
      <c r="A263" s="2" t="str">
        <f>"25332020073109020453"</f>
        <v>25332020073109020453</v>
      </c>
      <c r="B263" s="2" t="str">
        <f>"岳琳潇"</f>
        <v>岳琳潇</v>
      </c>
      <c r="C263" s="2" t="s">
        <v>28</v>
      </c>
      <c r="D263" s="3"/>
    </row>
    <row r="264" spans="1:4" ht="14.1" customHeight="1">
      <c r="A264" s="2" t="str">
        <f>"253320200731091924107"</f>
        <v>253320200731091924107</v>
      </c>
      <c r="B264" s="2" t="str">
        <f>"都姝娴"</f>
        <v>都姝娴</v>
      </c>
      <c r="C264" s="2" t="s">
        <v>25</v>
      </c>
      <c r="D264" s="3"/>
    </row>
    <row r="265" spans="1:4" ht="14.1" customHeight="1">
      <c r="A265" s="2" t="str">
        <f>"253320200731111556416"</f>
        <v>253320200731111556416</v>
      </c>
      <c r="B265" s="2" t="str">
        <f>"高小巧"</f>
        <v>高小巧</v>
      </c>
      <c r="C265" s="2" t="s">
        <v>21</v>
      </c>
      <c r="D265" s="3"/>
    </row>
    <row r="266" spans="1:4" ht="14.1" customHeight="1">
      <c r="A266" s="2" t="str">
        <f>"253320200731094522194"</f>
        <v>253320200731094522194</v>
      </c>
      <c r="B266" s="2" t="str">
        <f>"李瑞迪"</f>
        <v>李瑞迪</v>
      </c>
      <c r="C266" s="2" t="s">
        <v>28</v>
      </c>
      <c r="D266" s="3"/>
    </row>
    <row r="267" spans="1:4" ht="14.1" customHeight="1">
      <c r="A267" s="2" t="str">
        <f>"253320200731151648717"</f>
        <v>253320200731151648717</v>
      </c>
      <c r="B267" s="2" t="str">
        <f>"景卓"</f>
        <v>景卓</v>
      </c>
      <c r="C267" s="2" t="s">
        <v>28</v>
      </c>
      <c r="D267" s="3"/>
    </row>
    <row r="268" spans="1:4" ht="14.1" customHeight="1">
      <c r="A268" s="2" t="str">
        <f>"253320200731141626669"</f>
        <v>253320200731141626669</v>
      </c>
      <c r="B268" s="2" t="str">
        <f>"刘婉秋"</f>
        <v>刘婉秋</v>
      </c>
      <c r="C268" s="2" t="s">
        <v>27</v>
      </c>
      <c r="D268" s="3"/>
    </row>
    <row r="269" spans="1:4" ht="14.1" customHeight="1">
      <c r="A269" s="2" t="str">
        <f>"253320200731123434524"</f>
        <v>253320200731123434524</v>
      </c>
      <c r="B269" s="2" t="str">
        <f>"张闯"</f>
        <v>张闯</v>
      </c>
      <c r="C269" s="2" t="s">
        <v>22</v>
      </c>
      <c r="D269" s="3"/>
    </row>
    <row r="270" spans="1:4" ht="14.1" customHeight="1">
      <c r="A270" s="2" t="str">
        <f>"253320200731123532528"</f>
        <v>253320200731123532528</v>
      </c>
      <c r="B270" s="2" t="str">
        <f>"王梓蔓"</f>
        <v>王梓蔓</v>
      </c>
      <c r="C270" s="2" t="s">
        <v>26</v>
      </c>
      <c r="D270" s="3"/>
    </row>
    <row r="271" spans="1:4" ht="14.1" customHeight="1">
      <c r="A271" s="2" t="str">
        <f>"253320200731153013734"</f>
        <v>253320200731153013734</v>
      </c>
      <c r="B271" s="2" t="str">
        <f>"李楠"</f>
        <v>李楠</v>
      </c>
      <c r="C271" s="2" t="s">
        <v>21</v>
      </c>
      <c r="D271" s="3"/>
    </row>
    <row r="272" spans="1:4" ht="14.1" customHeight="1">
      <c r="A272" s="2" t="str">
        <f>"253320200731160947778"</f>
        <v>253320200731160947778</v>
      </c>
      <c r="B272" s="2" t="str">
        <f>"盛奇楠"</f>
        <v>盛奇楠</v>
      </c>
      <c r="C272" s="2" t="s">
        <v>21</v>
      </c>
      <c r="D272" s="3"/>
    </row>
    <row r="273" spans="1:4" ht="14.1" customHeight="1">
      <c r="A273" s="2" t="str">
        <f>"253320200731110941404"</f>
        <v>253320200731110941404</v>
      </c>
      <c r="B273" s="2" t="str">
        <f>"汤丽雅"</f>
        <v>汤丽雅</v>
      </c>
      <c r="C273" s="2" t="s">
        <v>24</v>
      </c>
      <c r="D273" s="3"/>
    </row>
    <row r="274" spans="1:4" ht="14.1" customHeight="1">
      <c r="A274" s="2" t="str">
        <f>"253320200731104344363"</f>
        <v>253320200731104344363</v>
      </c>
      <c r="B274" s="2" t="str">
        <f>"张小龙"</f>
        <v>张小龙</v>
      </c>
      <c r="C274" s="2" t="s">
        <v>28</v>
      </c>
      <c r="D274" s="3"/>
    </row>
    <row r="275" spans="1:4" ht="14.1" customHeight="1">
      <c r="A275" s="2" t="str">
        <f>"25332020073109163597"</f>
        <v>25332020073109163597</v>
      </c>
      <c r="B275" s="2" t="str">
        <f>"焦飒"</f>
        <v>焦飒</v>
      </c>
      <c r="C275" s="2" t="s">
        <v>21</v>
      </c>
      <c r="D275" s="3"/>
    </row>
    <row r="276" spans="1:4" ht="14.1" customHeight="1">
      <c r="A276" s="2" t="str">
        <f>"253320200731093951181"</f>
        <v>253320200731093951181</v>
      </c>
      <c r="B276" s="2" t="str">
        <f>"邓辉"</f>
        <v>邓辉</v>
      </c>
      <c r="C276" s="2" t="s">
        <v>24</v>
      </c>
      <c r="D276" s="3"/>
    </row>
    <row r="277" spans="1:4" ht="14.1" customHeight="1">
      <c r="A277" s="2" t="str">
        <f>"253320200731092006109"</f>
        <v>253320200731092006109</v>
      </c>
      <c r="B277" s="2" t="str">
        <f>"史冠聪"</f>
        <v>史冠聪</v>
      </c>
      <c r="C277" s="2" t="s">
        <v>21</v>
      </c>
      <c r="D277" s="3"/>
    </row>
    <row r="278" spans="1:4" ht="14.1" customHeight="1">
      <c r="A278" s="2" t="str">
        <f>"2533202008021140391762"</f>
        <v>2533202008021140391762</v>
      </c>
      <c r="B278" s="2" t="str">
        <f>"林鹏"</f>
        <v>林鹏</v>
      </c>
      <c r="C278" s="2" t="s">
        <v>26</v>
      </c>
      <c r="D278" s="3"/>
    </row>
    <row r="279" spans="1:4" ht="14.1" customHeight="1">
      <c r="A279" s="2" t="str">
        <f>"253320200731151546715"</f>
        <v>253320200731151546715</v>
      </c>
      <c r="B279" s="2" t="str">
        <f>"胡宸筠"</f>
        <v>胡宸筠</v>
      </c>
      <c r="C279" s="2" t="s">
        <v>22</v>
      </c>
      <c r="D279" s="3"/>
    </row>
    <row r="280" spans="1:4" ht="14.1" customHeight="1">
      <c r="A280" s="2" t="str">
        <f>"25332020073109021854"</f>
        <v>25332020073109021854</v>
      </c>
      <c r="B280" s="2" t="str">
        <f>"乔萌"</f>
        <v>乔萌</v>
      </c>
      <c r="C280" s="2" t="s">
        <v>29</v>
      </c>
      <c r="D280" s="3"/>
    </row>
    <row r="281" spans="1:4" ht="14.1" customHeight="1">
      <c r="A281" s="2" t="str">
        <f>"2533202008021337231836"</f>
        <v>2533202008021337231836</v>
      </c>
      <c r="B281" s="2" t="str">
        <f>"李萍"</f>
        <v>李萍</v>
      </c>
      <c r="C281" s="2" t="s">
        <v>25</v>
      </c>
      <c r="D281" s="3"/>
    </row>
    <row r="282" spans="1:4" ht="14.1" customHeight="1">
      <c r="A282" s="2" t="str">
        <f>"25332020073109040257"</f>
        <v>25332020073109040257</v>
      </c>
      <c r="B282" s="2" t="str">
        <f>"王振英"</f>
        <v>王振英</v>
      </c>
      <c r="C282" s="2" t="s">
        <v>21</v>
      </c>
      <c r="D282" s="3"/>
    </row>
    <row r="283" spans="1:4" ht="14.1" customHeight="1">
      <c r="A283" s="2" t="str">
        <f>"2533202008011519591395"</f>
        <v>2533202008011519591395</v>
      </c>
      <c r="B283" s="2" t="str">
        <f>"陈卓"</f>
        <v>陈卓</v>
      </c>
      <c r="C283" s="2" t="s">
        <v>22</v>
      </c>
      <c r="D283" s="3"/>
    </row>
    <row r="284" spans="1:4" ht="14.1" customHeight="1">
      <c r="A284" s="2" t="str">
        <f>"253320200731114402456"</f>
        <v>253320200731114402456</v>
      </c>
      <c r="B284" s="2" t="str">
        <f>"史俊玲"</f>
        <v>史俊玲</v>
      </c>
      <c r="C284" s="2" t="s">
        <v>30</v>
      </c>
      <c r="D284" s="3"/>
    </row>
    <row r="285" spans="1:4" ht="14.1" customHeight="1">
      <c r="A285" s="2" t="str">
        <f>"253320200731181021888"</f>
        <v>253320200731181021888</v>
      </c>
      <c r="B285" s="2" t="str">
        <f>"杨雪"</f>
        <v>杨雪</v>
      </c>
      <c r="C285" s="2" t="s">
        <v>21</v>
      </c>
      <c r="D285" s="3"/>
    </row>
    <row r="286" spans="1:4" ht="14.1" customHeight="1">
      <c r="A286" s="2" t="str">
        <f>"2533202008021207151777"</f>
        <v>2533202008021207151777</v>
      </c>
      <c r="B286" s="2" t="str">
        <f>"汤盼"</f>
        <v>汤盼</v>
      </c>
      <c r="C286" s="2" t="s">
        <v>26</v>
      </c>
      <c r="D286" s="3"/>
    </row>
    <row r="287" spans="1:4" ht="14.1" customHeight="1">
      <c r="A287" s="2" t="str">
        <f>"253320200731141008663"</f>
        <v>253320200731141008663</v>
      </c>
      <c r="B287" s="2" t="str">
        <f>"王霞"</f>
        <v>王霞</v>
      </c>
      <c r="C287" s="2" t="s">
        <v>29</v>
      </c>
      <c r="D287" s="3"/>
    </row>
    <row r="288" spans="1:4" ht="14.1" customHeight="1">
      <c r="A288" s="2" t="str">
        <f>"2533202008010611441106"</f>
        <v>2533202008010611441106</v>
      </c>
      <c r="B288" s="2" t="str">
        <f>"王春正"</f>
        <v>王春正</v>
      </c>
      <c r="C288" s="2" t="s">
        <v>30</v>
      </c>
      <c r="D288" s="3"/>
    </row>
    <row r="289" spans="1:4" ht="14.1" customHeight="1">
      <c r="A289" s="2" t="str">
        <f>"253320200731102003296"</f>
        <v>253320200731102003296</v>
      </c>
      <c r="B289" s="2" t="str">
        <f>"杨梦迪"</f>
        <v>杨梦迪</v>
      </c>
      <c r="C289" s="2" t="s">
        <v>21</v>
      </c>
      <c r="D289" s="3"/>
    </row>
    <row r="290" spans="1:4" ht="14.1" customHeight="1">
      <c r="A290" s="2" t="str">
        <f>"253320200731113325440"</f>
        <v>253320200731113325440</v>
      </c>
      <c r="B290" s="2" t="str">
        <f>"齐会宁"</f>
        <v>齐会宁</v>
      </c>
      <c r="C290" s="2" t="s">
        <v>24</v>
      </c>
      <c r="D290" s="3"/>
    </row>
    <row r="291" spans="1:4" ht="14.1" customHeight="1">
      <c r="A291" s="2" t="str">
        <f>"253320200731194406973"</f>
        <v>253320200731194406973</v>
      </c>
      <c r="B291" s="2" t="str">
        <f>"韩晓"</f>
        <v>韩晓</v>
      </c>
      <c r="C291" s="2" t="s">
        <v>21</v>
      </c>
      <c r="D291" s="3"/>
    </row>
    <row r="292" spans="1:4" ht="14.1" customHeight="1">
      <c r="A292" s="2" t="str">
        <f>"25332020073108211512"</f>
        <v>25332020073108211512</v>
      </c>
      <c r="B292" s="2" t="str">
        <f>"李晨阳"</f>
        <v>李晨阳</v>
      </c>
      <c r="C292" s="2" t="s">
        <v>24</v>
      </c>
      <c r="D292" s="3"/>
    </row>
    <row r="293" spans="1:4" ht="14.1" customHeight="1">
      <c r="A293" s="2" t="str">
        <f>"25332020073109042860"</f>
        <v>25332020073109042860</v>
      </c>
      <c r="B293" s="2" t="str">
        <f>"于金"</f>
        <v>于金</v>
      </c>
      <c r="C293" s="2" t="s">
        <v>24</v>
      </c>
      <c r="D293" s="3"/>
    </row>
    <row r="294" spans="1:4" ht="14.1" customHeight="1">
      <c r="A294" s="2" t="str">
        <f>"2533202008011703021458"</f>
        <v>2533202008011703021458</v>
      </c>
      <c r="B294" s="2" t="str">
        <f>"王运龙"</f>
        <v>王运龙</v>
      </c>
      <c r="C294" s="2" t="s">
        <v>26</v>
      </c>
      <c r="D294" s="3"/>
    </row>
    <row r="295" spans="1:4" ht="14.1" customHeight="1">
      <c r="A295" s="2" t="str">
        <f>"253320200731125425562"</f>
        <v>253320200731125425562</v>
      </c>
      <c r="B295" s="2" t="str">
        <f>"马彦欣"</f>
        <v>马彦欣</v>
      </c>
      <c r="C295" s="2" t="s">
        <v>27</v>
      </c>
      <c r="D295" s="3"/>
    </row>
    <row r="296" spans="1:4" ht="14.1" customHeight="1">
      <c r="A296" s="2" t="str">
        <f>"253320200731124747549"</f>
        <v>253320200731124747549</v>
      </c>
      <c r="B296" s="2" t="str">
        <f>"胡述岭"</f>
        <v>胡述岭</v>
      </c>
      <c r="C296" s="2" t="s">
        <v>26</v>
      </c>
      <c r="D296" s="3"/>
    </row>
    <row r="297" spans="1:4" ht="14.1" customHeight="1">
      <c r="A297" s="2" t="str">
        <f>"253320200731130640583"</f>
        <v>253320200731130640583</v>
      </c>
      <c r="B297" s="2" t="str">
        <f>"王金欣"</f>
        <v>王金欣</v>
      </c>
      <c r="C297" s="2" t="s">
        <v>26</v>
      </c>
      <c r="D297" s="3"/>
    </row>
    <row r="298" spans="1:4" ht="14.1" customHeight="1">
      <c r="A298" s="2" t="str">
        <f>"253320200731182326898"</f>
        <v>253320200731182326898</v>
      </c>
      <c r="B298" s="2" t="str">
        <f>"王海武"</f>
        <v>王海武</v>
      </c>
      <c r="C298" s="2" t="s">
        <v>21</v>
      </c>
      <c r="D298" s="3"/>
    </row>
    <row r="299" spans="1:4" ht="14.1" customHeight="1">
      <c r="A299" s="2" t="str">
        <f>"253320200731132458611"</f>
        <v>253320200731132458611</v>
      </c>
      <c r="B299" s="2" t="str">
        <f>"王怡洁"</f>
        <v>王怡洁</v>
      </c>
      <c r="C299" s="2" t="s">
        <v>28</v>
      </c>
      <c r="D299" s="3"/>
    </row>
    <row r="300" spans="1:4" ht="14.1" customHeight="1">
      <c r="A300" s="2" t="str">
        <f>"253320200731110441392"</f>
        <v>253320200731110441392</v>
      </c>
      <c r="B300" s="2" t="str">
        <f>"闫晗"</f>
        <v>闫晗</v>
      </c>
      <c r="C300" s="2" t="s">
        <v>21</v>
      </c>
      <c r="D300" s="3"/>
    </row>
    <row r="301" spans="1:4" ht="14.1" customHeight="1">
      <c r="A301" s="2" t="str">
        <f>"253320200731095105207"</f>
        <v>253320200731095105207</v>
      </c>
      <c r="B301" s="2" t="str">
        <f>"杨军闪"</f>
        <v>杨军闪</v>
      </c>
      <c r="C301" s="2" t="s">
        <v>26</v>
      </c>
      <c r="D301" s="3"/>
    </row>
    <row r="302" spans="1:4" ht="14.1" customHeight="1">
      <c r="A302" s="2" t="str">
        <f>"25332020073108545636"</f>
        <v>25332020073108545636</v>
      </c>
      <c r="B302" s="2" t="str">
        <f>"王云"</f>
        <v>王云</v>
      </c>
      <c r="C302" s="2" t="s">
        <v>28</v>
      </c>
      <c r="D302" s="3"/>
    </row>
    <row r="303" spans="1:4" ht="14.1" customHeight="1">
      <c r="A303" s="2" t="str">
        <f>"253320200731100442249"</f>
        <v>253320200731100442249</v>
      </c>
      <c r="B303" s="2" t="str">
        <f>"黄冠一"</f>
        <v>黄冠一</v>
      </c>
      <c r="C303" s="2" t="s">
        <v>26</v>
      </c>
      <c r="D303" s="3"/>
    </row>
    <row r="304" spans="1:4" ht="14.1" customHeight="1">
      <c r="A304" s="2" t="str">
        <f>"2533202008020026331640"</f>
        <v>2533202008020026331640</v>
      </c>
      <c r="B304" s="2" t="str">
        <f>"梁天雅"</f>
        <v>梁天雅</v>
      </c>
      <c r="C304" s="2" t="s">
        <v>28</v>
      </c>
      <c r="D304" s="3"/>
    </row>
    <row r="305" spans="1:4" ht="14.1" customHeight="1">
      <c r="A305" s="2" t="str">
        <f>"2533202007312050551012"</f>
        <v>2533202007312050551012</v>
      </c>
      <c r="B305" s="2" t="str">
        <f>"陈荣良"</f>
        <v>陈荣良</v>
      </c>
      <c r="C305" s="2" t="s">
        <v>24</v>
      </c>
      <c r="D305" s="3"/>
    </row>
    <row r="306" spans="1:4" ht="14.1" customHeight="1">
      <c r="A306" s="2" t="str">
        <f>"2533202008011625041435"</f>
        <v>2533202008011625041435</v>
      </c>
      <c r="B306" s="2" t="str">
        <f>"杨柳"</f>
        <v>杨柳</v>
      </c>
      <c r="C306" s="2" t="s">
        <v>24</v>
      </c>
      <c r="D306" s="3"/>
    </row>
    <row r="307" spans="1:4" ht="14.1" customHeight="1">
      <c r="A307" s="2" t="str">
        <f>"253320200731093513167"</f>
        <v>253320200731093513167</v>
      </c>
      <c r="B307" s="2" t="str">
        <f>"周清如"</f>
        <v>周清如</v>
      </c>
      <c r="C307" s="2" t="s">
        <v>25</v>
      </c>
      <c r="D307" s="3"/>
    </row>
    <row r="308" spans="1:4" ht="14.1" customHeight="1">
      <c r="A308" s="2" t="str">
        <f>"253320200731093405165"</f>
        <v>253320200731093405165</v>
      </c>
      <c r="B308" s="2" t="str">
        <f>"冯志成"</f>
        <v>冯志成</v>
      </c>
      <c r="C308" s="2" t="s">
        <v>26</v>
      </c>
      <c r="D308" s="3"/>
    </row>
    <row r="309" spans="1:4" ht="14.1" customHeight="1">
      <c r="A309" s="2" t="str">
        <f>"2533202008011648111451"</f>
        <v>2533202008011648111451</v>
      </c>
      <c r="B309" s="2" t="str">
        <f>"吴婷婷"</f>
        <v>吴婷婷</v>
      </c>
      <c r="C309" s="2" t="s">
        <v>24</v>
      </c>
      <c r="D309" s="3"/>
    </row>
    <row r="310" spans="1:4" ht="14.1" customHeight="1">
      <c r="A310" s="2" t="str">
        <f>"2533202008011509411386"</f>
        <v>2533202008011509411386</v>
      </c>
      <c r="B310" s="2" t="str">
        <f>"吴鑫"</f>
        <v>吴鑫</v>
      </c>
      <c r="C310" s="2" t="s">
        <v>26</v>
      </c>
      <c r="D310" s="3"/>
    </row>
    <row r="311" spans="1:4" ht="14.1" customHeight="1">
      <c r="A311" s="2" t="str">
        <f>"253320200731153131735"</f>
        <v>253320200731153131735</v>
      </c>
      <c r="B311" s="2" t="str">
        <f>"李海岩"</f>
        <v>李海岩</v>
      </c>
      <c r="C311" s="2" t="s">
        <v>22</v>
      </c>
      <c r="D311" s="3"/>
    </row>
    <row r="312" spans="1:4" ht="14.1" customHeight="1">
      <c r="A312" s="2" t="str">
        <f>"2533202008010949111190"</f>
        <v>2533202008010949111190</v>
      </c>
      <c r="B312" s="2" t="str">
        <f>"刘品"</f>
        <v>刘品</v>
      </c>
      <c r="C312" s="2" t="s">
        <v>26</v>
      </c>
      <c r="D312" s="3"/>
    </row>
    <row r="313" spans="1:4" ht="14.1" customHeight="1">
      <c r="A313" s="2" t="str">
        <f>"253320200731120647480"</f>
        <v>253320200731120647480</v>
      </c>
      <c r="B313" s="2" t="str">
        <f>"周国钗"</f>
        <v>周国钗</v>
      </c>
      <c r="C313" s="2" t="s">
        <v>24</v>
      </c>
      <c r="D313" s="3"/>
    </row>
    <row r="314" spans="1:4" ht="14.1" customHeight="1">
      <c r="A314" s="2" t="str">
        <f>"253320200731092603127"</f>
        <v>253320200731092603127</v>
      </c>
      <c r="B314" s="2" t="str">
        <f>"王雨晨"</f>
        <v>王雨晨</v>
      </c>
      <c r="C314" s="2" t="s">
        <v>25</v>
      </c>
      <c r="D314" s="3"/>
    </row>
    <row r="315" spans="1:4" ht="14.1" customHeight="1">
      <c r="A315" s="2" t="str">
        <f>"253320200731123227519"</f>
        <v>253320200731123227519</v>
      </c>
      <c r="B315" s="2" t="str">
        <f>"王阳"</f>
        <v>王阳</v>
      </c>
      <c r="C315" s="2" t="s">
        <v>24</v>
      </c>
      <c r="D315" s="3"/>
    </row>
    <row r="316" spans="1:4" ht="14.1" customHeight="1">
      <c r="A316" s="2" t="str">
        <f>"253320200731134718638"</f>
        <v>253320200731134718638</v>
      </c>
      <c r="B316" s="2" t="str">
        <f>"齐鑫"</f>
        <v>齐鑫</v>
      </c>
      <c r="C316" s="2" t="s">
        <v>24</v>
      </c>
      <c r="D316" s="3"/>
    </row>
    <row r="317" spans="1:4" ht="14.1" customHeight="1">
      <c r="A317" s="2" t="str">
        <f>"253320200731160035768"</f>
        <v>253320200731160035768</v>
      </c>
      <c r="B317" s="2" t="str">
        <f>"潘赟赟"</f>
        <v>潘赟赟</v>
      </c>
      <c r="C317" s="2" t="s">
        <v>24</v>
      </c>
      <c r="D317" s="3"/>
    </row>
    <row r="318" spans="1:4" ht="14.1" customHeight="1">
      <c r="A318" s="2" t="str">
        <f>"253320200731121138488"</f>
        <v>253320200731121138488</v>
      </c>
      <c r="B318" s="2" t="str">
        <f>"胡洋鑫"</f>
        <v>胡洋鑫</v>
      </c>
      <c r="C318" s="2" t="s">
        <v>22</v>
      </c>
      <c r="D318" s="3"/>
    </row>
    <row r="319" spans="1:4" ht="14.1" customHeight="1">
      <c r="A319" s="2" t="str">
        <f>"253320200731195641978"</f>
        <v>253320200731195641978</v>
      </c>
      <c r="B319" s="2" t="str">
        <f>"王梦函"</f>
        <v>王梦函</v>
      </c>
      <c r="C319" s="2" t="s">
        <v>22</v>
      </c>
      <c r="D319" s="3"/>
    </row>
    <row r="320" spans="1:4" ht="14.1" customHeight="1">
      <c r="A320" s="2" t="str">
        <f>"253320200731094836199"</f>
        <v>253320200731094836199</v>
      </c>
      <c r="B320" s="2" t="str">
        <f>"王紫星"</f>
        <v>王紫星</v>
      </c>
      <c r="C320" s="2" t="s">
        <v>27</v>
      </c>
      <c r="D320" s="3"/>
    </row>
    <row r="321" spans="1:4" ht="14.1" customHeight="1">
      <c r="A321" s="2" t="str">
        <f>"2533202008011855261516"</f>
        <v>2533202008011855261516</v>
      </c>
      <c r="B321" s="2" t="str">
        <f>"张舒婷"</f>
        <v>张舒婷</v>
      </c>
      <c r="C321" s="2" t="s">
        <v>28</v>
      </c>
      <c r="D321" s="3"/>
    </row>
    <row r="322" spans="1:4" ht="14.1" customHeight="1">
      <c r="A322" s="2" t="str">
        <f>"253320200731110927401"</f>
        <v>253320200731110927401</v>
      </c>
      <c r="B322" s="2" t="str">
        <f>"李金"</f>
        <v>李金</v>
      </c>
      <c r="C322" s="2" t="s">
        <v>24</v>
      </c>
      <c r="D322" s="3"/>
    </row>
    <row r="323" spans="1:4" ht="14.1" customHeight="1">
      <c r="A323" s="2" t="str">
        <f>"253320200731182438899"</f>
        <v>253320200731182438899</v>
      </c>
      <c r="B323" s="2" t="str">
        <f>"范怡欣"</f>
        <v>范怡欣</v>
      </c>
      <c r="C323" s="2" t="s">
        <v>24</v>
      </c>
      <c r="D323" s="3"/>
    </row>
    <row r="324" spans="1:4" ht="14.1" customHeight="1">
      <c r="A324" s="2" t="str">
        <f>"253320200731094652197"</f>
        <v>253320200731094652197</v>
      </c>
      <c r="B324" s="2" t="str">
        <f>"刘云"</f>
        <v>刘云</v>
      </c>
      <c r="C324" s="2" t="s">
        <v>22</v>
      </c>
      <c r="D324" s="3"/>
    </row>
    <row r="325" spans="1:4" ht="14.1" customHeight="1">
      <c r="A325" s="2" t="str">
        <f>"253320200731143652681"</f>
        <v>253320200731143652681</v>
      </c>
      <c r="B325" s="2" t="str">
        <f>"赵盈盈"</f>
        <v>赵盈盈</v>
      </c>
      <c r="C325" s="2" t="s">
        <v>21</v>
      </c>
      <c r="D325" s="3"/>
    </row>
    <row r="326" spans="1:4" ht="14.1" customHeight="1">
      <c r="A326" s="2" t="str">
        <f>"2533202008010959201198"</f>
        <v>2533202008010959201198</v>
      </c>
      <c r="B326" s="2" t="str">
        <f>"乔铮"</f>
        <v>乔铮</v>
      </c>
      <c r="C326" s="2" t="s">
        <v>28</v>
      </c>
      <c r="D326" s="3"/>
    </row>
    <row r="327" spans="1:4" ht="14.1" customHeight="1">
      <c r="A327" s="2" t="str">
        <f>"253320200731095727225"</f>
        <v>253320200731095727225</v>
      </c>
      <c r="B327" s="2" t="str">
        <f>"陈琳"</f>
        <v>陈琳</v>
      </c>
      <c r="C327" s="2" t="s">
        <v>22</v>
      </c>
      <c r="D327" s="3"/>
    </row>
    <row r="328" spans="1:4" ht="14.1" customHeight="1">
      <c r="A328" s="2" t="str">
        <f>"253320200731092612129"</f>
        <v>253320200731092612129</v>
      </c>
      <c r="B328" s="2" t="str">
        <f>"陈杨柳"</f>
        <v>陈杨柳</v>
      </c>
      <c r="C328" s="2" t="s">
        <v>23</v>
      </c>
      <c r="D328" s="3"/>
    </row>
    <row r="329" spans="1:4" ht="14.1" customHeight="1">
      <c r="A329" s="2" t="str">
        <f>"253320200731111452414"</f>
        <v>253320200731111452414</v>
      </c>
      <c r="B329" s="2" t="str">
        <f>"郑孟柯"</f>
        <v>郑孟柯</v>
      </c>
      <c r="C329" s="2" t="s">
        <v>22</v>
      </c>
      <c r="D329" s="3"/>
    </row>
    <row r="330" spans="1:4" ht="14.1" customHeight="1">
      <c r="A330" s="2" t="str">
        <f>"253320200731111619417"</f>
        <v>253320200731111619417</v>
      </c>
      <c r="B330" s="2" t="str">
        <f>"王柳月"</f>
        <v>王柳月</v>
      </c>
      <c r="C330" s="2" t="s">
        <v>24</v>
      </c>
      <c r="D330" s="3"/>
    </row>
    <row r="331" spans="1:4" ht="14.1" customHeight="1">
      <c r="A331" s="2" t="str">
        <f>"253320200731165136823"</f>
        <v>253320200731165136823</v>
      </c>
      <c r="B331" s="2" t="str">
        <f>"刘贝贝"</f>
        <v>刘贝贝</v>
      </c>
      <c r="C331" s="2" t="s">
        <v>24</v>
      </c>
      <c r="D331" s="3"/>
    </row>
    <row r="332" spans="1:4" ht="14.1" customHeight="1">
      <c r="A332" s="2" t="str">
        <f>"253320200731111652418"</f>
        <v>253320200731111652418</v>
      </c>
      <c r="B332" s="2" t="str">
        <f>"杨丽艳"</f>
        <v>杨丽艳</v>
      </c>
      <c r="C332" s="2" t="s">
        <v>27</v>
      </c>
      <c r="D332" s="3"/>
    </row>
    <row r="333" spans="1:4" ht="14.1" customHeight="1">
      <c r="A333" s="2" t="str">
        <f>"2533202008011223181289"</f>
        <v>2533202008011223181289</v>
      </c>
      <c r="B333" s="2" t="str">
        <f>"齐茜"</f>
        <v>齐茜</v>
      </c>
      <c r="C333" s="2" t="s">
        <v>24</v>
      </c>
      <c r="D333" s="3"/>
    </row>
    <row r="334" spans="1:4" ht="14.1" customHeight="1">
      <c r="A334" s="2" t="str">
        <f>"2533202008011227481294"</f>
        <v>2533202008011227481294</v>
      </c>
      <c r="B334" s="2" t="str">
        <f>"杨阳"</f>
        <v>杨阳</v>
      </c>
      <c r="C334" s="2" t="s">
        <v>21</v>
      </c>
      <c r="D334" s="3"/>
    </row>
    <row r="335" spans="1:4" ht="14.1" customHeight="1">
      <c r="A335" s="2" t="str">
        <f>"2533202008011530331402"</f>
        <v>2533202008011530331402</v>
      </c>
      <c r="B335" s="2" t="str">
        <f>"马俊雅"</f>
        <v>马俊雅</v>
      </c>
      <c r="C335" s="2" t="s">
        <v>27</v>
      </c>
      <c r="D335" s="3"/>
    </row>
    <row r="336" spans="1:4" ht="14.1" customHeight="1">
      <c r="A336" s="2" t="str">
        <f>"253320200731103017322"</f>
        <v>253320200731103017322</v>
      </c>
      <c r="B336" s="2" t="str">
        <f>"焦阳"</f>
        <v>焦阳</v>
      </c>
      <c r="C336" s="2" t="s">
        <v>21</v>
      </c>
      <c r="D336" s="3"/>
    </row>
    <row r="337" spans="1:4" ht="14.1" customHeight="1">
      <c r="A337" s="2" t="str">
        <f>"253320200731111828421"</f>
        <v>253320200731111828421</v>
      </c>
      <c r="B337" s="2" t="str">
        <f>"王凌燕"</f>
        <v>王凌燕</v>
      </c>
      <c r="C337" s="2" t="s">
        <v>24</v>
      </c>
      <c r="D337" s="3"/>
    </row>
    <row r="338" spans="1:4" ht="14.1" customHeight="1">
      <c r="A338" s="2" t="str">
        <f>"2533202008021143371764"</f>
        <v>2533202008021143371764</v>
      </c>
      <c r="B338" s="2" t="str">
        <f>"王竞瑶"</f>
        <v>王竞瑶</v>
      </c>
      <c r="C338" s="2" t="s">
        <v>27</v>
      </c>
      <c r="D338" s="3"/>
    </row>
    <row r="339" spans="1:4" ht="14.1" customHeight="1">
      <c r="A339" s="2" t="str">
        <f>"2533202008011816431493"</f>
        <v>2533202008011816431493</v>
      </c>
      <c r="B339" s="2" t="str">
        <f>"周斌斌"</f>
        <v>周斌斌</v>
      </c>
      <c r="C339" s="2" t="s">
        <v>24</v>
      </c>
      <c r="D339" s="3"/>
    </row>
    <row r="340" spans="1:4" ht="14.1" customHeight="1">
      <c r="A340" s="2" t="str">
        <f>"2533202008011954321541"</f>
        <v>2533202008011954321541</v>
      </c>
      <c r="B340" s="2" t="str">
        <f>"陈雪萍"</f>
        <v>陈雪萍</v>
      </c>
      <c r="C340" s="2" t="s">
        <v>22</v>
      </c>
      <c r="D340" s="3"/>
    </row>
    <row r="341" spans="1:4" ht="14.1" customHeight="1">
      <c r="A341" s="2" t="str">
        <f>"2533202008010721521110"</f>
        <v>2533202008010721521110</v>
      </c>
      <c r="B341" s="2" t="str">
        <f>"赵娟"</f>
        <v>赵娟</v>
      </c>
      <c r="C341" s="2" t="s">
        <v>24</v>
      </c>
      <c r="D341" s="3"/>
    </row>
    <row r="342" spans="1:4" ht="14.1" customHeight="1">
      <c r="A342" s="2" t="str">
        <f>"2533202008011323101335"</f>
        <v>2533202008011323101335</v>
      </c>
      <c r="B342" s="2" t="str">
        <f>"杨凡"</f>
        <v>杨凡</v>
      </c>
      <c r="C342" s="2" t="s">
        <v>26</v>
      </c>
      <c r="D342" s="3"/>
    </row>
    <row r="343" spans="1:4" ht="14.1" customHeight="1">
      <c r="A343" s="2" t="str">
        <f>"2533202008011637151444"</f>
        <v>2533202008011637151444</v>
      </c>
      <c r="B343" s="2" t="str">
        <f>"张福英"</f>
        <v>张福英</v>
      </c>
      <c r="C343" s="2" t="s">
        <v>24</v>
      </c>
      <c r="D343" s="3"/>
    </row>
    <row r="344" spans="1:4" ht="14.1" customHeight="1">
      <c r="A344" s="2" t="str">
        <f>"253320200731182814904"</f>
        <v>253320200731182814904</v>
      </c>
      <c r="B344" s="2" t="str">
        <f>"马书艳"</f>
        <v>马书艳</v>
      </c>
      <c r="C344" s="2" t="s">
        <v>31</v>
      </c>
      <c r="D344" s="3"/>
    </row>
    <row r="345" spans="1:4" ht="14.1" customHeight="1">
      <c r="A345" s="2" t="str">
        <f>"2533202008010907431157"</f>
        <v>2533202008010907431157</v>
      </c>
      <c r="B345" s="2" t="str">
        <f>"姚珊珊"</f>
        <v>姚珊珊</v>
      </c>
      <c r="C345" s="2" t="s">
        <v>27</v>
      </c>
      <c r="D345" s="3"/>
    </row>
    <row r="346" spans="1:4" ht="14.1" customHeight="1">
      <c r="A346" s="2" t="str">
        <f>"2533202008021549281908"</f>
        <v>2533202008021549281908</v>
      </c>
      <c r="B346" s="2" t="str">
        <f>"李鑫"</f>
        <v>李鑫</v>
      </c>
      <c r="C346" s="2" t="s">
        <v>28</v>
      </c>
      <c r="D346" s="3"/>
    </row>
    <row r="347" spans="1:4" ht="14.1" customHeight="1">
      <c r="A347" s="2" t="str">
        <f>"2533202007312109321023"</f>
        <v>2533202007312109321023</v>
      </c>
      <c r="B347" s="2" t="str">
        <f>"翟惠娴"</f>
        <v>翟惠娴</v>
      </c>
      <c r="C347" s="2" t="s">
        <v>23</v>
      </c>
      <c r="D347" s="3"/>
    </row>
    <row r="348" spans="1:4" ht="14.1" customHeight="1">
      <c r="A348" s="2" t="str">
        <f>"253320200731125544564"</f>
        <v>253320200731125544564</v>
      </c>
      <c r="B348" s="2" t="str">
        <f>"陈如琮"</f>
        <v>陈如琮</v>
      </c>
      <c r="C348" s="2" t="s">
        <v>28</v>
      </c>
      <c r="D348" s="3"/>
    </row>
    <row r="349" spans="1:4" ht="14.1" customHeight="1">
      <c r="A349" s="2" t="str">
        <f>"2533202008011403511355"</f>
        <v>2533202008011403511355</v>
      </c>
      <c r="B349" s="2" t="str">
        <f>"宋甜甜"</f>
        <v>宋甜甜</v>
      </c>
      <c r="C349" s="2" t="s">
        <v>21</v>
      </c>
      <c r="D349" s="3"/>
    </row>
    <row r="350" spans="1:4" ht="14.1" customHeight="1">
      <c r="A350" s="2" t="str">
        <f>"2533202008011038201224"</f>
        <v>2533202008011038201224</v>
      </c>
      <c r="B350" s="2" t="str">
        <f>"赵珂"</f>
        <v>赵珂</v>
      </c>
      <c r="C350" s="2" t="s">
        <v>21</v>
      </c>
      <c r="D350" s="3"/>
    </row>
    <row r="351" spans="1:4" ht="14.1" customHeight="1">
      <c r="A351" s="2" t="str">
        <f>"253320200731101929294"</f>
        <v>253320200731101929294</v>
      </c>
      <c r="B351" s="2" t="str">
        <f>"刘妍"</f>
        <v>刘妍</v>
      </c>
      <c r="C351" s="2" t="s">
        <v>26</v>
      </c>
      <c r="D351" s="3"/>
    </row>
    <row r="352" spans="1:4" ht="14.1" customHeight="1">
      <c r="A352" s="2" t="str">
        <f>"2533202008011731031474"</f>
        <v>2533202008011731031474</v>
      </c>
      <c r="B352" s="2" t="str">
        <f>"王菁"</f>
        <v>王菁</v>
      </c>
      <c r="C352" s="2" t="s">
        <v>29</v>
      </c>
      <c r="D352" s="3"/>
    </row>
    <row r="353" spans="1:4" ht="14.1" customHeight="1">
      <c r="A353" s="2" t="str">
        <f>"253320200731093508166"</f>
        <v>253320200731093508166</v>
      </c>
      <c r="B353" s="2" t="str">
        <f>"张璇"</f>
        <v>张璇</v>
      </c>
      <c r="C353" s="2" t="s">
        <v>22</v>
      </c>
      <c r="D353" s="3"/>
    </row>
    <row r="354" spans="1:4" ht="14.1" customHeight="1">
      <c r="A354" s="2" t="str">
        <f>"25332020073109041959"</f>
        <v>25332020073109041959</v>
      </c>
      <c r="B354" s="2" t="str">
        <f>"张丽洋"</f>
        <v>张丽洋</v>
      </c>
      <c r="C354" s="2" t="s">
        <v>26</v>
      </c>
      <c r="D354" s="3"/>
    </row>
    <row r="355" spans="1:4" ht="14.1" customHeight="1">
      <c r="A355" s="2" t="str">
        <f>"2533202007312338141098"</f>
        <v>2533202007312338141098</v>
      </c>
      <c r="B355" s="2" t="str">
        <f>"赵梦蝶"</f>
        <v>赵梦蝶</v>
      </c>
      <c r="C355" s="2" t="s">
        <v>28</v>
      </c>
      <c r="D355" s="3"/>
    </row>
    <row r="356" spans="1:4" ht="14.1" customHeight="1">
      <c r="A356" s="2" t="str">
        <f>"25332020073109171799"</f>
        <v>25332020073109171799</v>
      </c>
      <c r="B356" s="2" t="str">
        <f>"张艳林"</f>
        <v>张艳林</v>
      </c>
      <c r="C356" s="2" t="s">
        <v>26</v>
      </c>
      <c r="D356" s="3"/>
    </row>
    <row r="357" spans="1:4" ht="14.1" customHeight="1">
      <c r="A357" s="2" t="str">
        <f>"253320200731103037325"</f>
        <v>253320200731103037325</v>
      </c>
      <c r="B357" s="2" t="str">
        <f>"张会"</f>
        <v>张会</v>
      </c>
      <c r="C357" s="2" t="s">
        <v>21</v>
      </c>
      <c r="D357" s="3"/>
    </row>
    <row r="358" spans="1:4" ht="14.1" customHeight="1">
      <c r="A358" s="2" t="str">
        <f>"253320200731100625255"</f>
        <v>253320200731100625255</v>
      </c>
      <c r="B358" s="2" t="str">
        <f>"马进卫"</f>
        <v>马进卫</v>
      </c>
      <c r="C358" s="2" t="s">
        <v>21</v>
      </c>
      <c r="D358" s="3"/>
    </row>
    <row r="359" spans="1:4" ht="14.1" customHeight="1">
      <c r="A359" s="2" t="str">
        <f>"253320200731105025374"</f>
        <v>253320200731105025374</v>
      </c>
      <c r="B359" s="2" t="str">
        <f>"李冬媛"</f>
        <v>李冬媛</v>
      </c>
      <c r="C359" s="2" t="s">
        <v>24</v>
      </c>
      <c r="D359" s="3"/>
    </row>
    <row r="360" spans="1:4" ht="14.1" customHeight="1">
      <c r="A360" s="2" t="str">
        <f>"253320200731110252389"</f>
        <v>253320200731110252389</v>
      </c>
      <c r="B360" s="2" t="str">
        <f>"白延伟"</f>
        <v>白延伟</v>
      </c>
      <c r="C360" s="2" t="s">
        <v>26</v>
      </c>
      <c r="D360" s="3"/>
    </row>
    <row r="361" spans="1:4" ht="14.1" customHeight="1">
      <c r="A361" s="2" t="str">
        <f>"25332020073109135889"</f>
        <v>25332020073109135889</v>
      </c>
      <c r="B361" s="2" t="str">
        <f>"袁梦臣"</f>
        <v>袁梦臣</v>
      </c>
      <c r="C361" s="2" t="s">
        <v>28</v>
      </c>
      <c r="D361" s="3"/>
    </row>
    <row r="362" spans="1:4" ht="14.1" customHeight="1">
      <c r="A362" s="2" t="str">
        <f>"253320200731144558694"</f>
        <v>253320200731144558694</v>
      </c>
      <c r="B362" s="2" t="str">
        <f>"孙梦迪"</f>
        <v>孙梦迪</v>
      </c>
      <c r="C362" s="2" t="s">
        <v>24</v>
      </c>
      <c r="D362" s="3"/>
    </row>
    <row r="363" spans="1:4" ht="14.1" customHeight="1">
      <c r="A363" s="2" t="str">
        <f>"25332020073108433630"</f>
        <v>25332020073108433630</v>
      </c>
      <c r="B363" s="2" t="str">
        <f>"张梦迪"</f>
        <v>张梦迪</v>
      </c>
      <c r="C363" s="2" t="s">
        <v>24</v>
      </c>
      <c r="D363" s="3"/>
    </row>
    <row r="364" spans="1:4" ht="14.1" customHeight="1">
      <c r="A364" s="2" t="str">
        <f>"253320200731190530941"</f>
        <v>253320200731190530941</v>
      </c>
      <c r="B364" s="2" t="str">
        <f>"吕圆圆"</f>
        <v>吕圆圆</v>
      </c>
      <c r="C364" s="2" t="s">
        <v>28</v>
      </c>
      <c r="D364" s="3"/>
    </row>
    <row r="365" spans="1:4" ht="14.1" customHeight="1">
      <c r="A365" s="2" t="str">
        <f>"253320200731154551750"</f>
        <v>253320200731154551750</v>
      </c>
      <c r="B365" s="2" t="str">
        <f>"赵薇"</f>
        <v>赵薇</v>
      </c>
      <c r="C365" s="2" t="s">
        <v>24</v>
      </c>
      <c r="D365" s="3"/>
    </row>
    <row r="366" spans="1:4" ht="14.1" customHeight="1">
      <c r="A366" s="2" t="str">
        <f>"253320200731105057376"</f>
        <v>253320200731105057376</v>
      </c>
      <c r="B366" s="2" t="str">
        <f>"史冠杰"</f>
        <v>史冠杰</v>
      </c>
      <c r="C366" s="2" t="s">
        <v>25</v>
      </c>
      <c r="D366" s="3"/>
    </row>
    <row r="367" spans="1:4" ht="14.1" customHeight="1">
      <c r="A367" s="2" t="str">
        <f>"2533202008011237141301"</f>
        <v>2533202008011237141301</v>
      </c>
      <c r="B367" s="2" t="str">
        <f>"胡晓燕"</f>
        <v>胡晓燕</v>
      </c>
      <c r="C367" s="2" t="s">
        <v>21</v>
      </c>
      <c r="D367" s="3"/>
    </row>
    <row r="368" spans="1:4" ht="14.1" customHeight="1">
      <c r="A368" s="2" t="str">
        <f>"253320200731162530793"</f>
        <v>253320200731162530793</v>
      </c>
      <c r="B368" s="2" t="str">
        <f>"李涵"</f>
        <v>李涵</v>
      </c>
      <c r="C368" s="2" t="s">
        <v>25</v>
      </c>
      <c r="D368" s="3"/>
    </row>
    <row r="369" spans="1:4" ht="14.1" customHeight="1">
      <c r="A369" s="2" t="str">
        <f>"253320200731151515714"</f>
        <v>253320200731151515714</v>
      </c>
      <c r="B369" s="2" t="str">
        <f>"郑婉莹"</f>
        <v>郑婉莹</v>
      </c>
      <c r="C369" s="2" t="s">
        <v>24</v>
      </c>
      <c r="D369" s="3"/>
    </row>
    <row r="370" spans="1:4" ht="14.1" customHeight="1">
      <c r="A370" s="2" t="str">
        <f>"253320200731123316522"</f>
        <v>253320200731123316522</v>
      </c>
      <c r="B370" s="2" t="str">
        <f>"张玉霞"</f>
        <v>张玉霞</v>
      </c>
      <c r="C370" s="2" t="s">
        <v>29</v>
      </c>
      <c r="D370" s="3"/>
    </row>
    <row r="371" spans="1:4" ht="14.1" customHeight="1">
      <c r="A371" s="2" t="str">
        <f>"2533202007312038511005"</f>
        <v>2533202007312038511005</v>
      </c>
      <c r="B371" s="2" t="str">
        <f>"李玲"</f>
        <v>李玲</v>
      </c>
      <c r="C371" s="2" t="s">
        <v>27</v>
      </c>
      <c r="D371" s="3"/>
    </row>
    <row r="372" spans="1:4" ht="14.1" customHeight="1">
      <c r="A372" s="2" t="str">
        <f>"253320200731102437308"</f>
        <v>253320200731102437308</v>
      </c>
      <c r="B372" s="2" t="str">
        <f>"芦苗苗"</f>
        <v>芦苗苗</v>
      </c>
      <c r="C372" s="2" t="s">
        <v>24</v>
      </c>
      <c r="D372" s="3"/>
    </row>
    <row r="373" spans="1:4" ht="14.1" customHeight="1">
      <c r="A373" s="2" t="str">
        <f>"253320200731100433248"</f>
        <v>253320200731100433248</v>
      </c>
      <c r="B373" s="2" t="str">
        <f>"白璐"</f>
        <v>白璐</v>
      </c>
      <c r="C373" s="2" t="s">
        <v>28</v>
      </c>
      <c r="D373" s="3"/>
    </row>
    <row r="374" spans="1:4" ht="14.1" customHeight="1">
      <c r="A374" s="2" t="str">
        <f>"253320200731130133570"</f>
        <v>253320200731130133570</v>
      </c>
      <c r="B374" s="2" t="str">
        <f>"李娜（曾用名：李欣）"</f>
        <v>李娜（曾用名：李欣）</v>
      </c>
      <c r="C374" s="2" t="s">
        <v>29</v>
      </c>
      <c r="D374" s="3"/>
    </row>
    <row r="375" spans="1:4" ht="14.1" customHeight="1">
      <c r="A375" s="2" t="str">
        <f>"253320200731122525510"</f>
        <v>253320200731122525510</v>
      </c>
      <c r="B375" s="2" t="str">
        <f>"郑彩珠"</f>
        <v>郑彩珠</v>
      </c>
      <c r="C375" s="2" t="s">
        <v>26</v>
      </c>
      <c r="D375" s="3"/>
    </row>
    <row r="376" spans="1:4" ht="14.1" customHeight="1">
      <c r="A376" s="2" t="str">
        <f>"253320200731125055557"</f>
        <v>253320200731125055557</v>
      </c>
      <c r="B376" s="2" t="str">
        <f>"邹婷"</f>
        <v>邹婷</v>
      </c>
      <c r="C376" s="2" t="s">
        <v>26</v>
      </c>
      <c r="D376" s="3"/>
    </row>
    <row r="377" spans="1:4" ht="14.1" customHeight="1">
      <c r="A377" s="2" t="str">
        <f>"253320200731110939403"</f>
        <v>253320200731110939403</v>
      </c>
      <c r="B377" s="2" t="str">
        <f>"丁蔚"</f>
        <v>丁蔚</v>
      </c>
      <c r="C377" s="2" t="s">
        <v>27</v>
      </c>
      <c r="D377" s="3"/>
    </row>
    <row r="378" spans="1:4" ht="14.1" customHeight="1">
      <c r="A378" s="2" t="str">
        <f>"253320200731175600877"</f>
        <v>253320200731175600877</v>
      </c>
      <c r="B378" s="2" t="str">
        <f>"程晓一"</f>
        <v>程晓一</v>
      </c>
      <c r="C378" s="2" t="s">
        <v>28</v>
      </c>
      <c r="D378" s="3"/>
    </row>
    <row r="379" spans="1:4" ht="14.1" customHeight="1">
      <c r="A379" s="2" t="str">
        <f>"2533202008021312221823"</f>
        <v>2533202008021312221823</v>
      </c>
      <c r="B379" s="2" t="str">
        <f>"张迪"</f>
        <v>张迪</v>
      </c>
      <c r="C379" s="2" t="s">
        <v>22</v>
      </c>
      <c r="D379" s="3"/>
    </row>
    <row r="380" spans="1:4" ht="14.1" customHeight="1">
      <c r="A380" s="2" t="str">
        <f>"253320200731192428959"</f>
        <v>253320200731192428959</v>
      </c>
      <c r="B380" s="2" t="str">
        <f>"施亚鑫"</f>
        <v>施亚鑫</v>
      </c>
      <c r="C380" s="2" t="s">
        <v>21</v>
      </c>
      <c r="D380" s="3"/>
    </row>
    <row r="381" spans="1:4" ht="14.1" customHeight="1">
      <c r="A381" s="2" t="str">
        <f>"2533202007312206401054"</f>
        <v>2533202007312206401054</v>
      </c>
      <c r="B381" s="2" t="str">
        <f>"李洋"</f>
        <v>李洋</v>
      </c>
      <c r="C381" s="2" t="s">
        <v>27</v>
      </c>
      <c r="D381" s="3"/>
    </row>
    <row r="382" spans="1:4" ht="14.1" customHeight="1">
      <c r="A382" s="2" t="str">
        <f>"253320200731191107948"</f>
        <v>253320200731191107948</v>
      </c>
      <c r="B382" s="2" t="str">
        <f>"黄彦会（曾用名：刘艳）"</f>
        <v>黄彦会（曾用名：刘艳）</v>
      </c>
      <c r="C382" s="2" t="s">
        <v>31</v>
      </c>
      <c r="D382" s="3"/>
    </row>
    <row r="383" spans="1:4" ht="14.1" customHeight="1">
      <c r="A383" s="2" t="str">
        <f>"2533202008011406561358"</f>
        <v>2533202008011406561358</v>
      </c>
      <c r="B383" s="2" t="str">
        <f>"彭雅莉"</f>
        <v>彭雅莉</v>
      </c>
      <c r="C383" s="2" t="s">
        <v>30</v>
      </c>
      <c r="D383" s="3"/>
    </row>
    <row r="384" spans="1:4" ht="14.1" customHeight="1">
      <c r="A384" s="2" t="str">
        <f>"2533202008012131311582"</f>
        <v>2533202008012131311582</v>
      </c>
      <c r="B384" s="2" t="str">
        <f>"庞璐瑶"</f>
        <v>庞璐瑶</v>
      </c>
      <c r="C384" s="2" t="s">
        <v>26</v>
      </c>
      <c r="D384" s="3"/>
    </row>
    <row r="385" spans="1:4" ht="14.1" customHeight="1">
      <c r="A385" s="2" t="str">
        <f>"2533202008021639041944"</f>
        <v>2533202008021639041944</v>
      </c>
      <c r="B385" s="2" t="str">
        <f>"屈晓"</f>
        <v>屈晓</v>
      </c>
      <c r="C385" s="2" t="s">
        <v>26</v>
      </c>
      <c r="D385" s="3"/>
    </row>
    <row r="386" spans="1:4" ht="14.1" customHeight="1">
      <c r="A386" s="2" t="str">
        <f>"253320200731124729547"</f>
        <v>253320200731124729547</v>
      </c>
      <c r="B386" s="2" t="str">
        <f>"周欣"</f>
        <v>周欣</v>
      </c>
      <c r="C386" s="2" t="s">
        <v>28</v>
      </c>
      <c r="D386" s="3"/>
    </row>
    <row r="387" spans="1:4" ht="14.1" customHeight="1">
      <c r="A387" s="2" t="str">
        <f>"253320200731124656545"</f>
        <v>253320200731124656545</v>
      </c>
      <c r="B387" s="2" t="str">
        <f>"甘娅军"</f>
        <v>甘娅军</v>
      </c>
      <c r="C387" s="2" t="s">
        <v>27</v>
      </c>
      <c r="D387" s="3"/>
    </row>
    <row r="388" spans="1:4" ht="14.1" customHeight="1">
      <c r="A388" s="2" t="str">
        <f>"253320200731135007643"</f>
        <v>253320200731135007643</v>
      </c>
      <c r="B388" s="2" t="str">
        <f>"马妙"</f>
        <v>马妙</v>
      </c>
      <c r="C388" s="2" t="s">
        <v>28</v>
      </c>
      <c r="D388" s="3"/>
    </row>
    <row r="389" spans="1:4" ht="14.1" customHeight="1">
      <c r="A389" s="2" t="str">
        <f>"253320200731114620459"</f>
        <v>253320200731114620459</v>
      </c>
      <c r="B389" s="2" t="str">
        <f>"田亚"</f>
        <v>田亚</v>
      </c>
      <c r="C389" s="2" t="s">
        <v>21</v>
      </c>
      <c r="D389" s="3"/>
    </row>
    <row r="390" spans="1:4" ht="14.1" customHeight="1">
      <c r="A390" s="2" t="str">
        <f>"253320200731123316523"</f>
        <v>253320200731123316523</v>
      </c>
      <c r="B390" s="2" t="str">
        <f>"黄粤"</f>
        <v>黄粤</v>
      </c>
      <c r="C390" s="2" t="s">
        <v>26</v>
      </c>
      <c r="D390" s="3"/>
    </row>
    <row r="391" spans="1:4" ht="14.1" customHeight="1">
      <c r="A391" s="2" t="str">
        <f>"253320200731103858348"</f>
        <v>253320200731103858348</v>
      </c>
      <c r="B391" s="2" t="str">
        <f>"董梦瑶"</f>
        <v>董梦瑶</v>
      </c>
      <c r="C391" s="2" t="s">
        <v>24</v>
      </c>
      <c r="D391" s="3"/>
    </row>
    <row r="392" spans="1:4" ht="14.1" customHeight="1">
      <c r="A392" s="2" t="str">
        <f>"253320200731124939552"</f>
        <v>253320200731124939552</v>
      </c>
      <c r="B392" s="2" t="str">
        <f>"郭明丽"</f>
        <v>郭明丽</v>
      </c>
      <c r="C392" s="2" t="s">
        <v>22</v>
      </c>
      <c r="D392" s="3"/>
    </row>
    <row r="393" spans="1:4" ht="14.1" customHeight="1">
      <c r="A393" s="2" t="str">
        <f>"253320200731092345120"</f>
        <v>253320200731092345120</v>
      </c>
      <c r="B393" s="2" t="str">
        <f>"李亚晗"</f>
        <v>李亚晗</v>
      </c>
      <c r="C393" s="2" t="s">
        <v>26</v>
      </c>
      <c r="D393" s="3"/>
    </row>
    <row r="394" spans="1:4" ht="14.1" customHeight="1">
      <c r="A394" s="2" t="str">
        <f>"253320200731150505707"</f>
        <v>253320200731150505707</v>
      </c>
      <c r="B394" s="2" t="str">
        <f>"田璐"</f>
        <v>田璐</v>
      </c>
      <c r="C394" s="2" t="s">
        <v>25</v>
      </c>
      <c r="D394" s="3"/>
    </row>
    <row r="395" spans="1:4">
      <c r="A395" s="2" t="str">
        <f>"253320200731113206437"</f>
        <v>253320200731113206437</v>
      </c>
      <c r="B395" s="2" t="str">
        <f>"刘潇"</f>
        <v>刘潇</v>
      </c>
      <c r="C395" s="2" t="s">
        <v>23</v>
      </c>
      <c r="D395" s="3"/>
    </row>
    <row r="396" spans="1:4">
      <c r="A396" s="2" t="str">
        <f>"2533202008021218331784"</f>
        <v>2533202008021218331784</v>
      </c>
      <c r="B396" s="2" t="str">
        <f>"刘茵"</f>
        <v>刘茵</v>
      </c>
      <c r="C396" s="2" t="s">
        <v>26</v>
      </c>
      <c r="D396" s="3"/>
    </row>
    <row r="397" spans="1:4">
      <c r="A397" s="2" t="str">
        <f>"2533202008012122401575"</f>
        <v>2533202008012122401575</v>
      </c>
      <c r="B397" s="2" t="str">
        <f>"张寒寒"</f>
        <v>张寒寒</v>
      </c>
      <c r="C397" s="2" t="s">
        <v>28</v>
      </c>
      <c r="D397" s="3"/>
    </row>
    <row r="398" spans="1:4">
      <c r="A398" s="2" t="str">
        <f>"253320200731161424782"</f>
        <v>253320200731161424782</v>
      </c>
      <c r="B398" s="2" t="str">
        <f>"葛静云"</f>
        <v>葛静云</v>
      </c>
      <c r="C398" s="2" t="s">
        <v>27</v>
      </c>
      <c r="D398" s="3"/>
    </row>
    <row r="399" spans="1:4">
      <c r="A399" s="2" t="str">
        <f>"253320200731140831661"</f>
        <v>253320200731140831661</v>
      </c>
      <c r="B399" s="2" t="str">
        <f>"任伊扬"</f>
        <v>任伊扬</v>
      </c>
      <c r="C399" s="2" t="s">
        <v>27</v>
      </c>
      <c r="D399" s="3"/>
    </row>
    <row r="400" spans="1:4">
      <c r="A400" s="2" t="str">
        <f>"253320200731110805398"</f>
        <v>253320200731110805398</v>
      </c>
      <c r="B400" s="2" t="str">
        <f>"周菲菲"</f>
        <v>周菲菲</v>
      </c>
      <c r="C400" s="2" t="s">
        <v>26</v>
      </c>
      <c r="D400" s="3"/>
    </row>
    <row r="401" spans="1:4">
      <c r="A401" s="2" t="str">
        <f>"253320200731115748474"</f>
        <v>253320200731115748474</v>
      </c>
      <c r="B401" s="2" t="str">
        <f>"李枫枫"</f>
        <v>李枫枫</v>
      </c>
      <c r="C401" s="2" t="s">
        <v>24</v>
      </c>
      <c r="D401" s="3"/>
    </row>
    <row r="402" spans="1:4">
      <c r="A402" s="2" t="str">
        <f>"25332020073108433931"</f>
        <v>25332020073108433931</v>
      </c>
      <c r="B402" s="2" t="str">
        <f>"秦媛媛"</f>
        <v>秦媛媛</v>
      </c>
      <c r="C402" s="2" t="s">
        <v>24</v>
      </c>
      <c r="D402" s="3"/>
    </row>
    <row r="403" spans="1:4">
      <c r="A403" s="2" t="str">
        <f>"253320200731103628337"</f>
        <v>253320200731103628337</v>
      </c>
      <c r="B403" s="2" t="str">
        <f>"郭峥"</f>
        <v>郭峥</v>
      </c>
      <c r="C403" s="2" t="s">
        <v>22</v>
      </c>
      <c r="D403" s="3"/>
    </row>
    <row r="404" spans="1:4">
      <c r="A404" s="2" t="str">
        <f>"25332020073108412528"</f>
        <v>25332020073108412528</v>
      </c>
      <c r="B404" s="2" t="str">
        <f>"秦扬"</f>
        <v>秦扬</v>
      </c>
      <c r="C404" s="2" t="s">
        <v>24</v>
      </c>
      <c r="D404" s="3"/>
    </row>
    <row r="405" spans="1:4">
      <c r="A405" s="2" t="str">
        <f>"25332020073108403825"</f>
        <v>25332020073108403825</v>
      </c>
      <c r="B405" s="2" t="str">
        <f>"张萌"</f>
        <v>张萌</v>
      </c>
      <c r="C405" s="2" t="s">
        <v>24</v>
      </c>
      <c r="D405" s="3"/>
    </row>
    <row r="406" spans="1:4">
      <c r="A406" s="2" t="str">
        <f>"253320200731123832534"</f>
        <v>253320200731123832534</v>
      </c>
      <c r="B406" s="2" t="str">
        <f>"徐梦阳"</f>
        <v>徐梦阳</v>
      </c>
      <c r="C406" s="2" t="s">
        <v>24</v>
      </c>
      <c r="D406" s="3"/>
    </row>
    <row r="407" spans="1:4">
      <c r="A407" s="2" t="str">
        <f>"253320200731123936536"</f>
        <v>253320200731123936536</v>
      </c>
      <c r="B407" s="2" t="str">
        <f>"张露"</f>
        <v>张露</v>
      </c>
      <c r="C407" s="2" t="s">
        <v>24</v>
      </c>
      <c r="D407" s="3"/>
    </row>
    <row r="408" spans="1:4">
      <c r="A408" s="2" t="str">
        <f>"253320200731101436279"</f>
        <v>253320200731101436279</v>
      </c>
      <c r="B408" s="2" t="str">
        <f>"赵依"</f>
        <v>赵依</v>
      </c>
      <c r="C408" s="2" t="s">
        <v>28</v>
      </c>
      <c r="D408" s="3"/>
    </row>
    <row r="409" spans="1:4">
      <c r="A409" s="2" t="str">
        <f>"25332020073108410927"</f>
        <v>25332020073108410927</v>
      </c>
      <c r="B409" s="2" t="str">
        <f>"苏嘉怡"</f>
        <v>苏嘉怡</v>
      </c>
      <c r="C409" s="2" t="s">
        <v>25</v>
      </c>
      <c r="D409" s="3"/>
    </row>
    <row r="410" spans="1:4">
      <c r="A410" s="2" t="str">
        <f>"2533202008012145131586"</f>
        <v>2533202008012145131586</v>
      </c>
      <c r="B410" s="2" t="str">
        <f>"张凤"</f>
        <v>张凤</v>
      </c>
      <c r="C410" s="2" t="s">
        <v>26</v>
      </c>
      <c r="D410" s="3"/>
    </row>
    <row r="411" spans="1:4">
      <c r="A411" s="2" t="str">
        <f>"25332020073109084470"</f>
        <v>25332020073109084470</v>
      </c>
      <c r="B411" s="2" t="str">
        <f>"李方瑞"</f>
        <v>李方瑞</v>
      </c>
      <c r="C411" s="2" t="s">
        <v>21</v>
      </c>
      <c r="D411" s="3"/>
    </row>
    <row r="412" spans="1:4">
      <c r="A412" s="2" t="str">
        <f>"2533202007312326551094"</f>
        <v>2533202007312326551094</v>
      </c>
      <c r="B412" s="2" t="str">
        <f>"刘飒"</f>
        <v>刘飒</v>
      </c>
      <c r="C412" s="2" t="s">
        <v>22</v>
      </c>
      <c r="D412" s="3"/>
    </row>
    <row r="413" spans="1:4">
      <c r="A413" s="2" t="str">
        <f>"2533202008011012081207"</f>
        <v>2533202008011012081207</v>
      </c>
      <c r="B413" s="2" t="str">
        <f>"梁雅瑞"</f>
        <v>梁雅瑞</v>
      </c>
      <c r="C413" s="2" t="s">
        <v>29</v>
      </c>
      <c r="D413" s="3"/>
    </row>
    <row r="414" spans="1:4">
      <c r="A414" s="2" t="str">
        <f>"2533202007312156351050"</f>
        <v>2533202007312156351050</v>
      </c>
      <c r="B414" s="2" t="str">
        <f>"梁婉莹"</f>
        <v>梁婉莹</v>
      </c>
      <c r="C414" s="2" t="s">
        <v>28</v>
      </c>
      <c r="D414" s="3"/>
    </row>
    <row r="415" spans="1:4">
      <c r="A415" s="2" t="str">
        <f>"253320200731113331441"</f>
        <v>253320200731113331441</v>
      </c>
      <c r="B415" s="2" t="str">
        <f>"朱迪"</f>
        <v>朱迪</v>
      </c>
      <c r="C415" s="2" t="s">
        <v>21</v>
      </c>
      <c r="D415" s="3"/>
    </row>
    <row r="416" spans="1:4">
      <c r="A416" s="2" t="str">
        <f>"2533202008021034251733"</f>
        <v>2533202008021034251733</v>
      </c>
      <c r="B416" s="2" t="str">
        <f>"张文静"</f>
        <v>张文静</v>
      </c>
      <c r="C416" s="2" t="s">
        <v>24</v>
      </c>
      <c r="D416" s="3"/>
    </row>
    <row r="417" spans="1:4">
      <c r="A417" s="2" t="str">
        <f>"253320200731092934147"</f>
        <v>253320200731092934147</v>
      </c>
      <c r="B417" s="2" t="str">
        <f>"赵纹"</f>
        <v>赵纹</v>
      </c>
      <c r="C417" s="2" t="s">
        <v>27</v>
      </c>
      <c r="D417" s="3"/>
    </row>
    <row r="418" spans="1:4">
      <c r="A418" s="2" t="str">
        <f>"253320200731121319491"</f>
        <v>253320200731121319491</v>
      </c>
      <c r="B418" s="2" t="str">
        <f>"孟丛"</f>
        <v>孟丛</v>
      </c>
      <c r="C418" s="2" t="s">
        <v>22</v>
      </c>
      <c r="D418" s="3"/>
    </row>
    <row r="419" spans="1:4">
      <c r="A419" s="2" t="str">
        <f>"2533202007312051581013"</f>
        <v>2533202007312051581013</v>
      </c>
      <c r="B419" s="2" t="str">
        <f>"黄媛"</f>
        <v>黄媛</v>
      </c>
      <c r="C419" s="2" t="s">
        <v>23</v>
      </c>
      <c r="D419" s="3"/>
    </row>
    <row r="420" spans="1:4">
      <c r="A420" s="2" t="str">
        <f>"253320200731163528807"</f>
        <v>253320200731163528807</v>
      </c>
      <c r="B420" s="2" t="str">
        <f>"胡志雅"</f>
        <v>胡志雅</v>
      </c>
      <c r="C420" s="2" t="s">
        <v>24</v>
      </c>
      <c r="D420" s="3"/>
    </row>
    <row r="421" spans="1:4">
      <c r="A421" s="2" t="str">
        <f>"2533202007312047391008"</f>
        <v>2533202007312047391008</v>
      </c>
      <c r="B421" s="2" t="str">
        <f>"梁晗"</f>
        <v>梁晗</v>
      </c>
      <c r="C421" s="2" t="s">
        <v>27</v>
      </c>
      <c r="D421" s="3"/>
    </row>
    <row r="422" spans="1:4">
      <c r="A422" s="2" t="str">
        <f>"253320200731130555580"</f>
        <v>253320200731130555580</v>
      </c>
      <c r="B422" s="2" t="str">
        <f>"白茹"</f>
        <v>白茹</v>
      </c>
      <c r="C422" s="2" t="s">
        <v>21</v>
      </c>
      <c r="D422" s="3"/>
    </row>
    <row r="423" spans="1:4">
      <c r="A423" s="2" t="str">
        <f>"2533202008011316361330"</f>
        <v>2533202008011316361330</v>
      </c>
      <c r="B423" s="2" t="str">
        <f>"卢璐"</f>
        <v>卢璐</v>
      </c>
      <c r="C423" s="2" t="s">
        <v>22</v>
      </c>
      <c r="D423" s="3"/>
    </row>
    <row r="424" spans="1:4">
      <c r="A424" s="2" t="str">
        <f>"25332020073108350118"</f>
        <v>25332020073108350118</v>
      </c>
      <c r="B424" s="2" t="str">
        <f>"李粤"</f>
        <v>李粤</v>
      </c>
      <c r="C424" s="2" t="s">
        <v>25</v>
      </c>
      <c r="D424" s="3"/>
    </row>
    <row r="425" spans="1:4">
      <c r="A425" s="2" t="str">
        <f>"25332020073108415929"</f>
        <v>25332020073108415929</v>
      </c>
      <c r="B425" s="2" t="str">
        <f>"刘晓阳"</f>
        <v>刘晓阳</v>
      </c>
      <c r="C425" s="2" t="s">
        <v>24</v>
      </c>
      <c r="D425" s="3"/>
    </row>
    <row r="426" spans="1:4">
      <c r="A426" s="2" t="str">
        <f>"2533202007312230351068"</f>
        <v>2533202007312230351068</v>
      </c>
      <c r="B426" s="2" t="str">
        <f>"贾杏"</f>
        <v>贾杏</v>
      </c>
      <c r="C426" s="2" t="s">
        <v>24</v>
      </c>
      <c r="D426" s="3"/>
    </row>
    <row r="427" spans="1:4">
      <c r="A427" s="2" t="str">
        <f>"253320200731102734318"</f>
        <v>253320200731102734318</v>
      </c>
      <c r="B427" s="2" t="str">
        <f>"郭星星"</f>
        <v>郭星星</v>
      </c>
      <c r="C427" s="2" t="s">
        <v>28</v>
      </c>
      <c r="D427" s="3"/>
    </row>
    <row r="428" spans="1:4">
      <c r="A428" s="2" t="str">
        <f>"253320200731144035687"</f>
        <v>253320200731144035687</v>
      </c>
      <c r="B428" s="2" t="str">
        <f>"丁双"</f>
        <v>丁双</v>
      </c>
      <c r="C428" s="2" t="s">
        <v>21</v>
      </c>
      <c r="D428" s="3"/>
    </row>
    <row r="429" spans="1:4">
      <c r="A429" s="2" t="str">
        <f>"2533202007312225541064"</f>
        <v>2533202007312225541064</v>
      </c>
      <c r="B429" s="2" t="str">
        <f>"谢寒"</f>
        <v>谢寒</v>
      </c>
      <c r="C429" s="2" t="s">
        <v>28</v>
      </c>
      <c r="D429" s="3"/>
    </row>
    <row r="430" spans="1:4">
      <c r="A430" s="2" t="str">
        <f>"2533202008012034311556"</f>
        <v>2533202008012034311556</v>
      </c>
      <c r="B430" s="2" t="str">
        <f>"李鹏肖"</f>
        <v>李鹏肖</v>
      </c>
      <c r="C430" s="2" t="s">
        <v>22</v>
      </c>
      <c r="D430" s="3"/>
    </row>
    <row r="431" spans="1:4">
      <c r="A431" s="2" t="str">
        <f>"253320200731124045539"</f>
        <v>253320200731124045539</v>
      </c>
      <c r="B431" s="2" t="str">
        <f>"宋铃钰"</f>
        <v>宋铃钰</v>
      </c>
      <c r="C431" s="2" t="s">
        <v>23</v>
      </c>
      <c r="D431" s="3"/>
    </row>
    <row r="432" spans="1:4">
      <c r="A432" s="2" t="str">
        <f>"2533202007312157151051"</f>
        <v>2533202007312157151051</v>
      </c>
      <c r="B432" s="2" t="str">
        <f>"赵晶晶"</f>
        <v>赵晶晶</v>
      </c>
      <c r="C432" s="2" t="s">
        <v>30</v>
      </c>
      <c r="D432" s="3"/>
    </row>
    <row r="433" spans="1:4">
      <c r="A433" s="2" t="str">
        <f>"253320200731111942422"</f>
        <v>253320200731111942422</v>
      </c>
      <c r="B433" s="2" t="str">
        <f>"宋秋菊"</f>
        <v>宋秋菊</v>
      </c>
      <c r="C433" s="2" t="s">
        <v>22</v>
      </c>
      <c r="D433" s="3"/>
    </row>
    <row r="434" spans="1:4">
      <c r="A434" s="2" t="str">
        <f>"253320200731103736340"</f>
        <v>253320200731103736340</v>
      </c>
      <c r="B434" s="2" t="str">
        <f>"杨玉"</f>
        <v>杨玉</v>
      </c>
      <c r="C434" s="2" t="s">
        <v>24</v>
      </c>
      <c r="D434" s="3"/>
    </row>
    <row r="435" spans="1:4">
      <c r="A435" s="2" t="str">
        <f>"253320200731102322304"</f>
        <v>253320200731102322304</v>
      </c>
      <c r="B435" s="2" t="str">
        <f>"张静"</f>
        <v>张静</v>
      </c>
      <c r="C435" s="2" t="s">
        <v>23</v>
      </c>
      <c r="D435" s="3"/>
    </row>
    <row r="436" spans="1:4">
      <c r="A436" s="2" t="str">
        <f>"253320200731140104654"</f>
        <v>253320200731140104654</v>
      </c>
      <c r="B436" s="2" t="str">
        <f>"刘静怡"</f>
        <v>刘静怡</v>
      </c>
      <c r="C436" s="2" t="s">
        <v>25</v>
      </c>
      <c r="D436" s="3"/>
    </row>
    <row r="437" spans="1:4">
      <c r="A437" s="2" t="str">
        <f>"2533202008021334221832"</f>
        <v>2533202008021334221832</v>
      </c>
      <c r="B437" s="2" t="str">
        <f>"袁硕"</f>
        <v>袁硕</v>
      </c>
      <c r="C437" s="2" t="s">
        <v>27</v>
      </c>
      <c r="D437" s="3"/>
    </row>
    <row r="438" spans="1:4">
      <c r="A438" s="2" t="str">
        <f>"25332020073109155592"</f>
        <v>25332020073109155592</v>
      </c>
      <c r="B438" s="2" t="str">
        <f>"马素素"</f>
        <v>马素素</v>
      </c>
      <c r="C438" s="2" t="s">
        <v>28</v>
      </c>
      <c r="D438" s="3"/>
    </row>
    <row r="439" spans="1:4">
      <c r="A439" s="2" t="str">
        <f>"2533202007312108481022"</f>
        <v>2533202007312108481022</v>
      </c>
      <c r="B439" s="2" t="str">
        <f>"王琛"</f>
        <v>王琛</v>
      </c>
      <c r="C439" s="2" t="s">
        <v>26</v>
      </c>
      <c r="D439" s="3"/>
    </row>
    <row r="440" spans="1:4">
      <c r="A440" s="2" t="str">
        <f>"253320200731095859232"</f>
        <v>253320200731095859232</v>
      </c>
      <c r="B440" s="2" t="str">
        <f>"高倩"</f>
        <v>高倩</v>
      </c>
      <c r="C440" s="2" t="s">
        <v>28</v>
      </c>
      <c r="D440" s="3"/>
    </row>
    <row r="441" spans="1:4">
      <c r="A441" s="2" t="str">
        <f>"2533202008010929161177"</f>
        <v>2533202008010929161177</v>
      </c>
      <c r="B441" s="2" t="str">
        <f>"张玲"</f>
        <v>张玲</v>
      </c>
      <c r="C441" s="2" t="s">
        <v>31</v>
      </c>
      <c r="D441" s="3"/>
    </row>
    <row r="442" spans="1:4">
      <c r="A442" s="2" t="str">
        <f>"253320200731114020451"</f>
        <v>253320200731114020451</v>
      </c>
      <c r="B442" s="2" t="str">
        <f>"张薇薇"</f>
        <v>张薇薇</v>
      </c>
      <c r="C442" s="2" t="s">
        <v>24</v>
      </c>
      <c r="D442" s="3"/>
    </row>
    <row r="443" spans="1:4">
      <c r="A443" s="2" t="str">
        <f>"253320200731115012466"</f>
        <v>253320200731115012466</v>
      </c>
      <c r="B443" s="2" t="str">
        <f>"邱琰"</f>
        <v>邱琰</v>
      </c>
      <c r="C443" s="2" t="s">
        <v>25</v>
      </c>
      <c r="D443" s="3"/>
    </row>
    <row r="444" spans="1:4">
      <c r="A444" s="2" t="str">
        <f>"253320200731140048653"</f>
        <v>253320200731140048653</v>
      </c>
      <c r="B444" s="2" t="str">
        <f>"李倩"</f>
        <v>李倩</v>
      </c>
      <c r="C444" s="2" t="s">
        <v>24</v>
      </c>
      <c r="D444" s="3"/>
    </row>
    <row r="445" spans="1:4">
      <c r="A445" s="2" t="str">
        <f>"25332020073109161295"</f>
        <v>25332020073109161295</v>
      </c>
      <c r="B445" s="2" t="str">
        <f>"张孟宇"</f>
        <v>张孟宇</v>
      </c>
      <c r="C445" s="2" t="s">
        <v>24</v>
      </c>
      <c r="D445" s="3"/>
    </row>
    <row r="446" spans="1:4">
      <c r="A446" s="2" t="str">
        <f>"253320200731111345411"</f>
        <v>253320200731111345411</v>
      </c>
      <c r="B446" s="2" t="str">
        <f>"梁梦杰"</f>
        <v>梁梦杰</v>
      </c>
      <c r="C446" s="2" t="s">
        <v>24</v>
      </c>
      <c r="D446" s="3"/>
    </row>
    <row r="447" spans="1:4">
      <c r="A447" s="2" t="str">
        <f>"25332020073109054966"</f>
        <v>25332020073109054966</v>
      </c>
      <c r="B447" s="2" t="str">
        <f>"王喜华"</f>
        <v>王喜华</v>
      </c>
      <c r="C447" s="2" t="s">
        <v>21</v>
      </c>
      <c r="D447" s="3"/>
    </row>
    <row r="448" spans="1:4">
      <c r="A448" s="2" t="str">
        <f>"253320200731132915618"</f>
        <v>253320200731132915618</v>
      </c>
      <c r="B448" s="2" t="str">
        <f>"罗列"</f>
        <v>罗列</v>
      </c>
      <c r="C448" s="2" t="s">
        <v>24</v>
      </c>
      <c r="D448" s="3"/>
    </row>
    <row r="449" spans="1:4">
      <c r="A449" s="2" t="str">
        <f>"2533202008011647421450"</f>
        <v>2533202008011647421450</v>
      </c>
      <c r="B449" s="2" t="str">
        <f>"魏展"</f>
        <v>魏展</v>
      </c>
      <c r="C449" s="2" t="s">
        <v>24</v>
      </c>
      <c r="D449" s="3"/>
    </row>
    <row r="450" spans="1:4">
      <c r="A450" s="2" t="str">
        <f>"253320200731095826228"</f>
        <v>253320200731095826228</v>
      </c>
      <c r="B450" s="2" t="str">
        <f>"赵飞"</f>
        <v>赵飞</v>
      </c>
      <c r="C450" s="2" t="s">
        <v>28</v>
      </c>
      <c r="D450" s="3"/>
    </row>
    <row r="451" spans="1:4">
      <c r="A451" s="2" t="str">
        <f>"253320200731093339162"</f>
        <v>253320200731093339162</v>
      </c>
      <c r="B451" s="2" t="str">
        <f>"毕帅"</f>
        <v>毕帅</v>
      </c>
      <c r="C451" s="2" t="s">
        <v>27</v>
      </c>
      <c r="D451" s="3"/>
    </row>
    <row r="452" spans="1:4">
      <c r="A452" s="2" t="str">
        <f>"2533202007312214281055"</f>
        <v>2533202007312214281055</v>
      </c>
      <c r="B452" s="2" t="str">
        <f>"马晨"</f>
        <v>马晨</v>
      </c>
      <c r="C452" s="2" t="s">
        <v>22</v>
      </c>
      <c r="D452" s="3"/>
    </row>
    <row r="453" spans="1:4">
      <c r="A453" s="2" t="str">
        <f>"253320200731173134859"</f>
        <v>253320200731173134859</v>
      </c>
      <c r="B453" s="2" t="str">
        <f>"牛欣欣"</f>
        <v>牛欣欣</v>
      </c>
      <c r="C453" s="2" t="s">
        <v>24</v>
      </c>
      <c r="D453" s="3"/>
    </row>
    <row r="454" spans="1:4">
      <c r="A454" s="2" t="str">
        <f>"253320200731164511815"</f>
        <v>253320200731164511815</v>
      </c>
      <c r="B454" s="2" t="str">
        <f>"黄建童"</f>
        <v>黄建童</v>
      </c>
      <c r="C454" s="2" t="s">
        <v>26</v>
      </c>
      <c r="D454" s="3"/>
    </row>
    <row r="455" spans="1:4">
      <c r="A455" s="2" t="str">
        <f>"253320200731103415332"</f>
        <v>253320200731103415332</v>
      </c>
      <c r="B455" s="2" t="str">
        <f>"刘晴"</f>
        <v>刘晴</v>
      </c>
      <c r="C455" s="2" t="s">
        <v>27</v>
      </c>
      <c r="D455" s="3"/>
    </row>
    <row r="456" spans="1:4">
      <c r="A456" s="2" t="str">
        <f>"2533202008011343421346"</f>
        <v>2533202008011343421346</v>
      </c>
      <c r="B456" s="2" t="str">
        <f>"王亚萍"</f>
        <v>王亚萍</v>
      </c>
      <c r="C456" s="2" t="s">
        <v>26</v>
      </c>
      <c r="D456" s="3"/>
    </row>
    <row r="457" spans="1:4">
      <c r="A457" s="2" t="str">
        <f>"2533202007312318461091"</f>
        <v>2533202007312318461091</v>
      </c>
      <c r="B457" s="2" t="str">
        <f>"王芳"</f>
        <v>王芳</v>
      </c>
      <c r="C457" s="2" t="s">
        <v>26</v>
      </c>
      <c r="D457" s="3"/>
    </row>
    <row r="458" spans="1:4">
      <c r="A458" s="2" t="str">
        <f>"253320200731092255115"</f>
        <v>253320200731092255115</v>
      </c>
      <c r="B458" s="2" t="str">
        <f>"  宋玉薇"</f>
        <v xml:space="preserve">  宋玉薇</v>
      </c>
      <c r="C458" s="2" t="s">
        <v>28</v>
      </c>
      <c r="D458" s="3"/>
    </row>
    <row r="459" spans="1:4">
      <c r="A459" s="2" t="str">
        <f>"253320200731182038896"</f>
        <v>253320200731182038896</v>
      </c>
      <c r="B459" s="2" t="str">
        <f>"赵君迪"</f>
        <v>赵君迪</v>
      </c>
      <c r="C459" s="2" t="s">
        <v>28</v>
      </c>
      <c r="D459" s="3"/>
    </row>
    <row r="460" spans="1:4">
      <c r="A460" s="2" t="str">
        <f>"253320200731092318117"</f>
        <v>253320200731092318117</v>
      </c>
      <c r="B460" s="2" t="str">
        <f>"赵倩茹"</f>
        <v>赵倩茹</v>
      </c>
      <c r="C460" s="2" t="s">
        <v>24</v>
      </c>
      <c r="D460" s="3"/>
    </row>
    <row r="461" spans="1:4">
      <c r="A461" s="2" t="str">
        <f>"253320200731161022779"</f>
        <v>253320200731161022779</v>
      </c>
      <c r="B461" s="2" t="str">
        <f>"李旭莹"</f>
        <v>李旭莹</v>
      </c>
      <c r="C461" s="2" t="s">
        <v>27</v>
      </c>
      <c r="D461" s="3"/>
    </row>
    <row r="462" spans="1:4">
      <c r="A462" s="2" t="str">
        <f>"253320200731130407575"</f>
        <v>253320200731130407575</v>
      </c>
      <c r="B462" s="2" t="str">
        <f>"王博巍"</f>
        <v>王博巍</v>
      </c>
      <c r="C462" s="2" t="s">
        <v>28</v>
      </c>
      <c r="D462" s="3"/>
    </row>
    <row r="463" spans="1:4">
      <c r="A463" s="2" t="str">
        <f>"2533202008010939171183"</f>
        <v>2533202008010939171183</v>
      </c>
      <c r="B463" s="2" t="str">
        <f>"赵君晓"</f>
        <v>赵君晓</v>
      </c>
      <c r="C463" s="2" t="s">
        <v>24</v>
      </c>
      <c r="D463" s="3"/>
    </row>
    <row r="464" spans="1:4">
      <c r="A464" s="2" t="str">
        <f>"2533202008011226471293"</f>
        <v>2533202008011226471293</v>
      </c>
      <c r="B464" s="2" t="str">
        <f>"董开心"</f>
        <v>董开心</v>
      </c>
      <c r="C464" s="2" t="s">
        <v>26</v>
      </c>
      <c r="D464" s="3"/>
    </row>
    <row r="465" spans="1:4">
      <c r="A465" s="2" t="str">
        <f>"2533202008011005051203"</f>
        <v>2533202008011005051203</v>
      </c>
      <c r="B465" s="2" t="str">
        <f>"陈晓静"</f>
        <v>陈晓静</v>
      </c>
      <c r="C465" s="2" t="s">
        <v>28</v>
      </c>
      <c r="D465" s="3"/>
    </row>
    <row r="466" spans="1:4">
      <c r="A466" s="2" t="str">
        <f>"25332020073109131186"</f>
        <v>25332020073109131186</v>
      </c>
      <c r="B466" s="2" t="str">
        <f>"卢甜"</f>
        <v>卢甜</v>
      </c>
      <c r="C466" s="2" t="s">
        <v>26</v>
      </c>
      <c r="D466" s="3"/>
    </row>
    <row r="467" spans="1:4">
      <c r="A467" s="2" t="str">
        <f>"2533202008020046331644"</f>
        <v>2533202008020046331644</v>
      </c>
      <c r="B467" s="2" t="str">
        <f>"袁洋"</f>
        <v>袁洋</v>
      </c>
      <c r="C467" s="2" t="s">
        <v>28</v>
      </c>
      <c r="D467" s="3"/>
    </row>
    <row r="468" spans="1:4">
      <c r="A468" s="2" t="str">
        <f>"2533202007312253081078"</f>
        <v>2533202007312253081078</v>
      </c>
      <c r="B468" s="2" t="str">
        <f>"牛翀"</f>
        <v>牛翀</v>
      </c>
      <c r="C468" s="2" t="s">
        <v>26</v>
      </c>
      <c r="D468" s="3"/>
    </row>
    <row r="469" spans="1:4">
      <c r="A469" s="2" t="str">
        <f>"2533202008011945271537"</f>
        <v>2533202008011945271537</v>
      </c>
      <c r="B469" s="2" t="str">
        <f>"张彤彤"</f>
        <v>张彤彤</v>
      </c>
      <c r="C469" s="2" t="s">
        <v>26</v>
      </c>
      <c r="D469" s="3"/>
    </row>
    <row r="470" spans="1:4">
      <c r="A470" s="2" t="str">
        <f>"2533202008011230051295"</f>
        <v>2533202008011230051295</v>
      </c>
      <c r="B470" s="2" t="str">
        <f>"朱呈祥"</f>
        <v>朱呈祥</v>
      </c>
      <c r="C470" s="2" t="s">
        <v>22</v>
      </c>
      <c r="D470" s="3"/>
    </row>
    <row r="471" spans="1:4">
      <c r="A471" s="2" t="str">
        <f>"253320200731112750433"</f>
        <v>253320200731112750433</v>
      </c>
      <c r="B471" s="2" t="str">
        <f>"卢婉莹"</f>
        <v>卢婉莹</v>
      </c>
      <c r="C471" s="2" t="s">
        <v>24</v>
      </c>
      <c r="D471" s="3"/>
    </row>
    <row r="472" spans="1:4">
      <c r="A472" s="2" t="str">
        <f>"2533202008012153041591"</f>
        <v>2533202008012153041591</v>
      </c>
      <c r="B472" s="2" t="str">
        <f>"张静"</f>
        <v>张静</v>
      </c>
      <c r="C472" s="2" t="s">
        <v>21</v>
      </c>
      <c r="D472" s="3"/>
    </row>
    <row r="473" spans="1:4">
      <c r="A473" s="2" t="str">
        <f>"253320200731112548430"</f>
        <v>253320200731112548430</v>
      </c>
      <c r="B473" s="2" t="str">
        <f>"付思"</f>
        <v>付思</v>
      </c>
      <c r="C473" s="2" t="s">
        <v>27</v>
      </c>
      <c r="D473" s="3"/>
    </row>
    <row r="474" spans="1:4">
      <c r="A474" s="2" t="str">
        <f>"253320200731155521763"</f>
        <v>253320200731155521763</v>
      </c>
      <c r="B474" s="2" t="str">
        <f>"薛佳"</f>
        <v>薛佳</v>
      </c>
      <c r="C474" s="2" t="s">
        <v>24</v>
      </c>
      <c r="D474" s="3"/>
    </row>
    <row r="475" spans="1:4">
      <c r="A475" s="2" t="str">
        <f>"253320200731101426278"</f>
        <v>253320200731101426278</v>
      </c>
      <c r="B475" s="2" t="str">
        <f>"刘君茹"</f>
        <v>刘君茹</v>
      </c>
      <c r="C475" s="2" t="s">
        <v>26</v>
      </c>
      <c r="D475" s="3"/>
    </row>
    <row r="476" spans="1:4">
      <c r="A476" s="2" t="str">
        <f>"253320200731133745627"</f>
        <v>253320200731133745627</v>
      </c>
      <c r="B476" s="2" t="str">
        <f>"范丹丹"</f>
        <v>范丹丹</v>
      </c>
      <c r="C476" s="2" t="s">
        <v>21</v>
      </c>
      <c r="D476" s="3"/>
    </row>
    <row r="477" spans="1:4">
      <c r="A477" s="2" t="str">
        <f>"253320200731111355412"</f>
        <v>253320200731111355412</v>
      </c>
      <c r="B477" s="2" t="str">
        <f>"杨逸茹"</f>
        <v>杨逸茹</v>
      </c>
      <c r="C477" s="2" t="s">
        <v>27</v>
      </c>
      <c r="D477" s="3"/>
    </row>
    <row r="478" spans="1:4">
      <c r="A478" s="2" t="str">
        <f>"253320200731122116504"</f>
        <v>253320200731122116504</v>
      </c>
      <c r="B478" s="2" t="str">
        <f>"吴素素"</f>
        <v>吴素素</v>
      </c>
      <c r="C478" s="2" t="s">
        <v>22</v>
      </c>
      <c r="D478" s="3"/>
    </row>
    <row r="479" spans="1:4">
      <c r="A479" s="2" t="str">
        <f>"2533202008011142321261"</f>
        <v>2533202008011142321261</v>
      </c>
      <c r="B479" s="2" t="str">
        <f>"肜苗苗"</f>
        <v>肜苗苗</v>
      </c>
      <c r="C479" s="2" t="s">
        <v>25</v>
      </c>
      <c r="D479" s="3"/>
    </row>
    <row r="480" spans="1:4">
      <c r="A480" s="2" t="str">
        <f>"2533202008010735191113"</f>
        <v>2533202008010735191113</v>
      </c>
      <c r="B480" s="2" t="str">
        <f>"周迅"</f>
        <v>周迅</v>
      </c>
      <c r="C480" s="2" t="s">
        <v>25</v>
      </c>
      <c r="D480" s="3"/>
    </row>
    <row r="481" spans="1:4">
      <c r="A481" s="2" t="str">
        <f>"253320200731130638582"</f>
        <v>253320200731130638582</v>
      </c>
      <c r="B481" s="2" t="str">
        <f>"赵倩"</f>
        <v>赵倩</v>
      </c>
      <c r="C481" s="2" t="s">
        <v>24</v>
      </c>
      <c r="D481" s="3"/>
    </row>
    <row r="482" spans="1:4">
      <c r="A482" s="2" t="str">
        <f>"253320200731191143950"</f>
        <v>253320200731191143950</v>
      </c>
      <c r="B482" s="2" t="str">
        <f>"牛若涵"</f>
        <v>牛若涵</v>
      </c>
      <c r="C482" s="2" t="s">
        <v>25</v>
      </c>
      <c r="D482" s="3"/>
    </row>
    <row r="483" spans="1:4">
      <c r="A483" s="2" t="str">
        <f>"2533202008011547171412"</f>
        <v>2533202008011547171412</v>
      </c>
      <c r="B483" s="2" t="str">
        <f>"吕英浩"</f>
        <v>吕英浩</v>
      </c>
      <c r="C483" s="2" t="s">
        <v>28</v>
      </c>
      <c r="D483" s="3"/>
    </row>
    <row r="484" spans="1:4">
      <c r="A484" s="2" t="str">
        <f>"253320200731093342163"</f>
        <v>253320200731093342163</v>
      </c>
      <c r="B484" s="2" t="str">
        <f>"杨淅茗"</f>
        <v>杨淅茗</v>
      </c>
      <c r="C484" s="2" t="s">
        <v>28</v>
      </c>
      <c r="D484" s="3"/>
    </row>
    <row r="485" spans="1:4">
      <c r="A485" s="2" t="str">
        <f>"2533202008011612071426"</f>
        <v>2533202008011612071426</v>
      </c>
      <c r="B485" s="2" t="str">
        <f>"陈宇"</f>
        <v>陈宇</v>
      </c>
      <c r="C485" s="2" t="s">
        <v>25</v>
      </c>
      <c r="D485" s="3"/>
    </row>
    <row r="486" spans="1:4">
      <c r="A486" s="2" t="str">
        <f>"253320200731094950203"</f>
        <v>253320200731094950203</v>
      </c>
      <c r="B486" s="2" t="str">
        <f>"王琳珂"</f>
        <v>王琳珂</v>
      </c>
      <c r="C486" s="2" t="s">
        <v>28</v>
      </c>
      <c r="D486" s="3"/>
    </row>
    <row r="487" spans="1:4">
      <c r="A487" s="2" t="str">
        <f>"253320200731185503933"</f>
        <v>253320200731185503933</v>
      </c>
      <c r="B487" s="2" t="str">
        <f>"曹梦瑶"</f>
        <v>曹梦瑶</v>
      </c>
      <c r="C487" s="2" t="s">
        <v>22</v>
      </c>
      <c r="D487" s="3"/>
    </row>
    <row r="488" spans="1:4">
      <c r="A488" s="2" t="str">
        <f>"253320200731100241244"</f>
        <v>253320200731100241244</v>
      </c>
      <c r="B488" s="2" t="str">
        <f>"林锦锦"</f>
        <v>林锦锦</v>
      </c>
      <c r="C488" s="2" t="s">
        <v>26</v>
      </c>
      <c r="D488" s="3"/>
    </row>
    <row r="489" spans="1:4">
      <c r="A489" s="2" t="str">
        <f>"2533202008011057141234"</f>
        <v>2533202008011057141234</v>
      </c>
      <c r="B489" s="2" t="str">
        <f>"胡可"</f>
        <v>胡可</v>
      </c>
      <c r="C489" s="2" t="s">
        <v>21</v>
      </c>
      <c r="D489" s="3"/>
    </row>
    <row r="490" spans="1:4">
      <c r="A490" s="2" t="str">
        <f>"253320200731182942907"</f>
        <v>253320200731182942907</v>
      </c>
      <c r="B490" s="2" t="str">
        <f>"高娜"</f>
        <v>高娜</v>
      </c>
      <c r="C490" s="2" t="s">
        <v>23</v>
      </c>
      <c r="D490" s="3"/>
    </row>
    <row r="491" spans="1:4">
      <c r="A491" s="2" t="str">
        <f>"253320200731102423307"</f>
        <v>253320200731102423307</v>
      </c>
      <c r="B491" s="2" t="str">
        <f>"王圆圆"</f>
        <v>王圆圆</v>
      </c>
      <c r="C491" s="2" t="s">
        <v>21</v>
      </c>
      <c r="D491" s="3"/>
    </row>
    <row r="492" spans="1:4">
      <c r="A492" s="2" t="str">
        <f>"253320200731093545169"</f>
        <v>253320200731093545169</v>
      </c>
      <c r="B492" s="2" t="str">
        <f>"王甜"</f>
        <v>王甜</v>
      </c>
      <c r="C492" s="2" t="s">
        <v>28</v>
      </c>
      <c r="D492" s="3"/>
    </row>
    <row r="493" spans="1:4">
      <c r="A493" s="2" t="str">
        <f>"253320200731102419306"</f>
        <v>253320200731102419306</v>
      </c>
      <c r="B493" s="2" t="str">
        <f>"王小凡"</f>
        <v>王小凡</v>
      </c>
      <c r="C493" s="2" t="s">
        <v>26</v>
      </c>
      <c r="D493" s="3"/>
    </row>
    <row r="494" spans="1:4">
      <c r="A494" s="2" t="str">
        <f>"2533202008010945481188"</f>
        <v>2533202008010945481188</v>
      </c>
      <c r="B494" s="2" t="str">
        <f>"邹欣欣"</f>
        <v>邹欣欣</v>
      </c>
      <c r="C494" s="2" t="s">
        <v>22</v>
      </c>
      <c r="D494" s="3"/>
    </row>
    <row r="495" spans="1:4">
      <c r="A495" s="2" t="str">
        <f>"253320200731092002108"</f>
        <v>253320200731092002108</v>
      </c>
      <c r="B495" s="2" t="str">
        <f>"孙齐齐"</f>
        <v>孙齐齐</v>
      </c>
      <c r="C495" s="2" t="s">
        <v>30</v>
      </c>
      <c r="D495" s="3"/>
    </row>
    <row r="496" spans="1:4">
      <c r="A496" s="2" t="str">
        <f>"253320200731201812993"</f>
        <v>253320200731201812993</v>
      </c>
      <c r="B496" s="2" t="str">
        <f>"乔莹"</f>
        <v>乔莹</v>
      </c>
      <c r="C496" s="2" t="s">
        <v>30</v>
      </c>
      <c r="D496" s="3"/>
    </row>
    <row r="497" spans="1:4">
      <c r="A497" s="2" t="str">
        <f>"253320200731123637530"</f>
        <v>253320200731123637530</v>
      </c>
      <c r="B497" s="2" t="str">
        <f>"黄闪"</f>
        <v>黄闪</v>
      </c>
      <c r="C497" s="2" t="s">
        <v>27</v>
      </c>
      <c r="D497" s="3"/>
    </row>
    <row r="498" spans="1:4">
      <c r="A498" s="2" t="str">
        <f>"253320200731145839705"</f>
        <v>253320200731145839705</v>
      </c>
      <c r="B498" s="2" t="str">
        <f>"刘冬新"</f>
        <v>刘冬新</v>
      </c>
      <c r="C498" s="2" t="s">
        <v>26</v>
      </c>
      <c r="D498" s="3"/>
    </row>
    <row r="499" spans="1:4">
      <c r="A499" s="2" t="str">
        <f>"2533202008011154311268"</f>
        <v>2533202008011154311268</v>
      </c>
      <c r="B499" s="2" t="str">
        <f>"王晓彤"</f>
        <v>王晓彤</v>
      </c>
      <c r="C499" s="2" t="s">
        <v>27</v>
      </c>
      <c r="D499" s="3"/>
    </row>
    <row r="500" spans="1:4">
      <c r="A500" s="2" t="str">
        <f>"2533202007312214481056"</f>
        <v>2533202007312214481056</v>
      </c>
      <c r="B500" s="2" t="str">
        <f>"周媛媛"</f>
        <v>周媛媛</v>
      </c>
      <c r="C500" s="2" t="s">
        <v>23</v>
      </c>
      <c r="D500" s="3"/>
    </row>
    <row r="501" spans="1:4">
      <c r="A501" s="2" t="str">
        <f>"253320200731152729727"</f>
        <v>253320200731152729727</v>
      </c>
      <c r="B501" s="2" t="str">
        <f>"陶雪"</f>
        <v>陶雪</v>
      </c>
      <c r="C501" s="2" t="s">
        <v>28</v>
      </c>
      <c r="D501" s="3"/>
    </row>
    <row r="502" spans="1:4">
      <c r="A502" s="2" t="str">
        <f>"2533202008021737141977"</f>
        <v>2533202008021737141977</v>
      </c>
      <c r="B502" s="2" t="str">
        <f>"陈完月"</f>
        <v>陈完月</v>
      </c>
      <c r="C502" s="2" t="s">
        <v>22</v>
      </c>
      <c r="D502" s="3"/>
    </row>
    <row r="503" spans="1:4">
      <c r="A503" s="2" t="str">
        <f>"253320200731102537312"</f>
        <v>253320200731102537312</v>
      </c>
      <c r="B503" s="2" t="str">
        <f>"杨曼"</f>
        <v>杨曼</v>
      </c>
      <c r="C503" s="2" t="s">
        <v>22</v>
      </c>
      <c r="D503" s="3"/>
    </row>
    <row r="504" spans="1:4">
      <c r="A504" s="2" t="str">
        <f>"253320200731094653198"</f>
        <v>253320200731094653198</v>
      </c>
      <c r="B504" s="2" t="str">
        <f>"庄晴"</f>
        <v>庄晴</v>
      </c>
      <c r="C504" s="2" t="s">
        <v>28</v>
      </c>
      <c r="D504" s="3"/>
    </row>
    <row r="505" spans="1:4">
      <c r="A505" s="2" t="str">
        <f>"2533202007312232061070"</f>
        <v>2533202007312232061070</v>
      </c>
      <c r="B505" s="2" t="str">
        <f>"张哲"</f>
        <v>张哲</v>
      </c>
      <c r="C505" s="2" t="s">
        <v>28</v>
      </c>
      <c r="D505" s="3"/>
    </row>
    <row r="506" spans="1:4">
      <c r="A506" s="2" t="str">
        <f>"25332020073109021955"</f>
        <v>25332020073109021955</v>
      </c>
      <c r="B506" s="2" t="str">
        <f>"孙阳莹"</f>
        <v>孙阳莹</v>
      </c>
      <c r="C506" s="2" t="s">
        <v>22</v>
      </c>
      <c r="D506" s="3"/>
    </row>
    <row r="507" spans="1:4">
      <c r="A507" s="2" t="str">
        <f>"253320200731094043183"</f>
        <v>253320200731094043183</v>
      </c>
      <c r="B507" s="2" t="str">
        <f>"张琰晗"</f>
        <v>张琰晗</v>
      </c>
      <c r="C507" s="2" t="s">
        <v>26</v>
      </c>
      <c r="D507" s="3"/>
    </row>
    <row r="508" spans="1:4">
      <c r="A508" s="2" t="str">
        <f>"253320200731154358745"</f>
        <v>253320200731154358745</v>
      </c>
      <c r="B508" s="2" t="str">
        <f>"张哲新"</f>
        <v>张哲新</v>
      </c>
      <c r="C508" s="2" t="s">
        <v>30</v>
      </c>
      <c r="D508" s="3"/>
    </row>
    <row r="509" spans="1:4">
      <c r="A509" s="2" t="str">
        <f>"253320200731101534283"</f>
        <v>253320200731101534283</v>
      </c>
      <c r="B509" s="2" t="str">
        <f>"李悦"</f>
        <v>李悦</v>
      </c>
      <c r="C509" s="2" t="s">
        <v>28</v>
      </c>
      <c r="D509" s="3"/>
    </row>
    <row r="510" spans="1:4">
      <c r="A510" s="2" t="str">
        <f>"2533202008010909161161"</f>
        <v>2533202008010909161161</v>
      </c>
      <c r="B510" s="2" t="str">
        <f>"潘雅倩"</f>
        <v>潘雅倩</v>
      </c>
      <c r="C510" s="2" t="s">
        <v>28</v>
      </c>
      <c r="D510" s="3"/>
    </row>
    <row r="511" spans="1:4">
      <c r="A511" s="2" t="str">
        <f>"253320200731171230838"</f>
        <v>253320200731171230838</v>
      </c>
      <c r="B511" s="2" t="str">
        <f>"徐朋"</f>
        <v>徐朋</v>
      </c>
      <c r="C511" s="2" t="s">
        <v>30</v>
      </c>
      <c r="D511" s="3"/>
    </row>
    <row r="512" spans="1:4">
      <c r="A512" s="2" t="str">
        <f>"2533202007312126091035"</f>
        <v>2533202007312126091035</v>
      </c>
      <c r="B512" s="2" t="str">
        <f>"时莹"</f>
        <v>时莹</v>
      </c>
      <c r="C512" s="2" t="s">
        <v>30</v>
      </c>
      <c r="D512" s="3"/>
    </row>
    <row r="513" spans="1:4">
      <c r="A513" s="2" t="str">
        <f>"253320200731092923144"</f>
        <v>253320200731092923144</v>
      </c>
      <c r="B513" s="2" t="str">
        <f>"段憬怡"</f>
        <v>段憬怡</v>
      </c>
      <c r="C513" s="2" t="s">
        <v>28</v>
      </c>
      <c r="D513" s="3"/>
    </row>
    <row r="514" spans="1:4">
      <c r="A514" s="2" t="str">
        <f>"253320200731130359573"</f>
        <v>253320200731130359573</v>
      </c>
      <c r="B514" s="2" t="str">
        <f>"周桂云"</f>
        <v>周桂云</v>
      </c>
      <c r="C514" s="2" t="s">
        <v>24</v>
      </c>
      <c r="D514" s="3"/>
    </row>
    <row r="515" spans="1:4">
      <c r="A515" s="2" t="str">
        <f>"253320200731093114155"</f>
        <v>253320200731093114155</v>
      </c>
      <c r="B515" s="2" t="str">
        <f>"张敬业"</f>
        <v>张敬业</v>
      </c>
      <c r="C515" s="2" t="s">
        <v>24</v>
      </c>
      <c r="D515" s="3"/>
    </row>
    <row r="516" spans="1:4">
      <c r="A516" s="2" t="str">
        <f>"253320200731100204239"</f>
        <v>253320200731100204239</v>
      </c>
      <c r="B516" s="2" t="str">
        <f>"路苗"</f>
        <v>路苗</v>
      </c>
      <c r="C516" s="2" t="s">
        <v>26</v>
      </c>
      <c r="D516" s="3"/>
    </row>
    <row r="517" spans="1:4">
      <c r="A517" s="2" t="str">
        <f>"2533202008020801091661"</f>
        <v>2533202008020801091661</v>
      </c>
      <c r="B517" s="2" t="str">
        <f>"李果"</f>
        <v>李果</v>
      </c>
      <c r="C517" s="2" t="s">
        <v>26</v>
      </c>
      <c r="D517" s="3"/>
    </row>
    <row r="518" spans="1:4">
      <c r="A518" s="2" t="str">
        <f>"2533202008021528341893"</f>
        <v>2533202008021528341893</v>
      </c>
      <c r="B518" s="2" t="str">
        <f>"宋冰"</f>
        <v>宋冰</v>
      </c>
      <c r="C518" s="2" t="s">
        <v>22</v>
      </c>
      <c r="D518" s="3"/>
    </row>
    <row r="519" spans="1:4">
      <c r="A519" s="2" t="str">
        <f>"253320200731134647637"</f>
        <v>253320200731134647637</v>
      </c>
      <c r="B519" s="2" t="str">
        <f>"乔丹丹"</f>
        <v>乔丹丹</v>
      </c>
      <c r="C519" s="2" t="s">
        <v>28</v>
      </c>
      <c r="D519" s="3"/>
    </row>
    <row r="520" spans="1:4">
      <c r="A520" s="2" t="str">
        <f>"253320200731113401442"</f>
        <v>253320200731113401442</v>
      </c>
      <c r="B520" s="2" t="str">
        <f>"冯哓芮"</f>
        <v>冯哓芮</v>
      </c>
      <c r="C520" s="2" t="s">
        <v>28</v>
      </c>
      <c r="D520" s="3"/>
    </row>
    <row r="521" spans="1:4">
      <c r="A521" s="2" t="str">
        <f>"2533202008010948011189"</f>
        <v>2533202008010948011189</v>
      </c>
      <c r="B521" s="2" t="str">
        <f>"庞雪彬"</f>
        <v>庞雪彬</v>
      </c>
      <c r="C521" s="2" t="s">
        <v>28</v>
      </c>
      <c r="D521" s="3"/>
    </row>
    <row r="522" spans="1:4">
      <c r="A522" s="2" t="str">
        <f>"2533202008010836331140"</f>
        <v>2533202008010836331140</v>
      </c>
      <c r="B522" s="2" t="str">
        <f>"张柳"</f>
        <v>张柳</v>
      </c>
      <c r="C522" s="2" t="s">
        <v>21</v>
      </c>
      <c r="D522" s="3"/>
    </row>
    <row r="523" spans="1:4">
      <c r="A523" s="2" t="str">
        <f>"253320200731160908777"</f>
        <v>253320200731160908777</v>
      </c>
      <c r="B523" s="2" t="str">
        <f>"谷晓嫒"</f>
        <v>谷晓嫒</v>
      </c>
      <c r="C523" s="2" t="s">
        <v>26</v>
      </c>
      <c r="D523" s="3"/>
    </row>
    <row r="524" spans="1:4">
      <c r="A524" s="2" t="str">
        <f>"253320200731172248848"</f>
        <v>253320200731172248848</v>
      </c>
      <c r="B524" s="2" t="str">
        <f>"范韵琳"</f>
        <v>范韵琳</v>
      </c>
      <c r="C524" s="2" t="s">
        <v>25</v>
      </c>
      <c r="D524" s="3"/>
    </row>
    <row r="525" spans="1:4">
      <c r="A525" s="2" t="str">
        <f>"2533202008011019251211"</f>
        <v>2533202008011019251211</v>
      </c>
      <c r="B525" s="2" t="str">
        <f>"王梦潇"</f>
        <v>王梦潇</v>
      </c>
      <c r="C525" s="2" t="s">
        <v>24</v>
      </c>
      <c r="D525" s="3"/>
    </row>
    <row r="526" spans="1:4">
      <c r="A526" s="2" t="str">
        <f>"2533202008011144091262"</f>
        <v>2533202008011144091262</v>
      </c>
      <c r="B526" s="2" t="str">
        <f>"李琳"</f>
        <v>李琳</v>
      </c>
      <c r="C526" s="2" t="s">
        <v>28</v>
      </c>
      <c r="D526" s="3"/>
    </row>
    <row r="527" spans="1:4">
      <c r="A527" s="2" t="str">
        <f>"2533202008020840061683"</f>
        <v>2533202008020840061683</v>
      </c>
      <c r="B527" s="2" t="str">
        <f>"石楠"</f>
        <v>石楠</v>
      </c>
      <c r="C527" s="2" t="s">
        <v>27</v>
      </c>
      <c r="D527" s="3"/>
    </row>
    <row r="528" spans="1:4">
      <c r="A528" s="2" t="str">
        <f>"2533202008011031371217"</f>
        <v>2533202008011031371217</v>
      </c>
      <c r="B528" s="2" t="str">
        <f>"刘清芝"</f>
        <v>刘清芝</v>
      </c>
      <c r="C528" s="2" t="s">
        <v>28</v>
      </c>
      <c r="D528" s="3"/>
    </row>
    <row r="529" spans="1:4">
      <c r="A529" s="2" t="str">
        <f>"253320200731143310679"</f>
        <v>253320200731143310679</v>
      </c>
      <c r="B529" s="2" t="str">
        <f>"雷晓"</f>
        <v>雷晓</v>
      </c>
      <c r="C529" s="2" t="s">
        <v>24</v>
      </c>
      <c r="D529" s="3"/>
    </row>
    <row r="530" spans="1:4">
      <c r="A530" s="2" t="str">
        <f>"25332020073109124484"</f>
        <v>25332020073109124484</v>
      </c>
      <c r="B530" s="2" t="str">
        <f>"岳晓慧"</f>
        <v>岳晓慧</v>
      </c>
      <c r="C530" s="2" t="s">
        <v>24</v>
      </c>
      <c r="D530" s="3"/>
    </row>
    <row r="531" spans="1:4">
      <c r="A531" s="2" t="str">
        <f>"2533202008010936511182"</f>
        <v>2533202008010936511182</v>
      </c>
      <c r="B531" s="2" t="str">
        <f>"宋贺阳"</f>
        <v>宋贺阳</v>
      </c>
      <c r="C531" s="2" t="s">
        <v>24</v>
      </c>
      <c r="D531" s="3"/>
    </row>
    <row r="532" spans="1:4">
      <c r="A532" s="2" t="str">
        <f>"253320200731180610884"</f>
        <v>253320200731180610884</v>
      </c>
      <c r="B532" s="2" t="str">
        <f>"杨嫚"</f>
        <v>杨嫚</v>
      </c>
      <c r="C532" s="2" t="s">
        <v>24</v>
      </c>
      <c r="D532" s="3"/>
    </row>
    <row r="533" spans="1:4">
      <c r="A533" s="2" t="str">
        <f>"2533202008011013511209"</f>
        <v>2533202008011013511209</v>
      </c>
      <c r="B533" s="2" t="str">
        <f>"周素宁"</f>
        <v>周素宁</v>
      </c>
      <c r="C533" s="2" t="s">
        <v>24</v>
      </c>
      <c r="D533" s="3"/>
    </row>
    <row r="534" spans="1:4">
      <c r="A534" s="2" t="str">
        <f>"253320200731110806399"</f>
        <v>253320200731110806399</v>
      </c>
      <c r="B534" s="2" t="str">
        <f>"孙丰君"</f>
        <v>孙丰君</v>
      </c>
      <c r="C534" s="2" t="s">
        <v>26</v>
      </c>
      <c r="D534" s="3"/>
    </row>
    <row r="535" spans="1:4">
      <c r="A535" s="2" t="str">
        <f>"2533202008010855111150"</f>
        <v>2533202008010855111150</v>
      </c>
      <c r="B535" s="2" t="str">
        <f>"时幸"</f>
        <v>时幸</v>
      </c>
      <c r="C535" s="2" t="s">
        <v>28</v>
      </c>
      <c r="D535" s="3"/>
    </row>
    <row r="536" spans="1:4">
      <c r="A536" s="2" t="str">
        <f>"253320200731115411469"</f>
        <v>253320200731115411469</v>
      </c>
      <c r="B536" s="2" t="str">
        <f>"韩悟禹"</f>
        <v>韩悟禹</v>
      </c>
      <c r="C536" s="2" t="s">
        <v>26</v>
      </c>
      <c r="D536" s="3"/>
    </row>
    <row r="537" spans="1:4">
      <c r="A537" s="2" t="str">
        <f>"2533202007312316361087"</f>
        <v>2533202007312316361087</v>
      </c>
      <c r="B537" s="2" t="str">
        <f>"张彬彬"</f>
        <v>张彬彬</v>
      </c>
      <c r="C537" s="2" t="s">
        <v>26</v>
      </c>
      <c r="D537" s="3"/>
    </row>
    <row r="538" spans="1:4">
      <c r="A538" s="2" t="str">
        <f>"2533202008021514091881"</f>
        <v>2533202008021514091881</v>
      </c>
      <c r="B538" s="2" t="str">
        <f>"华融"</f>
        <v>华融</v>
      </c>
      <c r="C538" s="2" t="s">
        <v>26</v>
      </c>
      <c r="D538" s="3"/>
    </row>
    <row r="539" spans="1:4">
      <c r="A539" s="2" t="str">
        <f>"2533202008011842531510"</f>
        <v>2533202008011842531510</v>
      </c>
      <c r="B539" s="2" t="str">
        <f>"冯媛"</f>
        <v>冯媛</v>
      </c>
      <c r="C539" s="2" t="s">
        <v>25</v>
      </c>
      <c r="D539" s="3"/>
    </row>
    <row r="540" spans="1:4">
      <c r="A540" s="2" t="str">
        <f>"253320200731124954553"</f>
        <v>253320200731124954553</v>
      </c>
      <c r="B540" s="2" t="str">
        <f>"王斌"</f>
        <v>王斌</v>
      </c>
      <c r="C540" s="2" t="s">
        <v>27</v>
      </c>
      <c r="D540" s="3"/>
    </row>
    <row r="541" spans="1:4">
      <c r="A541" s="2" t="str">
        <f>"2533202008020924471701"</f>
        <v>2533202008020924471701</v>
      </c>
      <c r="B541" s="2" t="str">
        <f>"李章慰"</f>
        <v>李章慰</v>
      </c>
      <c r="C541" s="2" t="s">
        <v>22</v>
      </c>
      <c r="D541" s="3"/>
    </row>
    <row r="542" spans="1:4">
      <c r="A542" s="2" t="str">
        <f>"2533202008011852401515"</f>
        <v>2533202008011852401515</v>
      </c>
      <c r="B542" s="2" t="str">
        <f>"刘红珍"</f>
        <v>刘红珍</v>
      </c>
      <c r="C542" s="2" t="s">
        <v>22</v>
      </c>
      <c r="D542" s="3"/>
    </row>
    <row r="543" spans="1:4">
      <c r="A543" s="2" t="str">
        <f>"25332020073108394824"</f>
        <v>25332020073108394824</v>
      </c>
      <c r="B543" s="2" t="str">
        <f>"秦媛媛"</f>
        <v>秦媛媛</v>
      </c>
      <c r="C543" s="2" t="s">
        <v>24</v>
      </c>
      <c r="D543" s="3"/>
    </row>
    <row r="544" spans="1:4">
      <c r="A544" s="2" t="str">
        <f>"253320200731152613726"</f>
        <v>253320200731152613726</v>
      </c>
      <c r="B544" s="2" t="str">
        <f>"卢晴"</f>
        <v>卢晴</v>
      </c>
      <c r="C544" s="2" t="s">
        <v>21</v>
      </c>
      <c r="D544" s="3"/>
    </row>
    <row r="545" spans="1:4">
      <c r="A545" s="2" t="str">
        <f>"2533202008011221511288"</f>
        <v>2533202008011221511288</v>
      </c>
      <c r="B545" s="2" t="str">
        <f>"乔春燕"</f>
        <v>乔春燕</v>
      </c>
      <c r="C545" s="2" t="s">
        <v>22</v>
      </c>
      <c r="D545" s="3"/>
    </row>
    <row r="546" spans="1:4">
      <c r="A546" s="2" t="str">
        <f>"253320200731133539622"</f>
        <v>253320200731133539622</v>
      </c>
      <c r="B546" s="2" t="str">
        <f>"朱佳林"</f>
        <v>朱佳林</v>
      </c>
      <c r="C546" s="2" t="s">
        <v>23</v>
      </c>
      <c r="D546" s="3"/>
    </row>
    <row r="547" spans="1:4">
      <c r="A547" s="2" t="str">
        <f>"2533202007312241571074"</f>
        <v>2533202007312241571074</v>
      </c>
      <c r="B547" s="2" t="str">
        <f>"尹君"</f>
        <v>尹君</v>
      </c>
      <c r="C547" s="2" t="s">
        <v>22</v>
      </c>
      <c r="D547" s="3"/>
    </row>
    <row r="548" spans="1:4">
      <c r="A548" s="2" t="str">
        <f>"253320200731194648974"</f>
        <v>253320200731194648974</v>
      </c>
      <c r="B548" s="2" t="str">
        <f>"王培益"</f>
        <v>王培益</v>
      </c>
      <c r="C548" s="2" t="s">
        <v>26</v>
      </c>
      <c r="D548" s="3"/>
    </row>
    <row r="549" spans="1:4">
      <c r="A549" s="2" t="str">
        <f>"2533202008010829441134"</f>
        <v>2533202008010829441134</v>
      </c>
      <c r="B549" s="2" t="str">
        <f>"乔亚静"</f>
        <v>乔亚静</v>
      </c>
      <c r="C549" s="2" t="s">
        <v>21</v>
      </c>
      <c r="D549" s="3"/>
    </row>
    <row r="550" spans="1:4">
      <c r="A550" s="2" t="str">
        <f>"2533202008021401181848"</f>
        <v>2533202008021401181848</v>
      </c>
      <c r="B550" s="2" t="str">
        <f>"陈冰"</f>
        <v>陈冰</v>
      </c>
      <c r="C550" s="2" t="s">
        <v>24</v>
      </c>
      <c r="D550" s="3"/>
    </row>
    <row r="551" spans="1:4">
      <c r="A551" s="2" t="str">
        <f>"2533202007312255161080"</f>
        <v>2533202007312255161080</v>
      </c>
      <c r="B551" s="2" t="str">
        <f>"胡晗"</f>
        <v>胡晗</v>
      </c>
      <c r="C551" s="2" t="s">
        <v>27</v>
      </c>
      <c r="D551" s="3"/>
    </row>
    <row r="552" spans="1:4">
      <c r="A552" s="2" t="str">
        <f>"253320200731092343119"</f>
        <v>253320200731092343119</v>
      </c>
      <c r="B552" s="2" t="str">
        <f>"杨阳"</f>
        <v>杨阳</v>
      </c>
      <c r="C552" s="2" t="s">
        <v>22</v>
      </c>
      <c r="D552" s="3"/>
    </row>
    <row r="553" spans="1:4">
      <c r="A553" s="2" t="str">
        <f>"253320200731102639316"</f>
        <v>253320200731102639316</v>
      </c>
      <c r="B553" s="2" t="str">
        <f>"王宁"</f>
        <v>王宁</v>
      </c>
      <c r="C553" s="2" t="s">
        <v>28</v>
      </c>
      <c r="D553" s="3"/>
    </row>
    <row r="554" spans="1:4">
      <c r="A554" s="2" t="str">
        <f>"2533202008011819321495"</f>
        <v>2533202008011819321495</v>
      </c>
      <c r="B554" s="2" t="str">
        <f>"杨莹"</f>
        <v>杨莹</v>
      </c>
      <c r="C554" s="2" t="s">
        <v>21</v>
      </c>
      <c r="D554" s="3"/>
    </row>
    <row r="555" spans="1:4">
      <c r="A555" s="2" t="str">
        <f>"253320200731091916106"</f>
        <v>253320200731091916106</v>
      </c>
      <c r="B555" s="2" t="str">
        <f>"李泫"</f>
        <v>李泫</v>
      </c>
      <c r="C555" s="2" t="s">
        <v>28</v>
      </c>
      <c r="D555" s="3"/>
    </row>
    <row r="556" spans="1:4">
      <c r="A556" s="2" t="str">
        <f>"2533202008021448021869"</f>
        <v>2533202008021448021869</v>
      </c>
      <c r="B556" s="2" t="str">
        <f>"归佳曦"</f>
        <v>归佳曦</v>
      </c>
      <c r="C556" s="2" t="s">
        <v>26</v>
      </c>
      <c r="D556" s="3"/>
    </row>
    <row r="557" spans="1:4">
      <c r="A557" s="2" t="str">
        <f>"253320200731115836475"</f>
        <v>253320200731115836475</v>
      </c>
      <c r="B557" s="2" t="str">
        <f>"潘俊迪"</f>
        <v>潘俊迪</v>
      </c>
      <c r="C557" s="2" t="s">
        <v>28</v>
      </c>
      <c r="D557" s="3"/>
    </row>
    <row r="558" spans="1:4">
      <c r="A558" s="2" t="str">
        <f>"2533202007312038001003"</f>
        <v>2533202007312038001003</v>
      </c>
      <c r="B558" s="2" t="str">
        <f>"黄姣"</f>
        <v>黄姣</v>
      </c>
      <c r="C558" s="2" t="s">
        <v>28</v>
      </c>
      <c r="D558" s="3"/>
    </row>
    <row r="559" spans="1:4">
      <c r="A559" s="2" t="str">
        <f>"253320200731131806601"</f>
        <v>253320200731131806601</v>
      </c>
      <c r="B559" s="2" t="str">
        <f>"于秋鑫"</f>
        <v>于秋鑫</v>
      </c>
      <c r="C559" s="2" t="s">
        <v>25</v>
      </c>
      <c r="D559" s="3"/>
    </row>
    <row r="560" spans="1:4">
      <c r="A560" s="2" t="str">
        <f>"2533202008011402281354"</f>
        <v>2533202008011402281354</v>
      </c>
      <c r="B560" s="2" t="str">
        <f>"谢文倩"</f>
        <v>谢文倩</v>
      </c>
      <c r="C560" s="2" t="s">
        <v>28</v>
      </c>
      <c r="D560" s="3"/>
    </row>
    <row r="561" spans="1:4">
      <c r="A561" s="2" t="str">
        <f>"2533202008020939551706"</f>
        <v>2533202008020939551706</v>
      </c>
      <c r="B561" s="2" t="str">
        <f>"高愿"</f>
        <v>高愿</v>
      </c>
      <c r="C561" s="2" t="s">
        <v>26</v>
      </c>
      <c r="D561" s="3"/>
    </row>
    <row r="562" spans="1:4">
      <c r="A562" s="2" t="str">
        <f>"253320200731101327277"</f>
        <v>253320200731101327277</v>
      </c>
      <c r="B562" s="2" t="str">
        <f>"杨娜"</f>
        <v>杨娜</v>
      </c>
      <c r="C562" s="2" t="s">
        <v>31</v>
      </c>
      <c r="D562" s="3"/>
    </row>
    <row r="563" spans="1:4">
      <c r="A563" s="2" t="str">
        <f>"2533202008020807331664"</f>
        <v>2533202008020807331664</v>
      </c>
      <c r="B563" s="2" t="str">
        <f>"荀莺莺"</f>
        <v>荀莺莺</v>
      </c>
      <c r="C563" s="2" t="s">
        <v>22</v>
      </c>
      <c r="D563" s="3"/>
    </row>
    <row r="564" spans="1:4">
      <c r="A564" s="2" t="str">
        <f>"2533202008011220461286"</f>
        <v>2533202008011220461286</v>
      </c>
      <c r="B564" s="2" t="str">
        <f>"王爽"</f>
        <v>王爽</v>
      </c>
      <c r="C564" s="2" t="s">
        <v>22</v>
      </c>
      <c r="D564" s="3"/>
    </row>
    <row r="565" spans="1:4">
      <c r="A565" s="2" t="str">
        <f>"2533202008010821011123"</f>
        <v>2533202008010821011123</v>
      </c>
      <c r="B565" s="2" t="str">
        <f>"郭盈凡"</f>
        <v>郭盈凡</v>
      </c>
      <c r="C565" s="2" t="s">
        <v>21</v>
      </c>
      <c r="D565" s="3"/>
    </row>
    <row r="566" spans="1:4">
      <c r="A566" s="2" t="str">
        <f>"253320200731101000273"</f>
        <v>253320200731101000273</v>
      </c>
      <c r="B566" s="2" t="str">
        <f>"孙桂兰"</f>
        <v>孙桂兰</v>
      </c>
      <c r="C566" s="2" t="s">
        <v>21</v>
      </c>
      <c r="D566" s="3"/>
    </row>
    <row r="567" spans="1:4">
      <c r="A567" s="2" t="str">
        <f>"2533202008011816551494"</f>
        <v>2533202008011816551494</v>
      </c>
      <c r="B567" s="2" t="str">
        <f>"罗茜"</f>
        <v>罗茜</v>
      </c>
      <c r="C567" s="2" t="s">
        <v>28</v>
      </c>
      <c r="D567" s="3"/>
    </row>
    <row r="568" spans="1:4">
      <c r="A568" s="2" t="str">
        <f>"253320200731193401966"</f>
        <v>253320200731193401966</v>
      </c>
      <c r="B568" s="2" t="str">
        <f>"黄克寒"</f>
        <v>黄克寒</v>
      </c>
      <c r="C568" s="2" t="s">
        <v>22</v>
      </c>
      <c r="D568" s="3"/>
    </row>
    <row r="569" spans="1:4">
      <c r="A569" s="2" t="str">
        <f>"2533202008021459081872"</f>
        <v>2533202008021459081872</v>
      </c>
      <c r="B569" s="2" t="str">
        <f>"赵沛洪"</f>
        <v>赵沛洪</v>
      </c>
      <c r="C569" s="2" t="s">
        <v>23</v>
      </c>
      <c r="D569" s="3"/>
    </row>
    <row r="570" spans="1:4">
      <c r="A570" s="2" t="str">
        <f>"253320200731114623460"</f>
        <v>253320200731114623460</v>
      </c>
      <c r="B570" s="2" t="str">
        <f>"马宇婷"</f>
        <v>马宇婷</v>
      </c>
      <c r="C570" s="2" t="s">
        <v>26</v>
      </c>
      <c r="D570" s="3"/>
    </row>
    <row r="571" spans="1:4">
      <c r="A571" s="2" t="str">
        <f>"253320200731100904269"</f>
        <v>253320200731100904269</v>
      </c>
      <c r="B571" s="2" t="str">
        <f>"王松涛"</f>
        <v>王松涛</v>
      </c>
      <c r="C571" s="2" t="s">
        <v>26</v>
      </c>
      <c r="D571" s="3"/>
    </row>
    <row r="572" spans="1:4">
      <c r="A572" s="2" t="str">
        <f>"253320200731104321362"</f>
        <v>253320200731104321362</v>
      </c>
      <c r="B572" s="2" t="str">
        <f>"李嘉欣"</f>
        <v>李嘉欣</v>
      </c>
      <c r="C572" s="2" t="s">
        <v>26</v>
      </c>
      <c r="D572" s="3"/>
    </row>
    <row r="573" spans="1:4">
      <c r="A573" s="2" t="str">
        <f>"2533202008021151231769"</f>
        <v>2533202008021151231769</v>
      </c>
      <c r="B573" s="2" t="str">
        <f>"赵玉南"</f>
        <v>赵玉南</v>
      </c>
      <c r="C573" s="2" t="s">
        <v>26</v>
      </c>
      <c r="D573" s="3"/>
    </row>
    <row r="574" spans="1:4">
      <c r="A574" s="2" t="str">
        <f>"253320200731111138407"</f>
        <v>253320200731111138407</v>
      </c>
      <c r="B574" s="2" t="str">
        <f>"何欢"</f>
        <v>何欢</v>
      </c>
      <c r="C574" s="2" t="s">
        <v>21</v>
      </c>
      <c r="D574" s="3"/>
    </row>
    <row r="575" spans="1:4">
      <c r="A575" s="2" t="str">
        <f>"2533202008012131271581"</f>
        <v>2533202008012131271581</v>
      </c>
      <c r="B575" s="2" t="str">
        <f>"黄瑞盼"</f>
        <v>黄瑞盼</v>
      </c>
      <c r="C575" s="2" t="s">
        <v>24</v>
      </c>
      <c r="D575" s="3"/>
    </row>
    <row r="576" spans="1:4">
      <c r="A576" s="2" t="str">
        <f>"253320200731110546396"</f>
        <v>253320200731110546396</v>
      </c>
      <c r="B576" s="2" t="str">
        <f>"张阳阳"</f>
        <v>张阳阳</v>
      </c>
      <c r="C576" s="2" t="s">
        <v>28</v>
      </c>
      <c r="D576" s="3"/>
    </row>
    <row r="577" spans="1:4">
      <c r="A577" s="2" t="str">
        <f>"2533202008010844311146"</f>
        <v>2533202008010844311146</v>
      </c>
      <c r="B577" s="2" t="str">
        <f>"王青青"</f>
        <v>王青青</v>
      </c>
      <c r="C577" s="2" t="s">
        <v>24</v>
      </c>
      <c r="D577" s="3"/>
    </row>
    <row r="578" spans="1:4">
      <c r="A578" s="2" t="str">
        <f>"253320200731151647716"</f>
        <v>253320200731151647716</v>
      </c>
      <c r="B578" s="2" t="str">
        <f>"杨鹏丽"</f>
        <v>杨鹏丽</v>
      </c>
      <c r="C578" s="2" t="s">
        <v>24</v>
      </c>
      <c r="D578" s="3"/>
    </row>
    <row r="579" spans="1:4">
      <c r="A579" s="2" t="str">
        <f>"2533202008012202331600"</f>
        <v>2533202008012202331600</v>
      </c>
      <c r="B579" s="2" t="str">
        <f>"兰静雪"</f>
        <v>兰静雪</v>
      </c>
      <c r="C579" s="2" t="s">
        <v>28</v>
      </c>
      <c r="D579" s="3"/>
    </row>
    <row r="580" spans="1:4">
      <c r="A580" s="2" t="str">
        <f>"2533202008012306051625"</f>
        <v>2533202008012306051625</v>
      </c>
      <c r="B580" s="2" t="str">
        <f>"王天云"</f>
        <v>王天云</v>
      </c>
      <c r="C580" s="2" t="s">
        <v>22</v>
      </c>
      <c r="D580" s="3"/>
    </row>
    <row r="581" spans="1:4">
      <c r="A581" s="2" t="str">
        <f>"253320200731180218879"</f>
        <v>253320200731180218879</v>
      </c>
      <c r="B581" s="2" t="str">
        <f>"任怡欣"</f>
        <v>任怡欣</v>
      </c>
      <c r="C581" s="2" t="s">
        <v>22</v>
      </c>
      <c r="D581" s="3"/>
    </row>
    <row r="582" spans="1:4">
      <c r="A582" s="2" t="str">
        <f>"253320200731101917292"</f>
        <v>253320200731101917292</v>
      </c>
      <c r="B582" s="2" t="str">
        <f>"张盟"</f>
        <v>张盟</v>
      </c>
      <c r="C582" s="2" t="s">
        <v>22</v>
      </c>
      <c r="D582" s="3"/>
    </row>
    <row r="583" spans="1:4">
      <c r="A583" s="2" t="str">
        <f>"2533202008011733321476"</f>
        <v>2533202008011733321476</v>
      </c>
      <c r="B583" s="2" t="str">
        <f>"陈玉"</f>
        <v>陈玉</v>
      </c>
      <c r="C583" s="2" t="s">
        <v>21</v>
      </c>
      <c r="D583" s="3"/>
    </row>
    <row r="584" spans="1:4">
      <c r="A584" s="2" t="str">
        <f>"2533202008011837271507"</f>
        <v>2533202008011837271507</v>
      </c>
      <c r="B584" s="2" t="str">
        <f>"袁文珂"</f>
        <v>袁文珂</v>
      </c>
      <c r="C584" s="2" t="s">
        <v>28</v>
      </c>
      <c r="D584" s="3"/>
    </row>
    <row r="585" spans="1:4">
      <c r="A585" s="2" t="str">
        <f>"253320200731121505494"</f>
        <v>253320200731121505494</v>
      </c>
      <c r="B585" s="2" t="str">
        <f>"耿琳晶"</f>
        <v>耿琳晶</v>
      </c>
      <c r="C585" s="2" t="s">
        <v>21</v>
      </c>
      <c r="D585" s="3"/>
    </row>
    <row r="586" spans="1:4">
      <c r="A586" s="2" t="str">
        <f>"253320200731190105939"</f>
        <v>253320200731190105939</v>
      </c>
      <c r="B586" s="2" t="str">
        <f>"张朝霞"</f>
        <v>张朝霞</v>
      </c>
      <c r="C586" s="2" t="s">
        <v>30</v>
      </c>
      <c r="D586" s="3"/>
    </row>
    <row r="587" spans="1:4">
      <c r="A587" s="2" t="str">
        <f>"253320200731110303390"</f>
        <v>253320200731110303390</v>
      </c>
      <c r="B587" s="2" t="str">
        <f>"李俊晓"</f>
        <v>李俊晓</v>
      </c>
      <c r="C587" s="2" t="s">
        <v>21</v>
      </c>
      <c r="D587" s="3"/>
    </row>
    <row r="588" spans="1:4">
      <c r="A588" s="2" t="str">
        <f>"2533202008021346411841"</f>
        <v>2533202008021346411841</v>
      </c>
      <c r="B588" s="2" t="str">
        <f>"赵卓"</f>
        <v>赵卓</v>
      </c>
      <c r="C588" s="2" t="s">
        <v>22</v>
      </c>
      <c r="D588" s="3"/>
    </row>
    <row r="589" spans="1:4">
      <c r="A589" s="2" t="str">
        <f>"2533202008021531421896"</f>
        <v>2533202008021531421896</v>
      </c>
      <c r="B589" s="2" t="str">
        <f>"王晓哲"</f>
        <v>王晓哲</v>
      </c>
      <c r="C589" s="2" t="s">
        <v>22</v>
      </c>
      <c r="D589" s="3"/>
    </row>
    <row r="590" spans="1:4">
      <c r="A590" s="2" t="str">
        <f>"2533202008021050271744"</f>
        <v>2533202008021050271744</v>
      </c>
      <c r="B590" s="2" t="str">
        <f>"徐婉"</f>
        <v>徐婉</v>
      </c>
      <c r="C590" s="2" t="s">
        <v>25</v>
      </c>
      <c r="D590" s="3"/>
    </row>
    <row r="591" spans="1:4">
      <c r="A591" s="2" t="str">
        <f>"253320200731133300621"</f>
        <v>253320200731133300621</v>
      </c>
      <c r="B591" s="2" t="str">
        <f>"吴晓"</f>
        <v>吴晓</v>
      </c>
      <c r="C591" s="2" t="s">
        <v>28</v>
      </c>
      <c r="D591" s="3"/>
    </row>
    <row r="592" spans="1:4">
      <c r="A592" s="2" t="str">
        <f>"253320200731122412508"</f>
        <v>253320200731122412508</v>
      </c>
      <c r="B592" s="2" t="str">
        <f>"刘俊杰"</f>
        <v>刘俊杰</v>
      </c>
      <c r="C592" s="2" t="s">
        <v>22</v>
      </c>
      <c r="D592" s="3"/>
    </row>
    <row r="593" spans="1:4">
      <c r="A593" s="2" t="str">
        <f>"2533202008021044211739"</f>
        <v>2533202008021044211739</v>
      </c>
      <c r="B593" s="2" t="str">
        <f>"王盼盼"</f>
        <v>王盼盼</v>
      </c>
      <c r="C593" s="2" t="s">
        <v>22</v>
      </c>
      <c r="D593" s="3"/>
    </row>
    <row r="594" spans="1:4">
      <c r="A594" s="2" t="str">
        <f>"2533202008021306131817"</f>
        <v>2533202008021306131817</v>
      </c>
      <c r="B594" s="2" t="str">
        <f>"杜娟"</f>
        <v>杜娟</v>
      </c>
      <c r="C594" s="2" t="s">
        <v>28</v>
      </c>
      <c r="D594" s="3"/>
    </row>
    <row r="595" spans="1:4">
      <c r="A595" s="2" t="str">
        <f>"253320200731092751138"</f>
        <v>253320200731092751138</v>
      </c>
      <c r="B595" s="2" t="str">
        <f>"周俊雅"</f>
        <v>周俊雅</v>
      </c>
      <c r="C595" s="2" t="s">
        <v>24</v>
      </c>
      <c r="D595" s="3"/>
    </row>
    <row r="596" spans="1:4">
      <c r="A596" s="2" t="str">
        <f>"25332020073109050963"</f>
        <v>25332020073109050963</v>
      </c>
      <c r="B596" s="2" t="str">
        <f>"杜勋"</f>
        <v>杜勋</v>
      </c>
      <c r="C596" s="2" t="s">
        <v>23</v>
      </c>
      <c r="D596" s="3"/>
    </row>
    <row r="597" spans="1:4">
      <c r="A597" s="2" t="str">
        <f>"253320200731160257769"</f>
        <v>253320200731160257769</v>
      </c>
      <c r="B597" s="2" t="str">
        <f>"卢梦"</f>
        <v>卢梦</v>
      </c>
      <c r="C597" s="2" t="s">
        <v>26</v>
      </c>
      <c r="D597" s="3"/>
    </row>
    <row r="598" spans="1:4">
      <c r="A598" s="2" t="str">
        <f>"253320200731115625473"</f>
        <v>253320200731115625473</v>
      </c>
      <c r="B598" s="2" t="str">
        <f>"杨武莹"</f>
        <v>杨武莹</v>
      </c>
      <c r="C598" s="2" t="s">
        <v>28</v>
      </c>
      <c r="D598" s="3"/>
    </row>
    <row r="599" spans="1:4">
      <c r="A599" s="2" t="str">
        <f>"253320200731095539222"</f>
        <v>253320200731095539222</v>
      </c>
      <c r="B599" s="2" t="str">
        <f>"许敬"</f>
        <v>许敬</v>
      </c>
      <c r="C599" s="2" t="s">
        <v>21</v>
      </c>
      <c r="D599" s="3"/>
    </row>
    <row r="600" spans="1:4">
      <c r="A600" s="2" t="str">
        <f>"253320200731115332468"</f>
        <v>253320200731115332468</v>
      </c>
      <c r="B600" s="2" t="str">
        <f>"周艳"</f>
        <v>周艳</v>
      </c>
      <c r="C600" s="2" t="s">
        <v>24</v>
      </c>
      <c r="D600" s="3"/>
    </row>
    <row r="601" spans="1:4">
      <c r="A601" s="2" t="str">
        <f>"253320200731154630752"</f>
        <v>253320200731154630752</v>
      </c>
      <c r="B601" s="2" t="str">
        <f>"邵静晶"</f>
        <v>邵静晶</v>
      </c>
      <c r="C601" s="2" t="s">
        <v>28</v>
      </c>
      <c r="D601" s="3"/>
    </row>
    <row r="602" spans="1:4">
      <c r="A602" s="2" t="str">
        <f>"2533202008010921411174"</f>
        <v>2533202008010921411174</v>
      </c>
      <c r="B602" s="2" t="str">
        <f>"江丽"</f>
        <v>江丽</v>
      </c>
      <c r="C602" s="2" t="s">
        <v>29</v>
      </c>
      <c r="D602" s="3"/>
    </row>
    <row r="603" spans="1:4">
      <c r="A603" s="2" t="str">
        <f>"2533202008012242281613"</f>
        <v>2533202008012242281613</v>
      </c>
      <c r="B603" s="2" t="str">
        <f>"郭彬彬"</f>
        <v>郭彬彬</v>
      </c>
      <c r="C603" s="2" t="s">
        <v>26</v>
      </c>
      <c r="D603" s="3"/>
    </row>
    <row r="604" spans="1:4">
      <c r="A604" s="2" t="str">
        <f>"2533202008010930241178"</f>
        <v>2533202008010930241178</v>
      </c>
      <c r="B604" s="2" t="str">
        <f>"肖红"</f>
        <v>肖红</v>
      </c>
      <c r="C604" s="2" t="s">
        <v>26</v>
      </c>
      <c r="D604" s="3"/>
    </row>
    <row r="605" spans="1:4">
      <c r="A605" s="2" t="str">
        <f>"253320200731172844856"</f>
        <v>253320200731172844856</v>
      </c>
      <c r="B605" s="2" t="str">
        <f>"钮晓峰"</f>
        <v>钮晓峰</v>
      </c>
      <c r="C605" s="2" t="s">
        <v>24</v>
      </c>
      <c r="D605" s="3"/>
    </row>
    <row r="606" spans="1:4">
      <c r="A606" s="2" t="str">
        <f>"2533202007312050301011"</f>
        <v>2533202007312050301011</v>
      </c>
      <c r="B606" s="2" t="str">
        <f>"王丽娜"</f>
        <v>王丽娜</v>
      </c>
      <c r="C606" s="2" t="s">
        <v>22</v>
      </c>
      <c r="D606" s="3"/>
    </row>
    <row r="607" spans="1:4">
      <c r="A607" s="2" t="str">
        <f>"253320200731092823140"</f>
        <v>253320200731092823140</v>
      </c>
      <c r="B607" s="2" t="str">
        <f>"陈珊珊"</f>
        <v>陈珊珊</v>
      </c>
      <c r="C607" s="2" t="s">
        <v>24</v>
      </c>
      <c r="D607" s="3"/>
    </row>
    <row r="608" spans="1:4">
      <c r="A608" s="2" t="str">
        <f>"253320200731114842462"</f>
        <v>253320200731114842462</v>
      </c>
      <c r="B608" s="2" t="str">
        <f>"朱天雪"</f>
        <v>朱天雪</v>
      </c>
      <c r="C608" s="2" t="s">
        <v>28</v>
      </c>
      <c r="D608" s="3"/>
    </row>
    <row r="609" spans="1:4">
      <c r="A609" s="2" t="str">
        <f>"2533202008010826231131"</f>
        <v>2533202008010826231131</v>
      </c>
      <c r="B609" s="2" t="str">
        <f>"曹苏娣"</f>
        <v>曹苏娣</v>
      </c>
      <c r="C609" s="2" t="s">
        <v>24</v>
      </c>
      <c r="D609" s="3"/>
    </row>
    <row r="610" spans="1:4">
      <c r="A610" s="2" t="str">
        <f>"2533202007310813579"</f>
        <v>2533202007310813579</v>
      </c>
      <c r="B610" s="2" t="str">
        <f>"乔丽"</f>
        <v>乔丽</v>
      </c>
      <c r="C610" s="2" t="s">
        <v>28</v>
      </c>
      <c r="D610" s="3"/>
    </row>
    <row r="611" spans="1:4">
      <c r="A611" s="2" t="str">
        <f>"2533202008011526181400"</f>
        <v>2533202008011526181400</v>
      </c>
      <c r="B611" s="2" t="str">
        <f>"宋扬"</f>
        <v>宋扬</v>
      </c>
      <c r="C611" s="2" t="s">
        <v>28</v>
      </c>
      <c r="D611" s="3"/>
    </row>
    <row r="612" spans="1:4">
      <c r="A612" s="2" t="str">
        <f>"253320200731104300360"</f>
        <v>253320200731104300360</v>
      </c>
      <c r="B612" s="2" t="str">
        <f>"陈昊煜"</f>
        <v>陈昊煜</v>
      </c>
      <c r="C612" s="2" t="s">
        <v>26</v>
      </c>
      <c r="D612" s="3"/>
    </row>
    <row r="613" spans="1:4">
      <c r="A613" s="2" t="str">
        <f>"253320200731144846695"</f>
        <v>253320200731144846695</v>
      </c>
      <c r="B613" s="2" t="str">
        <f>"陈佳阳"</f>
        <v>陈佳阳</v>
      </c>
      <c r="C613" s="2" t="s">
        <v>28</v>
      </c>
      <c r="D613" s="3"/>
    </row>
    <row r="614" spans="1:4">
      <c r="A614" s="2" t="str">
        <f>"253320200731105100377"</f>
        <v>253320200731105100377</v>
      </c>
      <c r="B614" s="2" t="str">
        <f>"吴宇"</f>
        <v>吴宇</v>
      </c>
      <c r="C614" s="2" t="s">
        <v>28</v>
      </c>
      <c r="D614" s="3"/>
    </row>
    <row r="615" spans="1:4">
      <c r="A615" s="2" t="str">
        <f>"2533202008012336381635"</f>
        <v>2533202008012336381635</v>
      </c>
      <c r="B615" s="2" t="str">
        <f>"归新涵"</f>
        <v>归新涵</v>
      </c>
      <c r="C615" s="2" t="s">
        <v>22</v>
      </c>
      <c r="D615" s="3"/>
    </row>
    <row r="616" spans="1:4">
      <c r="A616" s="2" t="str">
        <f>"2533202008011511021388"</f>
        <v>2533202008011511021388</v>
      </c>
      <c r="B616" s="2" t="str">
        <f>"曹盈"</f>
        <v>曹盈</v>
      </c>
      <c r="C616" s="2" t="s">
        <v>28</v>
      </c>
      <c r="D616" s="3"/>
    </row>
    <row r="617" spans="1:4">
      <c r="A617" s="2" t="str">
        <f>"2533202008021019401724"</f>
        <v>2533202008021019401724</v>
      </c>
      <c r="B617" s="2" t="str">
        <f>"陈倩"</f>
        <v>陈倩</v>
      </c>
      <c r="C617" s="2" t="s">
        <v>26</v>
      </c>
      <c r="D617" s="3"/>
    </row>
    <row r="618" spans="1:4">
      <c r="A618" s="2" t="str">
        <f>"2533202008021248531805"</f>
        <v>2533202008021248531805</v>
      </c>
      <c r="B618" s="2" t="str">
        <f>"丁洋"</f>
        <v>丁洋</v>
      </c>
      <c r="C618" s="2" t="s">
        <v>22</v>
      </c>
      <c r="D618" s="3"/>
    </row>
    <row r="619" spans="1:4">
      <c r="A619" s="2" t="str">
        <f>"2533202008012012541548"</f>
        <v>2533202008012012541548</v>
      </c>
      <c r="B619" s="2" t="str">
        <f>"何鑫"</f>
        <v>何鑫</v>
      </c>
      <c r="C619" s="2" t="s">
        <v>26</v>
      </c>
      <c r="D619" s="3"/>
    </row>
    <row r="620" spans="1:4">
      <c r="A620" s="2" t="str">
        <f>"2533202008020818421672"</f>
        <v>2533202008020818421672</v>
      </c>
      <c r="B620" s="2" t="str">
        <f>"付贵"</f>
        <v>付贵</v>
      </c>
      <c r="C620" s="2" t="s">
        <v>21</v>
      </c>
      <c r="D620" s="3"/>
    </row>
    <row r="621" spans="1:4">
      <c r="A621" s="2" t="str">
        <f>"253320200731105004372"</f>
        <v>253320200731105004372</v>
      </c>
      <c r="B621" s="2" t="str">
        <f>"程梦娜"</f>
        <v>程梦娜</v>
      </c>
      <c r="C621" s="2" t="s">
        <v>28</v>
      </c>
      <c r="D621" s="3"/>
    </row>
    <row r="622" spans="1:4">
      <c r="A622" s="2" t="str">
        <f>"253320200731100734260"</f>
        <v>253320200731100734260</v>
      </c>
      <c r="B622" s="2" t="str">
        <f>"乔江华"</f>
        <v>乔江华</v>
      </c>
      <c r="C622" s="2" t="s">
        <v>26</v>
      </c>
      <c r="D622" s="3"/>
    </row>
    <row r="623" spans="1:4">
      <c r="A623" s="2" t="str">
        <f>"253320200731103845346"</f>
        <v>253320200731103845346</v>
      </c>
      <c r="B623" s="2" t="str">
        <f>"卢晶晶"</f>
        <v>卢晶晶</v>
      </c>
      <c r="C623" s="2" t="s">
        <v>24</v>
      </c>
      <c r="D623" s="3"/>
    </row>
    <row r="624" spans="1:4">
      <c r="A624" s="2" t="str">
        <f>"253320200731124116540"</f>
        <v>253320200731124116540</v>
      </c>
      <c r="B624" s="2" t="str">
        <f>"宋亚英"</f>
        <v>宋亚英</v>
      </c>
      <c r="C624" s="2" t="s">
        <v>30</v>
      </c>
      <c r="D624" s="3"/>
    </row>
    <row r="625" spans="1:4">
      <c r="A625" s="2" t="str">
        <f>"253320200731092902142"</f>
        <v>253320200731092902142</v>
      </c>
      <c r="B625" s="2" t="str">
        <f>"徐虹"</f>
        <v>徐虹</v>
      </c>
      <c r="C625" s="2" t="s">
        <v>24</v>
      </c>
      <c r="D625" s="3"/>
    </row>
    <row r="626" spans="1:4">
      <c r="A626" s="2" t="str">
        <f>"253320200731103117327"</f>
        <v>253320200731103117327</v>
      </c>
      <c r="B626" s="2" t="str">
        <f>"周丽萍"</f>
        <v>周丽萍</v>
      </c>
      <c r="C626" s="2" t="s">
        <v>30</v>
      </c>
      <c r="D626" s="3"/>
    </row>
    <row r="627" spans="1:4">
      <c r="A627" s="2" t="str">
        <f>"253320200731164417814"</f>
        <v>253320200731164417814</v>
      </c>
      <c r="B627" s="2" t="str">
        <f>"卢浩"</f>
        <v>卢浩</v>
      </c>
      <c r="C627" s="2" t="s">
        <v>26</v>
      </c>
      <c r="D627" s="3"/>
    </row>
    <row r="628" spans="1:4">
      <c r="A628" s="2" t="str">
        <f>"2533202008020751241660"</f>
        <v>2533202008020751241660</v>
      </c>
      <c r="B628" s="2" t="str">
        <f>"李世攀"</f>
        <v>李世攀</v>
      </c>
      <c r="C628" s="2" t="s">
        <v>25</v>
      </c>
      <c r="D628" s="3"/>
    </row>
    <row r="629" spans="1:4">
      <c r="A629" s="2" t="str">
        <f>"253320200731180346881"</f>
        <v>253320200731180346881</v>
      </c>
      <c r="B629" s="2" t="str">
        <f>"王文超"</f>
        <v>王文超</v>
      </c>
      <c r="C629" s="2" t="s">
        <v>29</v>
      </c>
      <c r="D629" s="3"/>
    </row>
    <row r="630" spans="1:4">
      <c r="A630" s="2" t="str">
        <f>"2533202008021445271867"</f>
        <v>2533202008021445271867</v>
      </c>
      <c r="B630" s="2" t="str">
        <f>"熊明幸"</f>
        <v>熊明幸</v>
      </c>
      <c r="C630" s="2" t="s">
        <v>24</v>
      </c>
      <c r="D630" s="3"/>
    </row>
    <row r="631" spans="1:4">
      <c r="A631" s="2" t="str">
        <f>"2533202008021744531979"</f>
        <v>2533202008021744531979</v>
      </c>
      <c r="B631" s="2" t="str">
        <f>"陈舟胆"</f>
        <v>陈舟胆</v>
      </c>
      <c r="C631" s="2" t="s">
        <v>21</v>
      </c>
      <c r="D631" s="3"/>
    </row>
    <row r="632" spans="1:4">
      <c r="A632" s="2" t="str">
        <f>"253320200731133704625"</f>
        <v>253320200731133704625</v>
      </c>
      <c r="B632" s="2" t="str">
        <f>"田林娣"</f>
        <v>田林娣</v>
      </c>
      <c r="C632" s="2" t="s">
        <v>28</v>
      </c>
      <c r="D632" s="3"/>
    </row>
    <row r="633" spans="1:4">
      <c r="A633" s="2" t="str">
        <f>"25332020073108522634"</f>
        <v>25332020073108522634</v>
      </c>
      <c r="B633" s="2" t="str">
        <f>"鲁爽爽"</f>
        <v>鲁爽爽</v>
      </c>
      <c r="C633" s="2" t="s">
        <v>25</v>
      </c>
      <c r="D633" s="3"/>
    </row>
    <row r="634" spans="1:4">
      <c r="A634" s="2" t="str">
        <f>"253320200731100232242"</f>
        <v>253320200731100232242</v>
      </c>
      <c r="B634" s="2" t="str">
        <f>"冯聪"</f>
        <v>冯聪</v>
      </c>
      <c r="C634" s="2" t="s">
        <v>25</v>
      </c>
      <c r="D634" s="3"/>
    </row>
    <row r="635" spans="1:4">
      <c r="A635" s="2" t="str">
        <f>"253320200731124449544"</f>
        <v>253320200731124449544</v>
      </c>
      <c r="B635" s="2" t="str">
        <f>"赵婉"</f>
        <v>赵婉</v>
      </c>
      <c r="C635" s="2" t="s">
        <v>26</v>
      </c>
      <c r="D635" s="3"/>
    </row>
    <row r="636" spans="1:4">
      <c r="A636" s="2" t="str">
        <f>"253320200731101822290"</f>
        <v>253320200731101822290</v>
      </c>
      <c r="B636" s="2" t="str">
        <f>"李晓慧"</f>
        <v>李晓慧</v>
      </c>
      <c r="C636" s="2" t="s">
        <v>22</v>
      </c>
      <c r="D636" s="3"/>
    </row>
    <row r="637" spans="1:4">
      <c r="A637" s="2" t="str">
        <f>"2533202008011404401356"</f>
        <v>2533202008011404401356</v>
      </c>
      <c r="B637" s="2" t="str">
        <f>"梅琳"</f>
        <v>梅琳</v>
      </c>
      <c r="C637" s="2" t="s">
        <v>21</v>
      </c>
      <c r="D637" s="3"/>
    </row>
    <row r="638" spans="1:4">
      <c r="A638" s="2" t="str">
        <f>"253320200731112655432"</f>
        <v>253320200731112655432</v>
      </c>
      <c r="B638" s="2" t="str">
        <f>"陈铭"</f>
        <v>陈铭</v>
      </c>
      <c r="C638" s="2" t="s">
        <v>24</v>
      </c>
      <c r="D638" s="3"/>
    </row>
    <row r="639" spans="1:4">
      <c r="A639" s="2" t="str">
        <f>"253320200731111952423"</f>
        <v>253320200731111952423</v>
      </c>
      <c r="B639" s="2" t="str">
        <f>"齐元肖"</f>
        <v>齐元肖</v>
      </c>
      <c r="C639" s="2" t="s">
        <v>26</v>
      </c>
      <c r="D639" s="3"/>
    </row>
    <row r="640" spans="1:4">
      <c r="A640" s="2" t="str">
        <f>"2533202008010653381107"</f>
        <v>2533202008010653381107</v>
      </c>
      <c r="B640" s="2" t="str">
        <f>"李智倩"</f>
        <v>李智倩</v>
      </c>
      <c r="C640" s="2" t="s">
        <v>23</v>
      </c>
      <c r="D640" s="3"/>
    </row>
    <row r="641" spans="1:4">
      <c r="A641" s="2" t="str">
        <f>"253320200731172614852"</f>
        <v>253320200731172614852</v>
      </c>
      <c r="B641" s="2" t="str">
        <f>"陈淑馨"</f>
        <v>陈淑馨</v>
      </c>
      <c r="C641" s="2" t="s">
        <v>28</v>
      </c>
      <c r="D641" s="3"/>
    </row>
    <row r="642" spans="1:4">
      <c r="A642" s="2" t="str">
        <f>"2533202008020937301705"</f>
        <v>2533202008020937301705</v>
      </c>
      <c r="B642" s="2" t="str">
        <f>"张彭娜"</f>
        <v>张彭娜</v>
      </c>
      <c r="C642" s="2" t="s">
        <v>23</v>
      </c>
      <c r="D642" s="3"/>
    </row>
    <row r="643" spans="1:4">
      <c r="A643" s="2" t="str">
        <f>"2533202008011530261401"</f>
        <v>2533202008011530261401</v>
      </c>
      <c r="B643" s="2" t="str">
        <f>"杜笑涓"</f>
        <v>杜笑涓</v>
      </c>
      <c r="C643" s="2" t="s">
        <v>28</v>
      </c>
      <c r="D643" s="3"/>
    </row>
    <row r="644" spans="1:4">
      <c r="A644" s="2" t="str">
        <f>"2533202008021438331865"</f>
        <v>2533202008021438331865</v>
      </c>
      <c r="B644" s="2" t="str">
        <f>"安利沙"</f>
        <v>安利沙</v>
      </c>
      <c r="C644" s="2" t="s">
        <v>22</v>
      </c>
      <c r="D644" s="3"/>
    </row>
    <row r="645" spans="1:4">
      <c r="A645" s="2" t="str">
        <f>"2533202007312058271016"</f>
        <v>2533202007312058271016</v>
      </c>
      <c r="B645" s="2" t="str">
        <f>"曹洁蕾"</f>
        <v>曹洁蕾</v>
      </c>
      <c r="C645" s="2" t="s">
        <v>21</v>
      </c>
      <c r="D645" s="3"/>
    </row>
    <row r="646" spans="1:4">
      <c r="A646" s="2" t="str">
        <f>"253320200731132759616"</f>
        <v>253320200731132759616</v>
      </c>
      <c r="B646" s="2" t="str">
        <f>"张小瑞"</f>
        <v>张小瑞</v>
      </c>
      <c r="C646" s="2" t="s">
        <v>21</v>
      </c>
      <c r="D646" s="3"/>
    </row>
    <row r="647" spans="1:4">
      <c r="A647" s="2" t="str">
        <f>"253320200731183036909"</f>
        <v>253320200731183036909</v>
      </c>
      <c r="B647" s="2" t="str">
        <f>"李亚"</f>
        <v>李亚</v>
      </c>
      <c r="C647" s="2" t="s">
        <v>22</v>
      </c>
      <c r="D647" s="3"/>
    </row>
    <row r="648" spans="1:4">
      <c r="A648" s="2" t="str">
        <f>"2533202008021322381826"</f>
        <v>2533202008021322381826</v>
      </c>
      <c r="B648" s="2" t="str">
        <f>"许淑婷"</f>
        <v>许淑婷</v>
      </c>
      <c r="C648" s="2" t="s">
        <v>22</v>
      </c>
      <c r="D648" s="3"/>
    </row>
    <row r="649" spans="1:4">
      <c r="A649" s="2" t="str">
        <f>"2533202008011309111327"</f>
        <v>2533202008011309111327</v>
      </c>
      <c r="B649" s="2" t="str">
        <f>"刘晴晴"</f>
        <v>刘晴晴</v>
      </c>
      <c r="C649" s="2" t="s">
        <v>22</v>
      </c>
      <c r="D649" s="3"/>
    </row>
    <row r="650" spans="1:4">
      <c r="A650" s="2" t="str">
        <f>"2533202008012302521622"</f>
        <v>2533202008012302521622</v>
      </c>
      <c r="B650" s="2" t="str">
        <f>"贾妮"</f>
        <v>贾妮</v>
      </c>
      <c r="C650" s="2" t="s">
        <v>28</v>
      </c>
      <c r="D650" s="3"/>
    </row>
    <row r="651" spans="1:4">
      <c r="A651" s="2" t="str">
        <f>"25332020073109092575"</f>
        <v>25332020073109092575</v>
      </c>
      <c r="B651" s="2" t="str">
        <f>"路菁"</f>
        <v>路菁</v>
      </c>
      <c r="C651" s="2" t="s">
        <v>26</v>
      </c>
      <c r="D651" s="3"/>
    </row>
    <row r="652" spans="1:4">
      <c r="A652" s="2" t="str">
        <f>"2533202008011327121337"</f>
        <v>2533202008011327121337</v>
      </c>
      <c r="B652" s="2" t="str">
        <f>"陈梦伟"</f>
        <v>陈梦伟</v>
      </c>
      <c r="C652" s="2" t="s">
        <v>21</v>
      </c>
      <c r="D652" s="3"/>
    </row>
    <row r="653" spans="1:4">
      <c r="A653" s="2" t="str">
        <f>"253320200731121954499"</f>
        <v>253320200731121954499</v>
      </c>
      <c r="B653" s="2" t="str">
        <f>"彭磊"</f>
        <v>彭磊</v>
      </c>
      <c r="C653" s="2" t="s">
        <v>29</v>
      </c>
      <c r="D653" s="3"/>
    </row>
    <row r="654" spans="1:4">
      <c r="A654" s="2" t="str">
        <f>"253320200731124925550"</f>
        <v>253320200731124925550</v>
      </c>
      <c r="B654" s="2" t="str">
        <f>"闫月异"</f>
        <v>闫月异</v>
      </c>
      <c r="C654" s="2" t="s">
        <v>22</v>
      </c>
      <c r="D654" s="3"/>
    </row>
    <row r="655" spans="1:4">
      <c r="A655" s="2" t="str">
        <f>"2533202008020808321666"</f>
        <v>2533202008020808321666</v>
      </c>
      <c r="B655" s="2" t="str">
        <f>"王君"</f>
        <v>王君</v>
      </c>
      <c r="C655" s="2" t="s">
        <v>22</v>
      </c>
      <c r="D655" s="3"/>
    </row>
    <row r="656" spans="1:4">
      <c r="A656" s="2" t="str">
        <f>"253320200731110318391"</f>
        <v>253320200731110318391</v>
      </c>
      <c r="B656" s="2" t="str">
        <f>"肖梦珂"</f>
        <v>肖梦珂</v>
      </c>
      <c r="C656" s="2" t="s">
        <v>22</v>
      </c>
      <c r="D656" s="3"/>
    </row>
    <row r="657" spans="1:4">
      <c r="A657" s="2" t="str">
        <f>"2533202008021654021955"</f>
        <v>2533202008021654021955</v>
      </c>
      <c r="B657" s="2" t="str">
        <f>"刘迪"</f>
        <v>刘迪</v>
      </c>
      <c r="C657" s="2" t="s">
        <v>25</v>
      </c>
      <c r="D657" s="3"/>
    </row>
    <row r="658" spans="1:4">
      <c r="A658" s="2" t="str">
        <f>"2533202008021148101768"</f>
        <v>2533202008021148101768</v>
      </c>
      <c r="B658" s="2" t="str">
        <f>"李明"</f>
        <v>李明</v>
      </c>
      <c r="C658" s="2" t="s">
        <v>28</v>
      </c>
      <c r="D658" s="3"/>
    </row>
    <row r="659" spans="1:4">
      <c r="A659" s="2" t="str">
        <f>"2533202008011426331367"</f>
        <v>2533202008011426331367</v>
      </c>
      <c r="B659" s="2" t="str">
        <f>"郎宁"</f>
        <v>郎宁</v>
      </c>
      <c r="C659" s="2" t="s">
        <v>22</v>
      </c>
      <c r="D659" s="3"/>
    </row>
    <row r="660" spans="1:4">
      <c r="A660" s="2" t="str">
        <f>"253320200731122254505"</f>
        <v>253320200731122254505</v>
      </c>
      <c r="B660" s="2" t="str">
        <f>"张姗姗"</f>
        <v>张姗姗</v>
      </c>
      <c r="C660" s="2" t="s">
        <v>22</v>
      </c>
      <c r="D660" s="3"/>
    </row>
    <row r="661" spans="1:4">
      <c r="A661" s="2" t="str">
        <f>"2533202007312152461049"</f>
        <v>2533202007312152461049</v>
      </c>
      <c r="B661" s="2" t="str">
        <f>"冯文文"</f>
        <v>冯文文</v>
      </c>
      <c r="C661" s="2" t="s">
        <v>26</v>
      </c>
      <c r="D661" s="3"/>
    </row>
    <row r="662" spans="1:4">
      <c r="A662" s="2" t="str">
        <f>"253320200731095703224"</f>
        <v>253320200731095703224</v>
      </c>
      <c r="B662" s="2" t="str">
        <f>"田小素"</f>
        <v>田小素</v>
      </c>
      <c r="C662" s="2" t="s">
        <v>25</v>
      </c>
      <c r="D662" s="3"/>
    </row>
    <row r="663" spans="1:4">
      <c r="A663" s="2" t="str">
        <f>"2533202008010930311179"</f>
        <v>2533202008010930311179</v>
      </c>
      <c r="B663" s="2" t="str">
        <f>"乔婷"</f>
        <v>乔婷</v>
      </c>
      <c r="C663" s="2" t="s">
        <v>22</v>
      </c>
      <c r="D663" s="3"/>
    </row>
    <row r="664" spans="1:4">
      <c r="A664" s="2" t="str">
        <f>"2533202008010839071143"</f>
        <v>2533202008010839071143</v>
      </c>
      <c r="B664" s="2" t="str">
        <f>"王欣"</f>
        <v>王欣</v>
      </c>
      <c r="C664" s="2" t="s">
        <v>21</v>
      </c>
      <c r="D664" s="3"/>
    </row>
    <row r="665" spans="1:4">
      <c r="A665" s="2" t="str">
        <f>"2533202008021616051934"</f>
        <v>2533202008021616051934</v>
      </c>
      <c r="B665" s="2" t="str">
        <f>"张婉"</f>
        <v>张婉</v>
      </c>
      <c r="C665" s="2" t="s">
        <v>27</v>
      </c>
      <c r="D665" s="3"/>
    </row>
    <row r="666" spans="1:4">
      <c r="A666" s="2" t="str">
        <f>"2533202008020834111680"</f>
        <v>2533202008020834111680</v>
      </c>
      <c r="B666" s="2" t="str">
        <f>"于婉婷"</f>
        <v>于婉婷</v>
      </c>
      <c r="C666" s="2" t="s">
        <v>28</v>
      </c>
      <c r="D666" s="3"/>
    </row>
    <row r="667" spans="1:4">
      <c r="A667" s="2" t="str">
        <f>"253320200731201240990"</f>
        <v>253320200731201240990</v>
      </c>
      <c r="B667" s="2" t="str">
        <f>"宋楠"</f>
        <v>宋楠</v>
      </c>
      <c r="C667" s="2" t="s">
        <v>31</v>
      </c>
      <c r="D667" s="3"/>
    </row>
    <row r="668" spans="1:4">
      <c r="A668" s="2" t="str">
        <f>"2533202008011825321499"</f>
        <v>2533202008011825321499</v>
      </c>
      <c r="B668" s="2" t="str">
        <f>"李斌"</f>
        <v>李斌</v>
      </c>
      <c r="C668" s="2" t="s">
        <v>22</v>
      </c>
      <c r="D668" s="3"/>
    </row>
    <row r="669" spans="1:4">
      <c r="A669" s="2" t="str">
        <f>"2533202008021044281740"</f>
        <v>2533202008021044281740</v>
      </c>
      <c r="B669" s="2" t="str">
        <f>"张迪"</f>
        <v>张迪</v>
      </c>
      <c r="C669" s="2" t="s">
        <v>28</v>
      </c>
      <c r="D669" s="3"/>
    </row>
    <row r="670" spans="1:4">
      <c r="A670" s="2" t="str">
        <f>"253320200731123005514"</f>
        <v>253320200731123005514</v>
      </c>
      <c r="B670" s="2" t="str">
        <f>"李晶晶"</f>
        <v>李晶晶</v>
      </c>
      <c r="C670" s="2" t="s">
        <v>26</v>
      </c>
      <c r="D670" s="3"/>
    </row>
    <row r="671" spans="1:4">
      <c r="A671" s="2" t="str">
        <f>"253320200731121942498"</f>
        <v>253320200731121942498</v>
      </c>
      <c r="B671" s="2" t="str">
        <f>"冯瑜"</f>
        <v>冯瑜</v>
      </c>
      <c r="C671" s="2" t="s">
        <v>26</v>
      </c>
      <c r="D671" s="3"/>
    </row>
    <row r="672" spans="1:4">
      <c r="A672" s="2" t="str">
        <f>"253320200731142641675"</f>
        <v>253320200731142641675</v>
      </c>
      <c r="B672" s="2" t="str">
        <f>"刘晓丽"</f>
        <v>刘晓丽</v>
      </c>
      <c r="C672" s="2" t="s">
        <v>22</v>
      </c>
      <c r="D672" s="3"/>
    </row>
    <row r="673" spans="1:4">
      <c r="A673" s="2" t="str">
        <f>"253320200731132044605"</f>
        <v>253320200731132044605</v>
      </c>
      <c r="B673" s="2" t="str">
        <f>"周华枝"</f>
        <v>周华枝</v>
      </c>
      <c r="C673" s="2" t="s">
        <v>23</v>
      </c>
      <c r="D673" s="3"/>
    </row>
    <row r="674" spans="1:4">
      <c r="A674" s="2" t="str">
        <f>"2533202007312130341036"</f>
        <v>2533202007312130341036</v>
      </c>
      <c r="B674" s="2" t="str">
        <f>"王阅"</f>
        <v>王阅</v>
      </c>
      <c r="C674" s="2" t="s">
        <v>28</v>
      </c>
      <c r="D674" s="3"/>
    </row>
    <row r="675" spans="1:4">
      <c r="A675" s="2" t="str">
        <f>"2533202007312118581029"</f>
        <v>2533202007312118581029</v>
      </c>
      <c r="B675" s="2" t="str">
        <f>"熊菲菲"</f>
        <v>熊菲菲</v>
      </c>
      <c r="C675" s="2" t="s">
        <v>26</v>
      </c>
      <c r="D675" s="3"/>
    </row>
    <row r="676" spans="1:4">
      <c r="A676" s="2" t="str">
        <f>"2533202007312148521047"</f>
        <v>2533202007312148521047</v>
      </c>
      <c r="B676" s="2" t="str">
        <f>"梁艳菊"</f>
        <v>梁艳菊</v>
      </c>
      <c r="C676" s="2" t="s">
        <v>27</v>
      </c>
      <c r="D676" s="3"/>
    </row>
    <row r="677" spans="1:4">
      <c r="A677" s="2" t="str">
        <f>"2533202008011254411313"</f>
        <v>2533202008011254411313</v>
      </c>
      <c r="B677" s="2" t="str">
        <f>"薛丽"</f>
        <v>薛丽</v>
      </c>
      <c r="C677" s="2" t="s">
        <v>27</v>
      </c>
      <c r="D677" s="3"/>
    </row>
    <row r="678" spans="1:4">
      <c r="A678" s="2" t="str">
        <f>"253320200731100700256"</f>
        <v>253320200731100700256</v>
      </c>
      <c r="B678" s="2" t="str">
        <f>"吴哲"</f>
        <v>吴哲</v>
      </c>
      <c r="C678" s="2" t="s">
        <v>27</v>
      </c>
      <c r="D678" s="3"/>
    </row>
    <row r="679" spans="1:4">
      <c r="A679" s="2" t="str">
        <f>"25332020073108321516"</f>
        <v>25332020073108321516</v>
      </c>
      <c r="B679" s="2" t="str">
        <f>"张宛琳"</f>
        <v>张宛琳</v>
      </c>
      <c r="C679" s="2" t="s">
        <v>25</v>
      </c>
      <c r="D679" s="3"/>
    </row>
    <row r="680" spans="1:4">
      <c r="A680" s="2" t="str">
        <f>"253320200731125413561"</f>
        <v>253320200731125413561</v>
      </c>
      <c r="B680" s="2" t="str">
        <f>"李燕"</f>
        <v>李燕</v>
      </c>
      <c r="C680" s="2" t="s">
        <v>27</v>
      </c>
      <c r="D680" s="3"/>
    </row>
    <row r="681" spans="1:4">
      <c r="A681" s="2" t="str">
        <f>"253320200731114903463"</f>
        <v>253320200731114903463</v>
      </c>
      <c r="B681" s="2" t="str">
        <f>"李旭"</f>
        <v>李旭</v>
      </c>
      <c r="C681" s="2" t="s">
        <v>27</v>
      </c>
      <c r="D681" s="3"/>
    </row>
    <row r="682" spans="1:4">
      <c r="A682" s="2" t="str">
        <f>"2533202008011809051490"</f>
        <v>2533202008011809051490</v>
      </c>
      <c r="B682" s="2" t="str">
        <f>"王迎雪"</f>
        <v>王迎雪</v>
      </c>
      <c r="C682" s="2" t="s">
        <v>28</v>
      </c>
      <c r="D682" s="3"/>
    </row>
    <row r="683" spans="1:4">
      <c r="A683" s="2" t="str">
        <f>"2533202008021201161775"</f>
        <v>2533202008021201161775</v>
      </c>
      <c r="B683" s="2" t="str">
        <f>"陈杰超"</f>
        <v>陈杰超</v>
      </c>
      <c r="C683" s="2" t="s">
        <v>28</v>
      </c>
      <c r="D683" s="3"/>
    </row>
    <row r="684" spans="1:4">
      <c r="A684" s="2" t="str">
        <f>"2533202008011541191408"</f>
        <v>2533202008011541191408</v>
      </c>
      <c r="B684" s="2" t="str">
        <f>"李聪"</f>
        <v>李聪</v>
      </c>
      <c r="C684" s="2" t="s">
        <v>26</v>
      </c>
      <c r="D684" s="3"/>
    </row>
    <row r="685" spans="1:4">
      <c r="A685" s="2" t="str">
        <f>"253320200731184013919"</f>
        <v>253320200731184013919</v>
      </c>
      <c r="B685" s="2" t="str">
        <f>"马顺"</f>
        <v>马顺</v>
      </c>
      <c r="C685" s="2" t="s">
        <v>22</v>
      </c>
      <c r="D685" s="3"/>
    </row>
    <row r="686" spans="1:4">
      <c r="A686" s="2" t="str">
        <f>"253320200731103632338"</f>
        <v>253320200731103632338</v>
      </c>
      <c r="B686" s="2" t="str">
        <f>"赵甜"</f>
        <v>赵甜</v>
      </c>
      <c r="C686" s="2" t="s">
        <v>28</v>
      </c>
      <c r="D686" s="3"/>
    </row>
    <row r="687" spans="1:4">
      <c r="A687" s="2" t="str">
        <f>"253320200731123435525"</f>
        <v>253320200731123435525</v>
      </c>
      <c r="B687" s="2" t="str">
        <f>"王佳捷"</f>
        <v>王佳捷</v>
      </c>
      <c r="C687" s="2" t="s">
        <v>28</v>
      </c>
      <c r="D687" s="3"/>
    </row>
    <row r="688" spans="1:4">
      <c r="A688" s="2" t="str">
        <f>"2533202008011650541453"</f>
        <v>2533202008011650541453</v>
      </c>
      <c r="B688" s="2" t="str">
        <f>"张平平"</f>
        <v>张平平</v>
      </c>
      <c r="C688" s="2" t="s">
        <v>21</v>
      </c>
      <c r="D688" s="3"/>
    </row>
    <row r="689" spans="1:4">
      <c r="A689" s="2" t="str">
        <f>"253320200731094159188"</f>
        <v>253320200731094159188</v>
      </c>
      <c r="B689" s="2" t="str">
        <f>"刘晓米"</f>
        <v>刘晓米</v>
      </c>
      <c r="C689" s="2" t="s">
        <v>21</v>
      </c>
      <c r="D689" s="3"/>
    </row>
    <row r="690" spans="1:4">
      <c r="A690" s="2" t="str">
        <f>"2533202008011200171275"</f>
        <v>2533202008011200171275</v>
      </c>
      <c r="B690" s="2" t="str">
        <f>"田苗"</f>
        <v>田苗</v>
      </c>
      <c r="C690" s="2" t="s">
        <v>26</v>
      </c>
      <c r="D690" s="3"/>
    </row>
    <row r="691" spans="1:4">
      <c r="A691" s="2" t="str">
        <f>"2533202008011157331271"</f>
        <v>2533202008011157331271</v>
      </c>
      <c r="B691" s="2" t="str">
        <f>"周瑞娟"</f>
        <v>周瑞娟</v>
      </c>
      <c r="C691" s="2" t="s">
        <v>22</v>
      </c>
      <c r="D691" s="3"/>
    </row>
    <row r="692" spans="1:4">
      <c r="A692" s="2" t="str">
        <f>"253320200731125808565"</f>
        <v>253320200731125808565</v>
      </c>
      <c r="B692" s="2" t="str">
        <f>"赵悦伊"</f>
        <v>赵悦伊</v>
      </c>
      <c r="C692" s="2" t="s">
        <v>23</v>
      </c>
      <c r="D692" s="3"/>
    </row>
    <row r="693" spans="1:4">
      <c r="A693" s="2" t="str">
        <f>"2533202008020836581681"</f>
        <v>2533202008020836581681</v>
      </c>
      <c r="B693" s="2" t="str">
        <f>"冀祥菊"</f>
        <v>冀祥菊</v>
      </c>
      <c r="C693" s="2" t="s">
        <v>24</v>
      </c>
      <c r="D693" s="3"/>
    </row>
    <row r="694" spans="1:4">
      <c r="A694" s="2" t="str">
        <f>"253320200731092931146"</f>
        <v>253320200731092931146</v>
      </c>
      <c r="B694" s="2" t="str">
        <f>"邓瑜璐"</f>
        <v>邓瑜璐</v>
      </c>
      <c r="C694" s="2" t="s">
        <v>28</v>
      </c>
      <c r="D694" s="3"/>
    </row>
    <row r="695" spans="1:4">
      <c r="A695" s="2" t="str">
        <f>"2533202008021524381891"</f>
        <v>2533202008021524381891</v>
      </c>
      <c r="B695" s="2" t="str">
        <f>"刘青青"</f>
        <v>刘青青</v>
      </c>
      <c r="C695" s="2" t="s">
        <v>27</v>
      </c>
      <c r="D695" s="3"/>
    </row>
    <row r="696" spans="1:4">
      <c r="A696" s="2" t="str">
        <f>"253320200731121504493"</f>
        <v>253320200731121504493</v>
      </c>
      <c r="B696" s="2" t="str">
        <f>"曹涵"</f>
        <v>曹涵</v>
      </c>
      <c r="C696" s="2" t="s">
        <v>26</v>
      </c>
      <c r="D696" s="3"/>
    </row>
    <row r="697" spans="1:4">
      <c r="A697" s="2" t="str">
        <f>"2533202008012308511628"</f>
        <v>2533202008012308511628</v>
      </c>
      <c r="B697" s="2" t="str">
        <f>"王颖"</f>
        <v>王颖</v>
      </c>
      <c r="C697" s="2" t="s">
        <v>28</v>
      </c>
      <c r="D697" s="3"/>
    </row>
    <row r="698" spans="1:4">
      <c r="A698" s="2" t="str">
        <f>"253320200731161240781"</f>
        <v>253320200731161240781</v>
      </c>
      <c r="B698" s="2" t="str">
        <f>"张雪娟"</f>
        <v>张雪娟</v>
      </c>
      <c r="C698" s="2" t="s">
        <v>27</v>
      </c>
      <c r="D698" s="3"/>
    </row>
    <row r="699" spans="1:4">
      <c r="A699" s="2" t="str">
        <f>"2533202008012237441611"</f>
        <v>2533202008012237441611</v>
      </c>
      <c r="B699" s="2" t="str">
        <f>"冀孟寒"</f>
        <v>冀孟寒</v>
      </c>
      <c r="C699" s="2" t="s">
        <v>30</v>
      </c>
      <c r="D699" s="3"/>
    </row>
    <row r="700" spans="1:4">
      <c r="A700" s="2" t="str">
        <f>"2533202008021129411758"</f>
        <v>2533202008021129411758</v>
      </c>
      <c r="B700" s="2" t="str">
        <f>"徐紫瑜"</f>
        <v>徐紫瑜</v>
      </c>
      <c r="C700" s="2" t="s">
        <v>22</v>
      </c>
      <c r="D700" s="3"/>
    </row>
    <row r="701" spans="1:4">
      <c r="A701" s="2" t="str">
        <f>"2533202008011124591248"</f>
        <v>2533202008011124591248</v>
      </c>
      <c r="B701" s="2" t="str">
        <f>"罗雪"</f>
        <v>罗雪</v>
      </c>
      <c r="C701" s="2" t="s">
        <v>22</v>
      </c>
      <c r="D701" s="3"/>
    </row>
    <row r="702" spans="1:4">
      <c r="A702" s="2" t="str">
        <f>"2533202008011516541393"</f>
        <v>2533202008011516541393</v>
      </c>
      <c r="B702" s="2" t="str">
        <f>"董莹"</f>
        <v>董莹</v>
      </c>
      <c r="C702" s="2" t="s">
        <v>23</v>
      </c>
      <c r="D702" s="3"/>
    </row>
    <row r="703" spans="1:4">
      <c r="A703" s="2" t="str">
        <f>"2533202008020157471646"</f>
        <v>2533202008020157471646</v>
      </c>
      <c r="B703" s="2" t="str">
        <f>"高栋"</f>
        <v>高栋</v>
      </c>
      <c r="C703" s="2" t="s">
        <v>22</v>
      </c>
      <c r="D703" s="3"/>
    </row>
    <row r="704" spans="1:4">
      <c r="A704" s="2" t="str">
        <f>"253320200731154533749"</f>
        <v>253320200731154533749</v>
      </c>
      <c r="B704" s="2" t="str">
        <f>"叶瑞改"</f>
        <v>叶瑞改</v>
      </c>
      <c r="C704" s="2" t="s">
        <v>26</v>
      </c>
      <c r="D704" s="3"/>
    </row>
    <row r="705" spans="1:4">
      <c r="A705" s="2" t="str">
        <f>"253320200731175202875"</f>
        <v>253320200731175202875</v>
      </c>
      <c r="B705" s="2" t="str">
        <f>"任峥嵘"</f>
        <v>任峥嵘</v>
      </c>
      <c r="C705" s="2" t="s">
        <v>28</v>
      </c>
      <c r="D705" s="3"/>
    </row>
    <row r="706" spans="1:4">
      <c r="A706" s="2" t="str">
        <f>"253320200731163817808"</f>
        <v>253320200731163817808</v>
      </c>
      <c r="B706" s="2" t="str">
        <f>"孙同阳"</f>
        <v>孙同阳</v>
      </c>
      <c r="C706" s="2" t="s">
        <v>27</v>
      </c>
      <c r="D706" s="3"/>
    </row>
    <row r="707" spans="1:4">
      <c r="A707" s="2" t="str">
        <f>"2533202008021215491780"</f>
        <v>2533202008021215491780</v>
      </c>
      <c r="B707" s="2" t="str">
        <f>"段凌凌"</f>
        <v>段凌凌</v>
      </c>
      <c r="C707" s="2" t="s">
        <v>21</v>
      </c>
      <c r="D707" s="3"/>
    </row>
    <row r="708" spans="1:4">
      <c r="A708" s="2" t="str">
        <f>"253320200731104246359"</f>
        <v>253320200731104246359</v>
      </c>
      <c r="B708" s="2" t="str">
        <f>"张程程"</f>
        <v>张程程</v>
      </c>
      <c r="C708" s="2" t="s">
        <v>26</v>
      </c>
      <c r="D708" s="3"/>
    </row>
    <row r="709" spans="1:4">
      <c r="A709" s="2" t="str">
        <f>"253320200731125251559"</f>
        <v>253320200731125251559</v>
      </c>
      <c r="B709" s="2" t="str">
        <f>"乔梅"</f>
        <v>乔梅</v>
      </c>
      <c r="C709" s="2" t="s">
        <v>21</v>
      </c>
      <c r="D709" s="3"/>
    </row>
    <row r="710" spans="1:4">
      <c r="A710" s="2" t="str">
        <f>"253320200731130005568"</f>
        <v>253320200731130005568</v>
      </c>
      <c r="B710" s="2" t="str">
        <f>"许红霞"</f>
        <v>许红霞</v>
      </c>
      <c r="C710" s="2" t="s">
        <v>22</v>
      </c>
      <c r="D710" s="3"/>
    </row>
    <row r="711" spans="1:4">
      <c r="A711" s="2" t="str">
        <f>"2533202007312140461041"</f>
        <v>2533202007312140461041</v>
      </c>
      <c r="B711" s="2" t="str">
        <f>"徐迁"</f>
        <v>徐迁</v>
      </c>
      <c r="C711" s="2" t="s">
        <v>21</v>
      </c>
      <c r="D711" s="3"/>
    </row>
    <row r="712" spans="1:4">
      <c r="A712" s="2" t="str">
        <f>"25332020073109162696"</f>
        <v>25332020073109162696</v>
      </c>
      <c r="B712" s="2" t="str">
        <f>"董雪"</f>
        <v>董雪</v>
      </c>
      <c r="C712" s="2" t="s">
        <v>24</v>
      </c>
      <c r="D712" s="3"/>
    </row>
    <row r="713" spans="1:4">
      <c r="A713" s="2" t="str">
        <f>"253320200731131213592"</f>
        <v>253320200731131213592</v>
      </c>
      <c r="B713" s="2" t="str">
        <f>"曹韶石"</f>
        <v>曹韶石</v>
      </c>
      <c r="C713" s="2" t="s">
        <v>28</v>
      </c>
      <c r="D713" s="3"/>
    </row>
    <row r="714" spans="1:4">
      <c r="A714" s="2" t="str">
        <f>"253320200731095432216"</f>
        <v>253320200731095432216</v>
      </c>
      <c r="B714" s="2" t="str">
        <f>"董倍昂"</f>
        <v>董倍昂</v>
      </c>
      <c r="C714" s="2" t="s">
        <v>28</v>
      </c>
      <c r="D714" s="3"/>
    </row>
    <row r="715" spans="1:4">
      <c r="A715" s="2" t="str">
        <f>"2533202008011450211375"</f>
        <v>2533202008011450211375</v>
      </c>
      <c r="B715" s="2" t="str">
        <f>"陈冬微"</f>
        <v>陈冬微</v>
      </c>
      <c r="C715" s="2" t="s">
        <v>26</v>
      </c>
      <c r="D715" s="3"/>
    </row>
    <row r="716" spans="1:4">
      <c r="A716" s="2" t="str">
        <f>"253320200731133603624"</f>
        <v>253320200731133603624</v>
      </c>
      <c r="B716" s="2" t="str">
        <f>"孙梦梦"</f>
        <v>孙梦梦</v>
      </c>
      <c r="C716" s="2" t="s">
        <v>26</v>
      </c>
      <c r="D716" s="3"/>
    </row>
    <row r="717" spans="1:4">
      <c r="A717" s="2" t="str">
        <f>"2533202008011039231225"</f>
        <v>2533202008011039231225</v>
      </c>
      <c r="B717" s="2" t="str">
        <f>"于锴"</f>
        <v>于锴</v>
      </c>
      <c r="C717" s="2" t="s">
        <v>22</v>
      </c>
      <c r="D717" s="3"/>
    </row>
    <row r="718" spans="1:4">
      <c r="A718" s="2" t="str">
        <f>"253320200731123159518"</f>
        <v>253320200731123159518</v>
      </c>
      <c r="B718" s="2" t="str">
        <f>"王韩"</f>
        <v>王韩</v>
      </c>
      <c r="C718" s="2" t="s">
        <v>28</v>
      </c>
      <c r="D718" s="3"/>
    </row>
    <row r="719" spans="1:4">
      <c r="A719" s="2" t="str">
        <f>"253320200731111219408"</f>
        <v>253320200731111219408</v>
      </c>
      <c r="B719" s="2" t="str">
        <f>"王茜"</f>
        <v>王茜</v>
      </c>
      <c r="C719" s="2" t="s">
        <v>21</v>
      </c>
      <c r="D719" s="3"/>
    </row>
    <row r="720" spans="1:4">
      <c r="A720" s="2" t="str">
        <f>"2533202008011438361372"</f>
        <v>2533202008011438361372</v>
      </c>
      <c r="B720" s="2" t="str">
        <f>"张亚倩"</f>
        <v>张亚倩</v>
      </c>
      <c r="C720" s="2" t="s">
        <v>26</v>
      </c>
      <c r="D720" s="3"/>
    </row>
    <row r="721" spans="1:4">
      <c r="A721" s="2" t="str">
        <f>"253320200731201312991"</f>
        <v>253320200731201312991</v>
      </c>
      <c r="B721" s="2" t="str">
        <f>"邹静"</f>
        <v>邹静</v>
      </c>
      <c r="C721" s="2" t="s">
        <v>21</v>
      </c>
      <c r="D721" s="3"/>
    </row>
    <row r="722" spans="1:4">
      <c r="A722" s="2" t="str">
        <f>"253320200731130207572"</f>
        <v>253320200731130207572</v>
      </c>
      <c r="B722" s="2" t="str">
        <f>"毕聪品"</f>
        <v>毕聪品</v>
      </c>
      <c r="C722" s="2" t="s">
        <v>21</v>
      </c>
      <c r="D722" s="3"/>
    </row>
    <row r="723" spans="1:4">
      <c r="A723" s="2" t="str">
        <f>"2533202008011815221492"</f>
        <v>2533202008011815221492</v>
      </c>
      <c r="B723" s="2" t="str">
        <f>"曹元康"</f>
        <v>曹元康</v>
      </c>
      <c r="C723" s="2" t="s">
        <v>22</v>
      </c>
      <c r="D723" s="3"/>
    </row>
    <row r="724" spans="1:4">
      <c r="A724" s="2" t="str">
        <f>"2533202007312221451062"</f>
        <v>2533202007312221451062</v>
      </c>
      <c r="B724" s="2" t="str">
        <f>"高玄"</f>
        <v>高玄</v>
      </c>
      <c r="C724" s="2" t="s">
        <v>24</v>
      </c>
      <c r="D724" s="3"/>
    </row>
    <row r="725" spans="1:4">
      <c r="A725" s="2" t="str">
        <f>"253320200731102824320"</f>
        <v>253320200731102824320</v>
      </c>
      <c r="B725" s="2" t="str">
        <f>"王楠"</f>
        <v>王楠</v>
      </c>
      <c r="C725" s="2" t="s">
        <v>27</v>
      </c>
      <c r="D725" s="3"/>
    </row>
    <row r="726" spans="1:4">
      <c r="A726" s="2" t="str">
        <f>"2533202008011425221366"</f>
        <v>2533202008011425221366</v>
      </c>
      <c r="B726" s="2" t="str">
        <f>"万婷"</f>
        <v>万婷</v>
      </c>
      <c r="C726" s="2" t="s">
        <v>28</v>
      </c>
      <c r="D726" s="3"/>
    </row>
    <row r="727" spans="1:4">
      <c r="A727" s="2" t="str">
        <f>"253320200731155034756"</f>
        <v>253320200731155034756</v>
      </c>
      <c r="B727" s="2" t="str">
        <f>"马娜"</f>
        <v>马娜</v>
      </c>
      <c r="C727" s="2" t="s">
        <v>28</v>
      </c>
      <c r="D727" s="3"/>
    </row>
    <row r="728" spans="1:4">
      <c r="A728" s="2" t="str">
        <f>"253320200731100730259"</f>
        <v>253320200731100730259</v>
      </c>
      <c r="B728" s="2" t="str">
        <f>"陈美龄"</f>
        <v>陈美龄</v>
      </c>
      <c r="C728" s="2" t="s">
        <v>21</v>
      </c>
      <c r="D728" s="3"/>
    </row>
    <row r="729" spans="1:4">
      <c r="A729" s="2" t="str">
        <f>"253320200731145144697"</f>
        <v>253320200731145144697</v>
      </c>
      <c r="B729" s="2" t="str">
        <f>"韩苗"</f>
        <v>韩苗</v>
      </c>
      <c r="C729" s="2" t="s">
        <v>22</v>
      </c>
      <c r="D729" s="3"/>
    </row>
    <row r="730" spans="1:4">
      <c r="A730" s="2" t="str">
        <f>"25332020073109124985"</f>
        <v>25332020073109124985</v>
      </c>
      <c r="B730" s="2" t="str">
        <f>"王嫣然"</f>
        <v>王嫣然</v>
      </c>
      <c r="C730" s="2" t="s">
        <v>21</v>
      </c>
      <c r="D730" s="3"/>
    </row>
    <row r="731" spans="1:4">
      <c r="A731" s="2" t="str">
        <f>"2533202008011033171219"</f>
        <v>2533202008011033171219</v>
      </c>
      <c r="B731" s="2" t="str">
        <f>"朱丽"</f>
        <v>朱丽</v>
      </c>
      <c r="C731" s="2" t="s">
        <v>23</v>
      </c>
      <c r="D731" s="3"/>
    </row>
    <row r="732" spans="1:4">
      <c r="A732" s="2" t="str">
        <f>"253320200731095947233"</f>
        <v>253320200731095947233</v>
      </c>
      <c r="B732" s="2" t="str">
        <f>"谢妮娜"</f>
        <v>谢妮娜</v>
      </c>
      <c r="C732" s="2" t="s">
        <v>23</v>
      </c>
      <c r="D732" s="3"/>
    </row>
    <row r="733" spans="1:4">
      <c r="A733" s="2" t="str">
        <f>"25332020073109030656"</f>
        <v>25332020073109030656</v>
      </c>
      <c r="B733" s="2" t="str">
        <f>"易绍锐"</f>
        <v>易绍锐</v>
      </c>
      <c r="C733" s="2" t="s">
        <v>30</v>
      </c>
      <c r="D733" s="3"/>
    </row>
    <row r="734" spans="1:4">
      <c r="A734" s="2" t="str">
        <f>"253320200731135804650"</f>
        <v>253320200731135804650</v>
      </c>
      <c r="B734" s="2" t="str">
        <f>"李静"</f>
        <v>李静</v>
      </c>
      <c r="C734" s="2" t="s">
        <v>22</v>
      </c>
      <c r="D734" s="3"/>
    </row>
    <row r="735" spans="1:4">
      <c r="A735" s="2" t="str">
        <f>"2533202008021008241720"</f>
        <v>2533202008021008241720</v>
      </c>
      <c r="B735" s="2" t="str">
        <f>"高静丽"</f>
        <v>高静丽</v>
      </c>
      <c r="C735" s="2" t="s">
        <v>22</v>
      </c>
      <c r="D735" s="3"/>
    </row>
    <row r="736" spans="1:4">
      <c r="A736" s="2" t="str">
        <f>"253320200731092210113"</f>
        <v>253320200731092210113</v>
      </c>
      <c r="B736" s="2" t="str">
        <f>"张静"</f>
        <v>张静</v>
      </c>
      <c r="C736" s="2" t="s">
        <v>24</v>
      </c>
      <c r="D736" s="3"/>
    </row>
    <row r="737" spans="1:4">
      <c r="A737" s="2" t="str">
        <f>"253320200731130911589"</f>
        <v>253320200731130911589</v>
      </c>
      <c r="B737" s="2" t="str">
        <f>"曹萍萍"</f>
        <v>曹萍萍</v>
      </c>
      <c r="C737" s="2" t="s">
        <v>28</v>
      </c>
      <c r="D737" s="3"/>
    </row>
    <row r="738" spans="1:4">
      <c r="A738" s="2" t="str">
        <f>"2533202008011723401471"</f>
        <v>2533202008011723401471</v>
      </c>
      <c r="B738" s="2" t="str">
        <f>"王悦"</f>
        <v>王悦</v>
      </c>
      <c r="C738" s="2" t="s">
        <v>24</v>
      </c>
      <c r="D738" s="3"/>
    </row>
    <row r="739" spans="1:4">
      <c r="A739" s="2" t="str">
        <f>"2533202008011120421246"</f>
        <v>2533202008011120421246</v>
      </c>
      <c r="B739" s="2" t="str">
        <f>"康宁"</f>
        <v>康宁</v>
      </c>
      <c r="C739" s="2" t="s">
        <v>27</v>
      </c>
      <c r="D739" s="3"/>
    </row>
    <row r="740" spans="1:4">
      <c r="A740" s="2" t="str">
        <f>"2533202008011209091277"</f>
        <v>2533202008011209091277</v>
      </c>
      <c r="B740" s="2" t="str">
        <f>"杜少芳"</f>
        <v>杜少芳</v>
      </c>
      <c r="C740" s="2" t="s">
        <v>31</v>
      </c>
      <c r="D740" s="3"/>
    </row>
    <row r="741" spans="1:4">
      <c r="A741" s="2" t="str">
        <f>"253320200731121101487"</f>
        <v>253320200731121101487</v>
      </c>
      <c r="B741" s="2" t="str">
        <f>"张亮"</f>
        <v>张亮</v>
      </c>
      <c r="C741" s="2" t="s">
        <v>29</v>
      </c>
      <c r="D741" s="3"/>
    </row>
    <row r="742" spans="1:4">
      <c r="A742" s="2" t="str">
        <f>"253320200731095518220"</f>
        <v>253320200731095518220</v>
      </c>
      <c r="B742" s="2" t="str">
        <f>"芦铭雅"</f>
        <v>芦铭雅</v>
      </c>
      <c r="C742" s="2" t="s">
        <v>25</v>
      </c>
      <c r="D742" s="3"/>
    </row>
    <row r="743" spans="1:4">
      <c r="A743" s="2" t="str">
        <f>"253320200731145654702"</f>
        <v>253320200731145654702</v>
      </c>
      <c r="B743" s="2" t="str">
        <f>"耿岩"</f>
        <v>耿岩</v>
      </c>
      <c r="C743" s="2" t="s">
        <v>24</v>
      </c>
      <c r="D743" s="3"/>
    </row>
    <row r="744" spans="1:4">
      <c r="A744" s="2" t="str">
        <f>"253320200731100745262"</f>
        <v>253320200731100745262</v>
      </c>
      <c r="B744" s="2" t="str">
        <f>"杨雨晴"</f>
        <v>杨雨晴</v>
      </c>
      <c r="C744" s="2" t="s">
        <v>28</v>
      </c>
      <c r="D744" s="3"/>
    </row>
    <row r="745" spans="1:4">
      <c r="A745" s="2" t="str">
        <f>"2533202008011918001526"</f>
        <v>2533202008011918001526</v>
      </c>
      <c r="B745" s="2" t="str">
        <f>"何佳"</f>
        <v>何佳</v>
      </c>
      <c r="C745" s="2" t="s">
        <v>22</v>
      </c>
      <c r="D745" s="3"/>
    </row>
    <row r="746" spans="1:4">
      <c r="A746" s="2" t="str">
        <f>"253320200731193156963"</f>
        <v>253320200731193156963</v>
      </c>
      <c r="B746" s="2" t="str">
        <f>"王菲"</f>
        <v>王菲</v>
      </c>
      <c r="C746" s="2" t="s">
        <v>24</v>
      </c>
      <c r="D746" s="3"/>
    </row>
    <row r="747" spans="1:4">
      <c r="A747" s="2" t="str">
        <f>"253320200731184932925"</f>
        <v>253320200731184932925</v>
      </c>
      <c r="B747" s="2" t="str">
        <f>"张荣鑫"</f>
        <v>张荣鑫</v>
      </c>
      <c r="C747" s="2" t="s">
        <v>26</v>
      </c>
      <c r="D747" s="3"/>
    </row>
    <row r="748" spans="1:4">
      <c r="A748" s="2" t="str">
        <f>"2533202007312245511075"</f>
        <v>2533202007312245511075</v>
      </c>
      <c r="B748" s="2" t="str">
        <f>"江映月"</f>
        <v>江映月</v>
      </c>
      <c r="C748" s="2" t="s">
        <v>28</v>
      </c>
      <c r="D748" s="3"/>
    </row>
    <row r="749" spans="1:4">
      <c r="A749" s="2" t="str">
        <f>"253320200731130400574"</f>
        <v>253320200731130400574</v>
      </c>
      <c r="B749" s="2" t="str">
        <f>"马虹霞"</f>
        <v>马虹霞</v>
      </c>
      <c r="C749" s="2" t="s">
        <v>24</v>
      </c>
      <c r="D749" s="3"/>
    </row>
    <row r="750" spans="1:4">
      <c r="A750" s="2" t="str">
        <f>"253320200731105709384"</f>
        <v>253320200731105709384</v>
      </c>
      <c r="B750" s="2" t="str">
        <f>"马彬彬"</f>
        <v>马彬彬</v>
      </c>
      <c r="C750" s="2" t="s">
        <v>24</v>
      </c>
      <c r="D750" s="3"/>
    </row>
    <row r="751" spans="1:4">
      <c r="A751" s="2" t="str">
        <f>"2533202008021711421964"</f>
        <v>2533202008021711421964</v>
      </c>
      <c r="B751" s="2" t="str">
        <f>"李晶"</f>
        <v>李晶</v>
      </c>
      <c r="C751" s="2" t="s">
        <v>27</v>
      </c>
      <c r="D751" s="3"/>
    </row>
    <row r="752" spans="1:4">
      <c r="A752" s="2" t="str">
        <f>"253320200731123953537"</f>
        <v>253320200731123953537</v>
      </c>
      <c r="B752" s="2" t="str">
        <f>"肖迅"</f>
        <v>肖迅</v>
      </c>
      <c r="C752" s="2" t="s">
        <v>24</v>
      </c>
      <c r="D752" s="3"/>
    </row>
    <row r="753" spans="1:4">
      <c r="A753" s="2" t="str">
        <f>"2533202007312103441020"</f>
        <v>2533202007312103441020</v>
      </c>
      <c r="B753" s="2" t="str">
        <f>"高扬"</f>
        <v>高扬</v>
      </c>
      <c r="C753" s="2" t="s">
        <v>24</v>
      </c>
      <c r="D753" s="3"/>
    </row>
    <row r="754" spans="1:4">
      <c r="A754" s="2" t="str">
        <f>"253320200731195950980"</f>
        <v>253320200731195950980</v>
      </c>
      <c r="B754" s="2" t="str">
        <f>"胡林"</f>
        <v>胡林</v>
      </c>
      <c r="C754" s="2" t="s">
        <v>22</v>
      </c>
      <c r="D754" s="3"/>
    </row>
    <row r="755" spans="1:4">
      <c r="A755" s="2" t="str">
        <f>"253320200731093329161"</f>
        <v>253320200731093329161</v>
      </c>
      <c r="B755" s="2" t="str">
        <f>"刁怡婷"</f>
        <v>刁怡婷</v>
      </c>
      <c r="C755" s="2" t="s">
        <v>24</v>
      </c>
      <c r="D755" s="3"/>
    </row>
    <row r="756" spans="1:4">
      <c r="A756" s="2" t="str">
        <f>"253320200731105557382"</f>
        <v>253320200731105557382</v>
      </c>
      <c r="B756" s="2" t="str">
        <f>"白萍"</f>
        <v>白萍</v>
      </c>
      <c r="C756" s="2" t="s">
        <v>24</v>
      </c>
      <c r="D756" s="3"/>
    </row>
    <row r="757" spans="1:4">
      <c r="A757" s="2" t="str">
        <f>"253320200731105110378"</f>
        <v>253320200731105110378</v>
      </c>
      <c r="B757" s="2" t="str">
        <f>"史珂"</f>
        <v>史珂</v>
      </c>
      <c r="C757" s="2" t="s">
        <v>24</v>
      </c>
      <c r="D757" s="3"/>
    </row>
    <row r="758" spans="1:4">
      <c r="A758" s="2" t="str">
        <f>"2533202008011252501310"</f>
        <v>2533202008011252501310</v>
      </c>
      <c r="B758" s="2" t="str">
        <f>"王洋"</f>
        <v>王洋</v>
      </c>
      <c r="C758" s="2" t="s">
        <v>26</v>
      </c>
      <c r="D758" s="3"/>
    </row>
    <row r="759" spans="1:4">
      <c r="A759" s="2" t="str">
        <f>"253320200731104214358"</f>
        <v>253320200731104214358</v>
      </c>
      <c r="B759" s="2" t="str">
        <f>"张欣欣"</f>
        <v>张欣欣</v>
      </c>
      <c r="C759" s="2" t="s">
        <v>21</v>
      </c>
      <c r="D759" s="3"/>
    </row>
    <row r="760" spans="1:4">
      <c r="A760" s="2" t="str">
        <f>"2533202008021033221732"</f>
        <v>2533202008021033221732</v>
      </c>
      <c r="B760" s="2" t="str">
        <f>"赵一帆"</f>
        <v>赵一帆</v>
      </c>
      <c r="C760" s="2" t="s">
        <v>25</v>
      </c>
      <c r="D760" s="3"/>
    </row>
    <row r="761" spans="1:4">
      <c r="A761" s="2" t="str">
        <f>"2533202008020805591662"</f>
        <v>2533202008020805591662</v>
      </c>
      <c r="B761" s="2" t="str">
        <f>"刁玉宛"</f>
        <v>刁玉宛</v>
      </c>
      <c r="C761" s="2" t="s">
        <v>27</v>
      </c>
      <c r="D761" s="3"/>
    </row>
    <row r="762" spans="1:4">
      <c r="A762" s="2" t="str">
        <f>"253320200731095234212"</f>
        <v>253320200731095234212</v>
      </c>
      <c r="B762" s="2" t="str">
        <f>"吴梦婵"</f>
        <v>吴梦婵</v>
      </c>
      <c r="C762" s="2" t="s">
        <v>28</v>
      </c>
      <c r="D762" s="3"/>
    </row>
    <row r="763" spans="1:4">
      <c r="A763" s="2" t="str">
        <f>"2533202008011036441221"</f>
        <v>2533202008011036441221</v>
      </c>
      <c r="B763" s="2" t="str">
        <f>"谷阳"</f>
        <v>谷阳</v>
      </c>
      <c r="C763" s="2" t="s">
        <v>27</v>
      </c>
      <c r="D763" s="3"/>
    </row>
    <row r="764" spans="1:4">
      <c r="A764" s="2" t="str">
        <f>"2533202008021235351797"</f>
        <v>2533202008021235351797</v>
      </c>
      <c r="B764" s="2" t="str">
        <f>"邹天赐"</f>
        <v>邹天赐</v>
      </c>
      <c r="C764" s="2" t="s">
        <v>26</v>
      </c>
      <c r="D764" s="3"/>
    </row>
    <row r="765" spans="1:4">
      <c r="A765" s="2" t="str">
        <f>"253320200731110828400"</f>
        <v>253320200731110828400</v>
      </c>
      <c r="B765" s="2" t="str">
        <f>"曹轶惟"</f>
        <v>曹轶惟</v>
      </c>
      <c r="C765" s="2" t="s">
        <v>27</v>
      </c>
      <c r="D765" s="3"/>
    </row>
    <row r="766" spans="1:4">
      <c r="A766" s="2" t="str">
        <f>"253320200731131545597"</f>
        <v>253320200731131545597</v>
      </c>
      <c r="B766" s="2" t="str">
        <f>"刘彦丽"</f>
        <v>刘彦丽</v>
      </c>
      <c r="C766" s="2" t="s">
        <v>28</v>
      </c>
      <c r="D766" s="3"/>
    </row>
    <row r="767" spans="1:4">
      <c r="A767" s="2" t="str">
        <f>"2533202008010939311184"</f>
        <v>2533202008010939311184</v>
      </c>
      <c r="B767" s="2" t="str">
        <f>"罗小珂"</f>
        <v>罗小珂</v>
      </c>
      <c r="C767" s="2" t="s">
        <v>22</v>
      </c>
      <c r="D767" s="3"/>
    </row>
    <row r="768" spans="1:4">
      <c r="A768" s="2" t="str">
        <f>"253320200731104312361"</f>
        <v>253320200731104312361</v>
      </c>
      <c r="B768" s="2" t="str">
        <f>"刘婉瑜"</f>
        <v>刘婉瑜</v>
      </c>
      <c r="C768" s="2" t="s">
        <v>28</v>
      </c>
      <c r="D768" s="3"/>
    </row>
    <row r="769" spans="1:4">
      <c r="A769" s="2" t="str">
        <f>"253320200731120814481"</f>
        <v>253320200731120814481</v>
      </c>
      <c r="B769" s="2" t="str">
        <f>"李赛"</f>
        <v>李赛</v>
      </c>
      <c r="C769" s="2" t="s">
        <v>28</v>
      </c>
      <c r="D769" s="3"/>
    </row>
    <row r="770" spans="1:4">
      <c r="A770" s="2" t="str">
        <f>"253320200731164953821"</f>
        <v>253320200731164953821</v>
      </c>
      <c r="B770" s="2" t="str">
        <f>"张芳"</f>
        <v>张芳</v>
      </c>
      <c r="C770" s="2" t="s">
        <v>21</v>
      </c>
      <c r="D770" s="3"/>
    </row>
    <row r="771" spans="1:4">
      <c r="A771" s="2" t="str">
        <f>"2533202008021321351825"</f>
        <v>2533202008021321351825</v>
      </c>
      <c r="B771" s="2" t="str">
        <f>"任宏栋"</f>
        <v>任宏栋</v>
      </c>
      <c r="C771" s="2" t="s">
        <v>22</v>
      </c>
      <c r="D771" s="3"/>
    </row>
    <row r="772" spans="1:4">
      <c r="A772" s="2" t="str">
        <f>"253320200731152322723"</f>
        <v>253320200731152322723</v>
      </c>
      <c r="B772" s="2" t="str">
        <f>"李晓雯"</f>
        <v>李晓雯</v>
      </c>
      <c r="C772" s="2" t="s">
        <v>21</v>
      </c>
      <c r="D772" s="3"/>
    </row>
    <row r="773" spans="1:4">
      <c r="A773" s="2" t="str">
        <f>"253320200731191756953"</f>
        <v>253320200731191756953</v>
      </c>
      <c r="B773" s="2" t="str">
        <f>"赵鹏"</f>
        <v>赵鹏</v>
      </c>
      <c r="C773" s="2" t="s">
        <v>26</v>
      </c>
      <c r="D773" s="3"/>
    </row>
    <row r="774" spans="1:4">
      <c r="A774" s="2" t="str">
        <f>"253320200731101540284"</f>
        <v>253320200731101540284</v>
      </c>
      <c r="B774" s="2" t="str">
        <f>"杨晓阳"</f>
        <v>杨晓阳</v>
      </c>
      <c r="C774" s="2" t="s">
        <v>27</v>
      </c>
      <c r="D774" s="3"/>
    </row>
    <row r="775" spans="1:4">
      <c r="A775" s="2" t="str">
        <f>"253320200731092237114"</f>
        <v>253320200731092237114</v>
      </c>
      <c r="B775" s="2" t="str">
        <f>"任琳楠"</f>
        <v>任琳楠</v>
      </c>
      <c r="C775" s="2" t="s">
        <v>28</v>
      </c>
      <c r="D775" s="3"/>
    </row>
    <row r="776" spans="1:4">
      <c r="A776" s="2" t="str">
        <f>"253320200731103932351"</f>
        <v>253320200731103932351</v>
      </c>
      <c r="B776" s="2" t="str">
        <f>"王冉"</f>
        <v>王冉</v>
      </c>
      <c r="C776" s="2" t="s">
        <v>28</v>
      </c>
      <c r="D776" s="3"/>
    </row>
    <row r="777" spans="1:4">
      <c r="A777" s="2" t="str">
        <f>"253320200731131432594"</f>
        <v>253320200731131432594</v>
      </c>
      <c r="B777" s="2" t="str">
        <f>"乔铎"</f>
        <v>乔铎</v>
      </c>
      <c r="C777" s="2" t="s">
        <v>21</v>
      </c>
      <c r="D777" s="3"/>
    </row>
    <row r="778" spans="1:4">
      <c r="A778" s="2" t="str">
        <f>"253320200731104605367"</f>
        <v>253320200731104605367</v>
      </c>
      <c r="B778" s="2" t="str">
        <f>"邵雨涵"</f>
        <v>邵雨涵</v>
      </c>
      <c r="C778" s="2" t="s">
        <v>25</v>
      </c>
      <c r="D778" s="3"/>
    </row>
    <row r="779" spans="1:4">
      <c r="A779" s="2" t="str">
        <f>"2533202008010840491145"</f>
        <v>2533202008010840491145</v>
      </c>
      <c r="B779" s="2" t="str">
        <f>"于亚静"</f>
        <v>于亚静</v>
      </c>
      <c r="C779" s="2" t="s">
        <v>29</v>
      </c>
      <c r="D779" s="3"/>
    </row>
    <row r="780" spans="1:4">
      <c r="A780" s="2" t="str">
        <f>"2533202007310805064"</f>
        <v>2533202007310805064</v>
      </c>
      <c r="B780" s="2" t="str">
        <f>"王林"</f>
        <v>王林</v>
      </c>
      <c r="C780" s="2" t="s">
        <v>24</v>
      </c>
      <c r="D780" s="3"/>
    </row>
    <row r="781" spans="1:4">
      <c r="A781" s="2" t="str">
        <f>"2533202008011256541316"</f>
        <v>2533202008011256541316</v>
      </c>
      <c r="B781" s="2" t="str">
        <f>"田丽苹"</f>
        <v>田丽苹</v>
      </c>
      <c r="C781" s="2" t="s">
        <v>24</v>
      </c>
      <c r="D781" s="3"/>
    </row>
    <row r="782" spans="1:4">
      <c r="A782" s="2" t="str">
        <f>"253320200731123514527"</f>
        <v>253320200731123514527</v>
      </c>
      <c r="B782" s="2" t="str">
        <f>"赵春琳"</f>
        <v>赵春琳</v>
      </c>
      <c r="C782" s="2" t="s">
        <v>24</v>
      </c>
      <c r="D782" s="3"/>
    </row>
    <row r="783" spans="1:4">
      <c r="A783" s="2" t="str">
        <f>"2533202008011253251312"</f>
        <v>2533202008011253251312</v>
      </c>
      <c r="B783" s="2" t="str">
        <f>"张源"</f>
        <v>张源</v>
      </c>
      <c r="C783" s="2" t="s">
        <v>24</v>
      </c>
      <c r="D783" s="3"/>
    </row>
    <row r="784" spans="1:4">
      <c r="A784" s="2" t="str">
        <f>"253320200731103804341"</f>
        <v>253320200731103804341</v>
      </c>
      <c r="B784" s="2" t="str">
        <f>"台丽"</f>
        <v>台丽</v>
      </c>
      <c r="C784" s="2" t="s">
        <v>24</v>
      </c>
      <c r="D784" s="3"/>
    </row>
    <row r="785" spans="1:4">
      <c r="A785" s="2" t="str">
        <f>"253320200731171401840"</f>
        <v>253320200731171401840</v>
      </c>
      <c r="B785" s="2" t="str">
        <f>"李星星"</f>
        <v>李星星</v>
      </c>
      <c r="C785" s="2" t="s">
        <v>28</v>
      </c>
      <c r="D785" s="3"/>
    </row>
    <row r="786" spans="1:4">
      <c r="A786" s="2" t="str">
        <f>"253320200731174841872"</f>
        <v>253320200731174841872</v>
      </c>
      <c r="B786" s="2" t="str">
        <f>"李莹莹"</f>
        <v>李莹莹</v>
      </c>
      <c r="C786" s="2" t="s">
        <v>28</v>
      </c>
      <c r="D786" s="3"/>
    </row>
    <row r="787" spans="1:4">
      <c r="A787" s="2" t="str">
        <f>"2533202008021427581861"</f>
        <v>2533202008021427581861</v>
      </c>
      <c r="B787" s="2" t="str">
        <f>"王静"</f>
        <v>王静</v>
      </c>
      <c r="C787" s="2" t="s">
        <v>21</v>
      </c>
      <c r="D787" s="3"/>
    </row>
    <row r="788" spans="1:4">
      <c r="A788" s="2" t="str">
        <f>"2533202008020002001639"</f>
        <v>2533202008020002001639</v>
      </c>
      <c r="B788" s="2" t="str">
        <f>"方霄越"</f>
        <v>方霄越</v>
      </c>
      <c r="C788" s="2" t="s">
        <v>27</v>
      </c>
      <c r="D788" s="3"/>
    </row>
    <row r="789" spans="1:4">
      <c r="A789" s="2" t="str">
        <f>"2533202008012017571551"</f>
        <v>2533202008012017571551</v>
      </c>
      <c r="B789" s="2" t="str">
        <f>"尹延勤"</f>
        <v>尹延勤</v>
      </c>
      <c r="C789" s="2" t="s">
        <v>28</v>
      </c>
      <c r="D789" s="3"/>
    </row>
    <row r="790" spans="1:4">
      <c r="A790" s="2" t="str">
        <f>"253320200731095439217"</f>
        <v>253320200731095439217</v>
      </c>
      <c r="B790" s="2" t="str">
        <f>"张波"</f>
        <v>张波</v>
      </c>
      <c r="C790" s="2" t="s">
        <v>26</v>
      </c>
      <c r="D790" s="3"/>
    </row>
    <row r="791" spans="1:4">
      <c r="A791" s="2" t="str">
        <f>"2533202007312246411076"</f>
        <v>2533202007312246411076</v>
      </c>
      <c r="B791" s="2" t="str">
        <f>"陶聪林"</f>
        <v>陶聪林</v>
      </c>
      <c r="C791" s="2" t="s">
        <v>28</v>
      </c>
      <c r="D791" s="3"/>
    </row>
    <row r="792" spans="1:4">
      <c r="A792" s="2" t="str">
        <f>"2533202007312216501057"</f>
        <v>2533202007312216501057</v>
      </c>
      <c r="B792" s="2" t="str">
        <f>"张孟歌"</f>
        <v>张孟歌</v>
      </c>
      <c r="C792" s="2" t="s">
        <v>28</v>
      </c>
      <c r="D792" s="3"/>
    </row>
    <row r="793" spans="1:4">
      <c r="A793" s="2" t="str">
        <f>"25332020073108493733"</f>
        <v>25332020073108493733</v>
      </c>
      <c r="B793" s="2" t="str">
        <f>"王梦"</f>
        <v>王梦</v>
      </c>
      <c r="C793" s="2" t="s">
        <v>28</v>
      </c>
      <c r="D793" s="3"/>
    </row>
    <row r="794" spans="1:4">
      <c r="A794" s="2" t="str">
        <f>"253320200731134242630"</f>
        <v>253320200731134242630</v>
      </c>
      <c r="B794" s="2" t="str">
        <f>"梁爽"</f>
        <v>梁爽</v>
      </c>
      <c r="C794" s="2" t="s">
        <v>26</v>
      </c>
      <c r="D794" s="3"/>
    </row>
    <row r="795" spans="1:4">
      <c r="A795" s="2" t="str">
        <f>"2533202008010721331109"</f>
        <v>2533202008010721331109</v>
      </c>
      <c r="B795" s="2" t="str">
        <f>"秦丽聪"</f>
        <v>秦丽聪</v>
      </c>
      <c r="C795" s="2" t="s">
        <v>26</v>
      </c>
      <c r="D795" s="3"/>
    </row>
    <row r="796" spans="1:4">
      <c r="A796" s="2" t="str">
        <f>"2533202008011831291503"</f>
        <v>2533202008011831291503</v>
      </c>
      <c r="B796" s="2" t="str">
        <f>"刁冰艳"</f>
        <v>刁冰艳</v>
      </c>
      <c r="C796" s="2" t="s">
        <v>25</v>
      </c>
      <c r="D796" s="3"/>
    </row>
    <row r="797" spans="1:4">
      <c r="A797" s="2" t="str">
        <f>"253320200731151512713"</f>
        <v>253320200731151512713</v>
      </c>
      <c r="B797" s="2" t="str">
        <f>"丁萌萌"</f>
        <v>丁萌萌</v>
      </c>
      <c r="C797" s="2" t="s">
        <v>28</v>
      </c>
      <c r="D797" s="3"/>
    </row>
    <row r="798" spans="1:4">
      <c r="A798" s="2" t="str">
        <f>"253320200731163904809"</f>
        <v>253320200731163904809</v>
      </c>
      <c r="B798" s="2" t="str">
        <f>"殷颂洒"</f>
        <v>殷颂洒</v>
      </c>
      <c r="C798" s="2" t="s">
        <v>22</v>
      </c>
      <c r="D798" s="3"/>
    </row>
    <row r="799" spans="1:4">
      <c r="A799" s="2" t="str">
        <f>"253320200731130502577"</f>
        <v>253320200731130502577</v>
      </c>
      <c r="B799" s="2" t="str">
        <f>"甘雪婷"</f>
        <v>甘雪婷</v>
      </c>
      <c r="C799" s="2" t="s">
        <v>24</v>
      </c>
      <c r="D799" s="3"/>
    </row>
    <row r="800" spans="1:4">
      <c r="A800" s="2" t="str">
        <f>"253320200731180832886"</f>
        <v>253320200731180832886</v>
      </c>
      <c r="B800" s="2" t="str">
        <f>"高梦妍"</f>
        <v>高梦妍</v>
      </c>
      <c r="C800" s="2" t="s">
        <v>24</v>
      </c>
      <c r="D800" s="3"/>
    </row>
    <row r="801" spans="1:4">
      <c r="A801" s="2" t="str">
        <f>"25332020073109002447"</f>
        <v>25332020073109002447</v>
      </c>
      <c r="B801" s="2" t="str">
        <f>"陈瑞月"</f>
        <v>陈瑞月</v>
      </c>
      <c r="C801" s="2" t="s">
        <v>21</v>
      </c>
      <c r="D801" s="3"/>
    </row>
    <row r="802" spans="1:4">
      <c r="A802" s="2" t="str">
        <f>"25332020073108175510"</f>
        <v>25332020073108175510</v>
      </c>
      <c r="B802" s="2" t="str">
        <f>"王思瑜"</f>
        <v>王思瑜</v>
      </c>
      <c r="C802" s="2" t="s">
        <v>24</v>
      </c>
      <c r="D802" s="3"/>
    </row>
    <row r="803" spans="1:4">
      <c r="A803" s="2" t="str">
        <f>"2533202007310812308"</f>
        <v>2533202007310812308</v>
      </c>
      <c r="B803" s="2" t="str">
        <f>"涂玺"</f>
        <v>涂玺</v>
      </c>
      <c r="C803" s="2" t="s">
        <v>24</v>
      </c>
      <c r="D803" s="3"/>
    </row>
    <row r="804" spans="1:4">
      <c r="A804" s="2" t="str">
        <f>"2533202007312254501079"</f>
        <v>2533202007312254501079</v>
      </c>
      <c r="B804" s="2" t="str">
        <f>"周烨"</f>
        <v>周烨</v>
      </c>
      <c r="C804" s="2" t="s">
        <v>23</v>
      </c>
      <c r="D804" s="3"/>
    </row>
    <row r="805" spans="1:4">
      <c r="A805" s="2" t="str">
        <f>"253320200731100544253"</f>
        <v>253320200731100544253</v>
      </c>
      <c r="B805" s="2" t="str">
        <f>"王永佳"</f>
        <v>王永佳</v>
      </c>
      <c r="C805" s="2" t="s">
        <v>24</v>
      </c>
      <c r="D805" s="3"/>
    </row>
    <row r="806" spans="1:4">
      <c r="A806" s="2" t="str">
        <f>"253320200731151747718"</f>
        <v>253320200731151747718</v>
      </c>
      <c r="B806" s="2" t="str">
        <f>"王岩峰"</f>
        <v>王岩峰</v>
      </c>
      <c r="C806" s="2" t="s">
        <v>26</v>
      </c>
      <c r="D806" s="3"/>
    </row>
    <row r="807" spans="1:4">
      <c r="A807" s="2" t="str">
        <f>"2533202008012113161570"</f>
        <v>2533202008012113161570</v>
      </c>
      <c r="B807" s="2" t="str">
        <f>"秦岳"</f>
        <v>秦岳</v>
      </c>
      <c r="C807" s="2" t="s">
        <v>27</v>
      </c>
      <c r="D807" s="3"/>
    </row>
    <row r="808" spans="1:4">
      <c r="A808" s="2" t="str">
        <f>"2533202008021459281874"</f>
        <v>2533202008021459281874</v>
      </c>
      <c r="B808" s="2" t="str">
        <f>"陈晨"</f>
        <v>陈晨</v>
      </c>
      <c r="C808" s="2" t="s">
        <v>28</v>
      </c>
      <c r="D808" s="3"/>
    </row>
    <row r="809" spans="1:4">
      <c r="A809" s="2" t="str">
        <f>"2533202008011945151536"</f>
        <v>2533202008011945151536</v>
      </c>
      <c r="B809" s="2" t="str">
        <f>"郭新景"</f>
        <v>郭新景</v>
      </c>
      <c r="C809" s="2" t="s">
        <v>22</v>
      </c>
      <c r="D809" s="3"/>
    </row>
    <row r="810" spans="1:4">
      <c r="A810" s="2" t="str">
        <f>"2533202008011916261525"</f>
        <v>2533202008011916261525</v>
      </c>
      <c r="B810" s="2" t="str">
        <f>"郭丽洋"</f>
        <v>郭丽洋</v>
      </c>
      <c r="C810" s="2" t="s">
        <v>22</v>
      </c>
      <c r="D810" s="3"/>
    </row>
    <row r="811" spans="1:4">
      <c r="A811" s="2" t="str">
        <f>"2533202008012139361584"</f>
        <v>2533202008012139361584</v>
      </c>
      <c r="B811" s="2" t="str">
        <f>"王淑乐"</f>
        <v>王淑乐</v>
      </c>
      <c r="C811" s="2" t="s">
        <v>26</v>
      </c>
      <c r="D811" s="3"/>
    </row>
    <row r="812" spans="1:4">
      <c r="A812" s="2" t="str">
        <f>"2533202008021537501901"</f>
        <v>2533202008021537501901</v>
      </c>
      <c r="B812" s="2" t="str">
        <f>"陈倩"</f>
        <v>陈倩</v>
      </c>
      <c r="C812" s="2" t="s">
        <v>21</v>
      </c>
      <c r="D812" s="3"/>
    </row>
    <row r="813" spans="1:4">
      <c r="A813" s="2" t="str">
        <f>"253320200731164228813"</f>
        <v>253320200731164228813</v>
      </c>
      <c r="B813" s="2" t="str">
        <f>"张梦娅"</f>
        <v>张梦娅</v>
      </c>
      <c r="C813" s="2" t="s">
        <v>28</v>
      </c>
      <c r="D813" s="3"/>
    </row>
    <row r="814" spans="1:4">
      <c r="A814" s="2" t="str">
        <f>"253320200731185815936"</f>
        <v>253320200731185815936</v>
      </c>
      <c r="B814" s="2" t="str">
        <f>"刘林洁"</f>
        <v>刘林洁</v>
      </c>
      <c r="C814" s="2" t="s">
        <v>27</v>
      </c>
      <c r="D814" s="3"/>
    </row>
    <row r="815" spans="1:4">
      <c r="A815" s="2" t="str">
        <f>"253320200731184149921"</f>
        <v>253320200731184149921</v>
      </c>
      <c r="B815" s="2" t="str">
        <f>"王转"</f>
        <v>王转</v>
      </c>
      <c r="C815" s="2" t="s">
        <v>21</v>
      </c>
      <c r="D815" s="3"/>
    </row>
    <row r="816" spans="1:4">
      <c r="A816" s="2" t="str">
        <f>"2533202008011037381222"</f>
        <v>2533202008011037381222</v>
      </c>
      <c r="B816" s="2" t="str">
        <f>"王楠"</f>
        <v>王楠</v>
      </c>
      <c r="C816" s="2" t="s">
        <v>28</v>
      </c>
      <c r="D816" s="3"/>
    </row>
    <row r="817" spans="1:4">
      <c r="A817" s="2" t="str">
        <f>"2533202008012157331595"</f>
        <v>2533202008012157331595</v>
      </c>
      <c r="B817" s="2" t="str">
        <f>"杭玲"</f>
        <v>杭玲</v>
      </c>
      <c r="C817" s="2" t="s">
        <v>26</v>
      </c>
      <c r="D817" s="3"/>
    </row>
    <row r="818" spans="1:4">
      <c r="A818" s="2" t="str">
        <f>"2533202008012254231619"</f>
        <v>2533202008012254231619</v>
      </c>
      <c r="B818" s="2" t="str">
        <f>"王建峰"</f>
        <v>王建峰</v>
      </c>
      <c r="C818" s="2" t="s">
        <v>26</v>
      </c>
      <c r="D818" s="3"/>
    </row>
    <row r="819" spans="1:4">
      <c r="A819" s="2" t="str">
        <f>"2533202008010914461166"</f>
        <v>2533202008010914461166</v>
      </c>
      <c r="B819" s="2" t="str">
        <f>"赵雪芬"</f>
        <v>赵雪芬</v>
      </c>
      <c r="C819" s="2" t="s">
        <v>24</v>
      </c>
      <c r="D819" s="3"/>
    </row>
    <row r="820" spans="1:4">
      <c r="A820" s="2" t="str">
        <f>"253320200731164212812"</f>
        <v>253320200731164212812</v>
      </c>
      <c r="B820" s="2" t="str">
        <f>"马秋萍"</f>
        <v>马秋萍</v>
      </c>
      <c r="C820" s="2" t="s">
        <v>24</v>
      </c>
      <c r="D820" s="3"/>
    </row>
    <row r="821" spans="1:4">
      <c r="A821" s="2" t="str">
        <f>"253320200731123240520"</f>
        <v>253320200731123240520</v>
      </c>
      <c r="B821" s="2" t="str">
        <f>"田雅帆"</f>
        <v>田雅帆</v>
      </c>
      <c r="C821" s="2" t="s">
        <v>28</v>
      </c>
      <c r="D821" s="3"/>
    </row>
    <row r="822" spans="1:4">
      <c r="A822" s="2" t="str">
        <f>"2533202008021506241876"</f>
        <v>2533202008021506241876</v>
      </c>
      <c r="B822" s="2" t="str">
        <f>"王乐"</f>
        <v>王乐</v>
      </c>
      <c r="C822" s="2" t="s">
        <v>23</v>
      </c>
      <c r="D822" s="3"/>
    </row>
    <row r="823" spans="1:4">
      <c r="A823" s="2" t="str">
        <f>"2533202008011131521253"</f>
        <v>2533202008011131521253</v>
      </c>
      <c r="B823" s="2" t="str">
        <f>"关学锐"</f>
        <v>关学锐</v>
      </c>
      <c r="C823" s="2" t="s">
        <v>22</v>
      </c>
      <c r="D823" s="3"/>
    </row>
    <row r="824" spans="1:4">
      <c r="A824" s="2" t="str">
        <f>"2533202008021617151935"</f>
        <v>2533202008021617151935</v>
      </c>
      <c r="B824" s="2" t="str">
        <f>"包新会"</f>
        <v>包新会</v>
      </c>
      <c r="C824" s="2" t="s">
        <v>26</v>
      </c>
      <c r="D824" s="3"/>
    </row>
    <row r="825" spans="1:4">
      <c r="A825" s="2" t="str">
        <f>"2533202008021642341946"</f>
        <v>2533202008021642341946</v>
      </c>
      <c r="B825" s="2" t="str">
        <f>"牛馨"</f>
        <v>牛馨</v>
      </c>
      <c r="C825" s="2" t="s">
        <v>26</v>
      </c>
      <c r="D825" s="3"/>
    </row>
    <row r="826" spans="1:4">
      <c r="A826" s="2" t="str">
        <f>"2533202008011658451456"</f>
        <v>2533202008011658451456</v>
      </c>
      <c r="B826" s="2" t="str">
        <f>"潘乐"</f>
        <v>潘乐</v>
      </c>
      <c r="C826" s="2" t="s">
        <v>21</v>
      </c>
      <c r="D826" s="3"/>
    </row>
    <row r="827" spans="1:4">
      <c r="A827" s="2" t="str">
        <f>"2533202008011658421455"</f>
        <v>2533202008011658421455</v>
      </c>
      <c r="B827" s="2" t="str">
        <f>"刘林果"</f>
        <v>刘林果</v>
      </c>
      <c r="C827" s="2" t="s">
        <v>21</v>
      </c>
      <c r="D827" s="3"/>
    </row>
    <row r="828" spans="1:4">
      <c r="A828" s="2" t="str">
        <f>"2533202008011701321457"</f>
        <v>2533202008011701321457</v>
      </c>
      <c r="B828" s="2" t="str">
        <f>"刘名扬"</f>
        <v>刘名扬</v>
      </c>
      <c r="C828" s="2" t="s">
        <v>28</v>
      </c>
      <c r="D828" s="3"/>
    </row>
    <row r="829" spans="1:4">
      <c r="A829" s="2" t="str">
        <f>"2533202008021539561904"</f>
        <v>2533202008021539561904</v>
      </c>
      <c r="B829" s="2" t="str">
        <f>"尚泓龙"</f>
        <v>尚泓龙</v>
      </c>
      <c r="C829" s="2" t="s">
        <v>28</v>
      </c>
      <c r="D829" s="3"/>
    </row>
    <row r="830" spans="1:4">
      <c r="A830" s="2" t="str">
        <f>"2533202008021201141774"</f>
        <v>2533202008021201141774</v>
      </c>
      <c r="B830" s="2" t="str">
        <f>"陈小越"</f>
        <v>陈小越</v>
      </c>
      <c r="C830" s="2" t="s">
        <v>22</v>
      </c>
      <c r="D830" s="3"/>
    </row>
    <row r="831" spans="1:4">
      <c r="A831" s="2" t="str">
        <f>"2533202008021558511917"</f>
        <v>2533202008021558511917</v>
      </c>
      <c r="B831" s="2" t="str">
        <f>"赵文博"</f>
        <v>赵文博</v>
      </c>
      <c r="C831" s="2" t="s">
        <v>26</v>
      </c>
      <c r="D831" s="3"/>
    </row>
    <row r="832" spans="1:4">
      <c r="A832" s="2" t="str">
        <f>"2533202008012209571602"</f>
        <v>2533202008012209571602</v>
      </c>
      <c r="B832" s="2" t="str">
        <f>"贺华蕊"</f>
        <v>贺华蕊</v>
      </c>
      <c r="C832" s="2" t="s">
        <v>26</v>
      </c>
      <c r="D832" s="3"/>
    </row>
    <row r="833" spans="1:4">
      <c r="A833" s="2" t="str">
        <f>"2533202008021702371960"</f>
        <v>2533202008021702371960</v>
      </c>
      <c r="B833" s="2" t="str">
        <f>"葛谣"</f>
        <v>葛谣</v>
      </c>
      <c r="C833" s="2" t="s">
        <v>28</v>
      </c>
      <c r="D833" s="3"/>
    </row>
    <row r="834" spans="1:4">
      <c r="A834" s="2" t="str">
        <f>"2533202008021520401884"</f>
        <v>2533202008021520401884</v>
      </c>
      <c r="B834" s="2" t="str">
        <f>"贺敬"</f>
        <v>贺敬</v>
      </c>
      <c r="C834" s="2" t="s">
        <v>28</v>
      </c>
      <c r="D834" s="3"/>
    </row>
    <row r="835" spans="1:4">
      <c r="A835" s="2" t="str">
        <f>"2533202008021130221759"</f>
        <v>2533202008021130221759</v>
      </c>
      <c r="B835" s="2" t="str">
        <f>"张翔宇"</f>
        <v>张翔宇</v>
      </c>
      <c r="C835" s="2" t="s">
        <v>26</v>
      </c>
      <c r="D835" s="3"/>
    </row>
    <row r="836" spans="1:4">
      <c r="A836" s="2" t="str">
        <f>"2533202008021359571846"</f>
        <v>2533202008021359571846</v>
      </c>
      <c r="B836" s="2" t="str">
        <f>"窦鑫"</f>
        <v>窦鑫</v>
      </c>
      <c r="C836" s="2" t="s">
        <v>26</v>
      </c>
      <c r="D836" s="3"/>
    </row>
    <row r="837" spans="1:4">
      <c r="A837" s="2" t="str">
        <f>"2533202008011520581397"</f>
        <v>2533202008011520581397</v>
      </c>
      <c r="B837" s="2" t="str">
        <f>"尚国岩"</f>
        <v>尚国岩</v>
      </c>
      <c r="C837" s="2" t="s">
        <v>22</v>
      </c>
      <c r="D837" s="3"/>
    </row>
    <row r="838" spans="1:4">
      <c r="A838" s="2" t="str">
        <f>"253320200731110046386"</f>
        <v>253320200731110046386</v>
      </c>
      <c r="B838" s="2" t="str">
        <f>"张洁"</f>
        <v>张洁</v>
      </c>
      <c r="C838" s="2" t="s">
        <v>25</v>
      </c>
      <c r="D838" s="3"/>
    </row>
    <row r="839" spans="1:4">
      <c r="A839" s="2" t="str">
        <f>"2533202008011539001407"</f>
        <v>2533202008011539001407</v>
      </c>
      <c r="B839" s="2" t="str">
        <f>"张建华"</f>
        <v>张建华</v>
      </c>
      <c r="C839" s="2" t="s">
        <v>28</v>
      </c>
      <c r="D839" s="3"/>
    </row>
    <row r="840" spans="1:4">
      <c r="A840" s="2" t="str">
        <f>"2533202008011200051274"</f>
        <v>2533202008011200051274</v>
      </c>
      <c r="B840" s="2" t="str">
        <f>"王丹"</f>
        <v>王丹</v>
      </c>
      <c r="C840" s="2" t="s">
        <v>26</v>
      </c>
      <c r="D840" s="3"/>
    </row>
    <row r="841" spans="1:4">
      <c r="A841" s="2" t="str">
        <f>"2533202008011447471374"</f>
        <v>2533202008011447471374</v>
      </c>
      <c r="B841" s="2" t="str">
        <f>"吴品升"</f>
        <v>吴品升</v>
      </c>
      <c r="C841" s="2" t="s">
        <v>26</v>
      </c>
      <c r="D841" s="3"/>
    </row>
    <row r="842" spans="1:4">
      <c r="A842" s="2" t="str">
        <f>"2533202008011821591497"</f>
        <v>2533202008011821591497</v>
      </c>
      <c r="B842" s="2" t="str">
        <f>"王心怡"</f>
        <v>王心怡</v>
      </c>
      <c r="C842" s="2" t="s">
        <v>28</v>
      </c>
      <c r="D842" s="3"/>
    </row>
    <row r="843" spans="1:4">
      <c r="A843" s="2" t="str">
        <f>"2533202008020944471707"</f>
        <v>2533202008020944471707</v>
      </c>
      <c r="B843" s="2" t="str">
        <f>"李晨阳"</f>
        <v>李晨阳</v>
      </c>
      <c r="C843" s="2" t="s">
        <v>26</v>
      </c>
      <c r="D843" s="3"/>
    </row>
    <row r="844" spans="1:4">
      <c r="A844" s="2" t="str">
        <f>"253320200731170715831"</f>
        <v>253320200731170715831</v>
      </c>
      <c r="B844" s="2" t="str">
        <f>"王菲"</f>
        <v>王菲</v>
      </c>
      <c r="C844" s="2" t="s">
        <v>21</v>
      </c>
      <c r="D844" s="3"/>
    </row>
    <row r="845" spans="1:4">
      <c r="A845" s="2" t="str">
        <f>"2533202008010821311124"</f>
        <v>2533202008010821311124</v>
      </c>
      <c r="B845" s="2" t="str">
        <f>"李凌云"</f>
        <v>李凌云</v>
      </c>
      <c r="C845" s="2" t="s">
        <v>22</v>
      </c>
      <c r="D845" s="3"/>
    </row>
    <row r="846" spans="1:4">
      <c r="A846" s="2" t="str">
        <f>"2533202008011716271464"</f>
        <v>2533202008011716271464</v>
      </c>
      <c r="B846" s="2" t="str">
        <f>"侯祖岳"</f>
        <v>侯祖岳</v>
      </c>
      <c r="C846" s="2" t="s">
        <v>28</v>
      </c>
      <c r="D846" s="3"/>
    </row>
    <row r="847" spans="1:4">
      <c r="A847" s="2" t="str">
        <f>"2533202008010825331128"</f>
        <v>2533202008010825331128</v>
      </c>
      <c r="B847" s="2" t="str">
        <f>"王珊"</f>
        <v>王珊</v>
      </c>
      <c r="C847" s="2" t="s">
        <v>27</v>
      </c>
      <c r="D847" s="3"/>
    </row>
    <row r="848" spans="1:4">
      <c r="A848" s="2" t="str">
        <f>"2533202008011733411477"</f>
        <v>2533202008011733411477</v>
      </c>
      <c r="B848" s="2" t="str">
        <f>"叶颖"</f>
        <v>叶颖</v>
      </c>
      <c r="C848" s="2" t="s">
        <v>27</v>
      </c>
      <c r="D848" s="3"/>
    </row>
    <row r="849" spans="1:4">
      <c r="A849" s="2" t="str">
        <f>"2533202008021523411889"</f>
        <v>2533202008021523411889</v>
      </c>
      <c r="B849" s="2" t="str">
        <f>"惠贤民"</f>
        <v>惠贤民</v>
      </c>
      <c r="C849" s="2" t="s">
        <v>26</v>
      </c>
      <c r="D849" s="3"/>
    </row>
    <row r="850" spans="1:4">
      <c r="A850" s="2" t="str">
        <f>"253320200731155015754"</f>
        <v>253320200731155015754</v>
      </c>
      <c r="B850" s="2" t="str">
        <f>"宋彧彬"</f>
        <v>宋彧彬</v>
      </c>
      <c r="C850" s="2" t="s">
        <v>26</v>
      </c>
      <c r="D850" s="3"/>
    </row>
    <row r="851" spans="1:4">
      <c r="A851" s="2" t="str">
        <f>"25332020073109133387"</f>
        <v>25332020073109133387</v>
      </c>
      <c r="B851" s="2" t="str">
        <f>"王勃"</f>
        <v>王勃</v>
      </c>
      <c r="C851" s="2" t="s">
        <v>22</v>
      </c>
      <c r="D851" s="3"/>
    </row>
    <row r="852" spans="1:4">
      <c r="A852" s="2" t="str">
        <f>"2533202008010816251120"</f>
        <v>2533202008010816251120</v>
      </c>
      <c r="B852" s="2" t="str">
        <f>"李冰阳"</f>
        <v>李冰阳</v>
      </c>
      <c r="C852" s="2" t="s">
        <v>26</v>
      </c>
      <c r="D852" s="3"/>
    </row>
    <row r="853" spans="1:4">
      <c r="A853" s="2" t="str">
        <f>"2533202008010816201119"</f>
        <v>2533202008010816201119</v>
      </c>
      <c r="B853" s="2" t="str">
        <f>"禹洋阳"</f>
        <v>禹洋阳</v>
      </c>
      <c r="C853" s="2" t="s">
        <v>26</v>
      </c>
      <c r="D853" s="3"/>
    </row>
    <row r="854" spans="1:4">
      <c r="A854" s="2" t="str">
        <f>"25332020073108212013"</f>
        <v>25332020073108212013</v>
      </c>
      <c r="B854" s="2" t="str">
        <f>"胡晓梅"</f>
        <v>胡晓梅</v>
      </c>
      <c r="C854" s="2" t="s">
        <v>26</v>
      </c>
      <c r="D854" s="3"/>
    </row>
    <row r="855" spans="1:4">
      <c r="A855" s="2" t="str">
        <f>"253320200731102732317"</f>
        <v>253320200731102732317</v>
      </c>
      <c r="B855" s="2" t="str">
        <f>"康旖旎"</f>
        <v>康旖旎</v>
      </c>
      <c r="C855" s="2" t="s">
        <v>28</v>
      </c>
      <c r="D855" s="3"/>
    </row>
    <row r="856" spans="1:4">
      <c r="A856" s="2" t="str">
        <f>"253320200731102759319"</f>
        <v>253320200731102759319</v>
      </c>
      <c r="B856" s="2" t="str">
        <f>"侯小亚"</f>
        <v>侯小亚</v>
      </c>
      <c r="C856" s="2" t="s">
        <v>26</v>
      </c>
      <c r="D856" s="3"/>
    </row>
    <row r="857" spans="1:4">
      <c r="A857" s="2" t="str">
        <f>"253320200731110101387"</f>
        <v>253320200731110101387</v>
      </c>
      <c r="B857" s="2" t="str">
        <f>"张鑫"</f>
        <v>张鑫</v>
      </c>
      <c r="C857" s="2" t="s">
        <v>26</v>
      </c>
      <c r="D857" s="3"/>
    </row>
    <row r="858" spans="1:4">
      <c r="A858" s="2" t="str">
        <f>"253320200731093629171"</f>
        <v>253320200731093629171</v>
      </c>
      <c r="B858" s="2" t="str">
        <f>"杜玉芳"</f>
        <v>杜玉芳</v>
      </c>
      <c r="C858" s="2" t="s">
        <v>24</v>
      </c>
      <c r="D858" s="3"/>
    </row>
    <row r="859" spans="1:4">
      <c r="A859" s="2" t="str">
        <f>"2533202008012104501566"</f>
        <v>2533202008012104501566</v>
      </c>
      <c r="B859" s="2" t="str">
        <f>"赵丽君"</f>
        <v>赵丽君</v>
      </c>
      <c r="C859" s="2" t="s">
        <v>26</v>
      </c>
      <c r="D859" s="3"/>
    </row>
    <row r="860" spans="1:4">
      <c r="A860" s="2" t="str">
        <f>"253320200731192555962"</f>
        <v>253320200731192555962</v>
      </c>
      <c r="B860" s="2" t="str">
        <f>"李丽"</f>
        <v>李丽</v>
      </c>
      <c r="C860" s="2" t="s">
        <v>26</v>
      </c>
      <c r="D860" s="3"/>
    </row>
    <row r="861" spans="1:4">
      <c r="A861" s="2" t="str">
        <f>"253320200731161617784"</f>
        <v>253320200731161617784</v>
      </c>
      <c r="B861" s="2" t="str">
        <f>"寇浩楠"</f>
        <v>寇浩楠</v>
      </c>
      <c r="C861" s="2" t="s">
        <v>22</v>
      </c>
      <c r="D861" s="3"/>
    </row>
    <row r="862" spans="1:4">
      <c r="A862" s="2" t="str">
        <f>"253320200731101451280"</f>
        <v>253320200731101451280</v>
      </c>
      <c r="B862" s="2" t="str">
        <f>"周卓"</f>
        <v>周卓</v>
      </c>
      <c r="C862" s="2" t="s">
        <v>27</v>
      </c>
      <c r="D862" s="3"/>
    </row>
    <row r="863" spans="1:4">
      <c r="A863" s="2" t="str">
        <f>"2533202008011400191352"</f>
        <v>2533202008011400191352</v>
      </c>
      <c r="B863" s="2" t="str">
        <f>"聂浩伟"</f>
        <v>聂浩伟</v>
      </c>
      <c r="C863" s="2" t="s">
        <v>23</v>
      </c>
      <c r="D863" s="3"/>
    </row>
    <row r="864" spans="1:4">
      <c r="A864" s="2" t="str">
        <f>"253320200731133550623"</f>
        <v>253320200731133550623</v>
      </c>
      <c r="B864" s="2" t="str">
        <f>"于佳"</f>
        <v>于佳</v>
      </c>
      <c r="C864" s="2" t="s">
        <v>27</v>
      </c>
      <c r="D864" s="3"/>
    </row>
    <row r="865" spans="1:4">
      <c r="A865" s="2" t="str">
        <f>"2533202008021335571834"</f>
        <v>2533202008021335571834</v>
      </c>
      <c r="B865" s="2" t="str">
        <f>"樊露"</f>
        <v>樊露</v>
      </c>
      <c r="C865" s="2" t="s">
        <v>28</v>
      </c>
      <c r="D865" s="3"/>
    </row>
    <row r="866" spans="1:4">
      <c r="A866" s="2" t="str">
        <f>"2533202007312117081025"</f>
        <v>2533202007312117081025</v>
      </c>
      <c r="B866" s="2" t="str">
        <f>"王珂"</f>
        <v>王珂</v>
      </c>
      <c r="C866" s="2" t="s">
        <v>24</v>
      </c>
      <c r="D866" s="3"/>
    </row>
    <row r="867" spans="1:4">
      <c r="A867" s="2" t="str">
        <f>"2533202008021300481814"</f>
        <v>2533202008021300481814</v>
      </c>
      <c r="B867" s="2" t="str">
        <f>"孟元昊"</f>
        <v>孟元昊</v>
      </c>
      <c r="C867" s="2" t="s">
        <v>28</v>
      </c>
      <c r="D867" s="3"/>
    </row>
    <row r="868" spans="1:4">
      <c r="A868" s="2" t="str">
        <f>"253320200731165347825"</f>
        <v>253320200731165347825</v>
      </c>
      <c r="B868" s="2" t="str">
        <f>"张欣"</f>
        <v>张欣</v>
      </c>
      <c r="C868" s="2" t="s">
        <v>22</v>
      </c>
      <c r="D868" s="3"/>
    </row>
    <row r="869" spans="1:4">
      <c r="A869" s="2" t="str">
        <f>"2533202008020839101682"</f>
        <v>2533202008020839101682</v>
      </c>
      <c r="B869" s="2" t="str">
        <f>"赵传宇"</f>
        <v>赵传宇</v>
      </c>
      <c r="C869" s="2" t="s">
        <v>22</v>
      </c>
      <c r="D869" s="3"/>
    </row>
    <row r="870" spans="1:4">
      <c r="A870" s="2" t="str">
        <f>"2533202008011028511214"</f>
        <v>2533202008011028511214</v>
      </c>
      <c r="B870" s="2" t="str">
        <f>"常莹莹"</f>
        <v>常莹莹</v>
      </c>
      <c r="C870" s="2" t="s">
        <v>26</v>
      </c>
      <c r="D870" s="3"/>
    </row>
    <row r="871" spans="1:4">
      <c r="A871" s="2" t="str">
        <f>"253320200731144120688"</f>
        <v>253320200731144120688</v>
      </c>
      <c r="B871" s="2" t="str">
        <f>"高岩"</f>
        <v>高岩</v>
      </c>
      <c r="C871" s="2" t="s">
        <v>28</v>
      </c>
      <c r="D871" s="3"/>
    </row>
    <row r="872" spans="1:4">
      <c r="A872" s="2" t="str">
        <f>"253320200731101929293"</f>
        <v>253320200731101929293</v>
      </c>
      <c r="B872" s="2" t="str">
        <f>"王生理"</f>
        <v>王生理</v>
      </c>
      <c r="C872" s="2" t="s">
        <v>21</v>
      </c>
      <c r="D872" s="3"/>
    </row>
    <row r="873" spans="1:4">
      <c r="A873" s="2" t="str">
        <f>"253320200731165018822"</f>
        <v>253320200731165018822</v>
      </c>
      <c r="B873" s="2" t="str">
        <f>"周媛"</f>
        <v>周媛</v>
      </c>
      <c r="C873" s="2" t="s">
        <v>28</v>
      </c>
      <c r="D873" s="3"/>
    </row>
    <row r="874" spans="1:4">
      <c r="A874" s="2" t="str">
        <f>"2533202008012139361585"</f>
        <v>2533202008012139361585</v>
      </c>
      <c r="B874" s="2" t="str">
        <f>"杨迪"</f>
        <v>杨迪</v>
      </c>
      <c r="C874" s="2" t="s">
        <v>22</v>
      </c>
      <c r="D874" s="3"/>
    </row>
    <row r="875" spans="1:4">
      <c r="A875" s="2" t="str">
        <f>"253320200731161921787"</f>
        <v>253320200731161921787</v>
      </c>
      <c r="B875" s="2" t="str">
        <f>"王月"</f>
        <v>王月</v>
      </c>
      <c r="C875" s="2" t="s">
        <v>26</v>
      </c>
      <c r="D875" s="3"/>
    </row>
    <row r="876" spans="1:4">
      <c r="A876" s="2" t="str">
        <f>"253320200731170314828"</f>
        <v>253320200731170314828</v>
      </c>
      <c r="B876" s="2" t="str">
        <f>"翁辉"</f>
        <v>翁辉</v>
      </c>
      <c r="C876" s="2" t="s">
        <v>26</v>
      </c>
      <c r="D876" s="3"/>
    </row>
    <row r="877" spans="1:4">
      <c r="A877" s="2" t="str">
        <f>"253320200731103845347"</f>
        <v>253320200731103845347</v>
      </c>
      <c r="B877" s="2" t="str">
        <f>"林佳"</f>
        <v>林佳</v>
      </c>
      <c r="C877" s="2" t="s">
        <v>28</v>
      </c>
      <c r="D877" s="3"/>
    </row>
    <row r="878" spans="1:4">
      <c r="A878" s="2" t="str">
        <f>"253320200731111418413"</f>
        <v>253320200731111418413</v>
      </c>
      <c r="B878" s="2" t="str">
        <f>"张珍"</f>
        <v>张珍</v>
      </c>
      <c r="C878" s="2" t="s">
        <v>22</v>
      </c>
      <c r="D878" s="3"/>
    </row>
    <row r="879" spans="1:4">
      <c r="A879" s="2" t="str">
        <f>"2533202008021347031842"</f>
        <v>2533202008021347031842</v>
      </c>
      <c r="B879" s="2" t="str">
        <f>"马良"</f>
        <v>马良</v>
      </c>
      <c r="C879" s="2" t="s">
        <v>26</v>
      </c>
      <c r="D879" s="3"/>
    </row>
    <row r="880" spans="1:4">
      <c r="A880" s="2" t="str">
        <f>"253320200731172659854"</f>
        <v>253320200731172659854</v>
      </c>
      <c r="B880" s="2" t="str">
        <f>"杜杨"</f>
        <v>杜杨</v>
      </c>
      <c r="C880" s="2" t="s">
        <v>21</v>
      </c>
      <c r="D880" s="3"/>
    </row>
    <row r="881" spans="1:4">
      <c r="A881" s="2" t="str">
        <f>"2533202008010826121129"</f>
        <v>2533202008010826121129</v>
      </c>
      <c r="B881" s="2" t="str">
        <f>"孙琳缓"</f>
        <v>孙琳缓</v>
      </c>
      <c r="C881" s="2" t="s">
        <v>26</v>
      </c>
      <c r="D881" s="3"/>
    </row>
    <row r="882" spans="1:4">
      <c r="A882" s="2" t="str">
        <f>"2533202008010826321132"</f>
        <v>2533202008010826321132</v>
      </c>
      <c r="B882" s="2" t="str">
        <f>"秦玉镯"</f>
        <v>秦玉镯</v>
      </c>
      <c r="C882" s="2" t="s">
        <v>21</v>
      </c>
      <c r="D882" s="3"/>
    </row>
    <row r="883" spans="1:4">
      <c r="A883" s="2" t="str">
        <f>"2533202008010918551168"</f>
        <v>2533202008010918551168</v>
      </c>
      <c r="B883" s="2" t="str">
        <f>"陈俭"</f>
        <v>陈俭</v>
      </c>
      <c r="C883" s="2" t="s">
        <v>22</v>
      </c>
      <c r="D883" s="3"/>
    </row>
    <row r="884" spans="1:4">
      <c r="A884" s="2" t="str">
        <f>"2533202007312321291092"</f>
        <v>2533202007312321291092</v>
      </c>
      <c r="B884" s="2" t="str">
        <f>"闫迪"</f>
        <v>闫迪</v>
      </c>
      <c r="C884" s="2" t="s">
        <v>21</v>
      </c>
      <c r="D884" s="3"/>
    </row>
    <row r="885" spans="1:4">
      <c r="A885" s="2" t="str">
        <f>"253320200731140038652"</f>
        <v>253320200731140038652</v>
      </c>
      <c r="B885" s="2" t="str">
        <f>"焦亚楠"</f>
        <v>焦亚楠</v>
      </c>
      <c r="C885" s="2" t="s">
        <v>21</v>
      </c>
      <c r="D885" s="3"/>
    </row>
    <row r="886" spans="1:4">
      <c r="A886" s="2" t="str">
        <f>"253320200731095221210"</f>
        <v>253320200731095221210</v>
      </c>
      <c r="B886" s="2" t="str">
        <f>"赵玉琳"</f>
        <v>赵玉琳</v>
      </c>
      <c r="C886" s="2" t="s">
        <v>21</v>
      </c>
      <c r="D886" s="3"/>
    </row>
    <row r="887" spans="1:4">
      <c r="A887" s="2" t="str">
        <f>"2533202008012314061632"</f>
        <v>2533202008012314061632</v>
      </c>
      <c r="B887" s="2" t="str">
        <f>"杨晨伟"</f>
        <v>杨晨伟</v>
      </c>
      <c r="C887" s="2" t="s">
        <v>26</v>
      </c>
      <c r="D887" s="3"/>
    </row>
    <row r="888" spans="1:4">
      <c r="A888" s="2" t="str">
        <f>"253320200731092548126"</f>
        <v>253320200731092548126</v>
      </c>
      <c r="B888" s="2" t="str">
        <f>"杨玉"</f>
        <v>杨玉</v>
      </c>
      <c r="C888" s="2" t="s">
        <v>28</v>
      </c>
      <c r="D888" s="3"/>
    </row>
    <row r="889" spans="1:4">
      <c r="A889" s="2" t="str">
        <f>"2533202008011729281472"</f>
        <v>2533202008011729281472</v>
      </c>
      <c r="B889" s="2" t="str">
        <f>"鲁明鑫"</f>
        <v>鲁明鑫</v>
      </c>
      <c r="C889" s="2" t="s">
        <v>22</v>
      </c>
      <c r="D889" s="3"/>
    </row>
    <row r="890" spans="1:4">
      <c r="A890" s="2" t="str">
        <f>"253320200731203052998"</f>
        <v>253320200731203052998</v>
      </c>
      <c r="B890" s="2" t="str">
        <f>"申晓萌"</f>
        <v>申晓萌</v>
      </c>
      <c r="C890" s="2" t="s">
        <v>26</v>
      </c>
      <c r="D890" s="3"/>
    </row>
    <row r="891" spans="1:4">
      <c r="A891" s="2" t="str">
        <f>"253320200731184515924"</f>
        <v>253320200731184515924</v>
      </c>
      <c r="B891" s="2" t="str">
        <f>"段晓冉"</f>
        <v>段晓冉</v>
      </c>
      <c r="C891" s="2" t="s">
        <v>28</v>
      </c>
      <c r="D891" s="3"/>
    </row>
    <row r="892" spans="1:4">
      <c r="A892" s="2" t="str">
        <f>"253320200731193444967"</f>
        <v>253320200731193444967</v>
      </c>
      <c r="B892" s="2" t="str">
        <f>"黄梦琪"</f>
        <v>黄梦琪</v>
      </c>
      <c r="C892" s="2" t="s">
        <v>26</v>
      </c>
      <c r="D892" s="3"/>
    </row>
    <row r="893" spans="1:4">
      <c r="A893" s="2" t="str">
        <f>"2533202008011224511291"</f>
        <v>2533202008011224511291</v>
      </c>
      <c r="B893" s="2" t="str">
        <f>"李瑞"</f>
        <v>李瑞</v>
      </c>
      <c r="C893" s="2" t="s">
        <v>21</v>
      </c>
      <c r="D893" s="3"/>
    </row>
    <row r="894" spans="1:4">
      <c r="A894" s="2" t="str">
        <f>"253320200731153552737"</f>
        <v>253320200731153552737</v>
      </c>
      <c r="B894" s="2" t="str">
        <f>"鲁叶"</f>
        <v>鲁叶</v>
      </c>
      <c r="C894" s="2" t="s">
        <v>24</v>
      </c>
      <c r="D894" s="3"/>
    </row>
    <row r="895" spans="1:4">
      <c r="A895" s="2" t="str">
        <f>"253320200731190657944"</f>
        <v>253320200731190657944</v>
      </c>
      <c r="B895" s="2" t="str">
        <f>"齐冰"</f>
        <v>齐冰</v>
      </c>
      <c r="C895" s="2" t="s">
        <v>21</v>
      </c>
      <c r="D895" s="3"/>
    </row>
    <row r="896" spans="1:4">
      <c r="A896" s="2" t="str">
        <f>"25332020073109001545"</f>
        <v>25332020073109001545</v>
      </c>
      <c r="B896" s="2" t="str">
        <f>"刘磊"</f>
        <v>刘磊</v>
      </c>
      <c r="C896" s="2" t="s">
        <v>28</v>
      </c>
      <c r="D896" s="3"/>
    </row>
    <row r="897" spans="1:4">
      <c r="A897" s="2" t="str">
        <f>"253320200731141544668"</f>
        <v>253320200731141544668</v>
      </c>
      <c r="B897" s="2" t="str">
        <f>"李航"</f>
        <v>李航</v>
      </c>
      <c r="C897" s="2" t="s">
        <v>26</v>
      </c>
      <c r="D897" s="3"/>
    </row>
    <row r="898" spans="1:4">
      <c r="A898" s="2" t="str">
        <f>"2533202008020750471659"</f>
        <v>2533202008020750471659</v>
      </c>
      <c r="B898" s="2" t="str">
        <f>"罗婵"</f>
        <v>罗婵</v>
      </c>
      <c r="C898" s="2" t="s">
        <v>24</v>
      </c>
      <c r="D898" s="3"/>
    </row>
    <row r="899" spans="1:4">
      <c r="A899" s="2" t="str">
        <f>"2533202008021103351748"</f>
        <v>2533202008021103351748</v>
      </c>
      <c r="B899" s="2" t="str">
        <f>"丁俊杰"</f>
        <v>丁俊杰</v>
      </c>
      <c r="C899" s="2" t="s">
        <v>22</v>
      </c>
      <c r="D899" s="3"/>
    </row>
    <row r="900" spans="1:4">
      <c r="A900" s="2" t="str">
        <f>"2533202008021156271773"</f>
        <v>2533202008021156271773</v>
      </c>
      <c r="B900" s="2" t="str">
        <f>"张明"</f>
        <v>张明</v>
      </c>
      <c r="C900" s="2" t="s">
        <v>27</v>
      </c>
      <c r="D900" s="3"/>
    </row>
    <row r="901" spans="1:4">
      <c r="A901" s="2" t="str">
        <f>"253320200731113922450"</f>
        <v>253320200731113922450</v>
      </c>
      <c r="B901" s="2" t="str">
        <f>"李微"</f>
        <v>李微</v>
      </c>
      <c r="C901" s="2" t="s">
        <v>28</v>
      </c>
      <c r="D901" s="3"/>
    </row>
    <row r="902" spans="1:4">
      <c r="A902" s="2" t="str">
        <f>"2533202008010849141148"</f>
        <v>2533202008010849141148</v>
      </c>
      <c r="B902" s="2" t="str">
        <f>"张嵘月"</f>
        <v>张嵘月</v>
      </c>
      <c r="C902" s="2" t="s">
        <v>24</v>
      </c>
      <c r="D902" s="3"/>
    </row>
    <row r="903" spans="1:4">
      <c r="A903" s="2" t="str">
        <f>"253320200731170914832"</f>
        <v>253320200731170914832</v>
      </c>
      <c r="B903" s="2" t="str">
        <f>"王迁"</f>
        <v>王迁</v>
      </c>
      <c r="C903" s="2" t="s">
        <v>28</v>
      </c>
      <c r="D903" s="3"/>
    </row>
    <row r="904" spans="1:4">
      <c r="A904" s="2" t="str">
        <f>"2533202008011249591308"</f>
        <v>2533202008011249591308</v>
      </c>
      <c r="B904" s="2" t="str">
        <f>"姜欣苗"</f>
        <v>姜欣苗</v>
      </c>
      <c r="C904" s="2" t="s">
        <v>26</v>
      </c>
      <c r="D904" s="3"/>
    </row>
    <row r="905" spans="1:4">
      <c r="A905" s="2" t="str">
        <f>"253320200731115910477"</f>
        <v>253320200731115910477</v>
      </c>
      <c r="B905" s="2" t="str">
        <f>"杨琪"</f>
        <v>杨琪</v>
      </c>
      <c r="C905" s="2" t="s">
        <v>28</v>
      </c>
      <c r="D905" s="3"/>
    </row>
    <row r="906" spans="1:4">
      <c r="A906" s="2" t="str">
        <f>"253320200731180614885"</f>
        <v>253320200731180614885</v>
      </c>
      <c r="B906" s="2" t="str">
        <f>"段宇玉"</f>
        <v>段宇玉</v>
      </c>
      <c r="C906" s="2" t="s">
        <v>28</v>
      </c>
      <c r="D906" s="3"/>
    </row>
    <row r="907" spans="1:4">
      <c r="A907" s="2" t="str">
        <f>"25332020073109110878"</f>
        <v>25332020073109110878</v>
      </c>
      <c r="B907" s="2" t="str">
        <f>"张肖"</f>
        <v>张肖</v>
      </c>
      <c r="C907" s="2" t="s">
        <v>22</v>
      </c>
      <c r="D907" s="3"/>
    </row>
    <row r="908" spans="1:4">
      <c r="A908" s="2" t="str">
        <f>"2533202008021742071978"</f>
        <v>2533202008021742071978</v>
      </c>
      <c r="B908" s="2" t="str">
        <f>"井香雅"</f>
        <v>井香雅</v>
      </c>
      <c r="C908" s="2" t="s">
        <v>23</v>
      </c>
      <c r="D908" s="3"/>
    </row>
    <row r="909" spans="1:4">
      <c r="A909" s="2" t="str">
        <f>"2533202007312101541017"</f>
        <v>2533202007312101541017</v>
      </c>
      <c r="B909" s="2" t="str">
        <f>"周咪"</f>
        <v>周咪</v>
      </c>
      <c r="C909" s="2" t="s">
        <v>22</v>
      </c>
      <c r="D909" s="3"/>
    </row>
    <row r="910" spans="1:4">
      <c r="A910" s="2" t="str">
        <f>"2533202008021724531971"</f>
        <v>2533202008021724531971</v>
      </c>
      <c r="B910" s="2" t="str">
        <f>"索彬"</f>
        <v>索彬</v>
      </c>
      <c r="C910" s="2" t="s">
        <v>21</v>
      </c>
      <c r="D910" s="3"/>
    </row>
    <row r="911" spans="1:4">
      <c r="A911" s="2" t="str">
        <f>"253320200731103607336"</f>
        <v>253320200731103607336</v>
      </c>
      <c r="B911" s="2" t="str">
        <f>"郑幸"</f>
        <v>郑幸</v>
      </c>
      <c r="C911" s="2" t="s">
        <v>28</v>
      </c>
      <c r="D911" s="3"/>
    </row>
    <row r="912" spans="1:4">
      <c r="A912" s="2" t="str">
        <f>"2533202008011758201484"</f>
        <v>2533202008011758201484</v>
      </c>
      <c r="B912" s="2" t="str">
        <f>"刘香君"</f>
        <v>刘香君</v>
      </c>
      <c r="C912" s="2" t="s">
        <v>21</v>
      </c>
      <c r="D912" s="3"/>
    </row>
    <row r="913" spans="1:4">
      <c r="A913" s="2" t="str">
        <f>"253320200731192517960"</f>
        <v>253320200731192517960</v>
      </c>
      <c r="B913" s="2" t="str">
        <f>"陈晨"</f>
        <v>陈晨</v>
      </c>
      <c r="C913" s="2" t="s">
        <v>24</v>
      </c>
      <c r="D913" s="3"/>
    </row>
    <row r="914" spans="1:4">
      <c r="A914" s="2" t="str">
        <f>"2533202008021646321949"</f>
        <v>2533202008021646321949</v>
      </c>
      <c r="B914" s="2" t="str">
        <f>"邱胜伟"</f>
        <v>邱胜伟</v>
      </c>
      <c r="C914" s="2" t="s">
        <v>22</v>
      </c>
      <c r="D914" s="3"/>
    </row>
    <row r="915" spans="1:4">
      <c r="A915" s="2" t="str">
        <f>"253320200731160541774"</f>
        <v>253320200731160541774</v>
      </c>
      <c r="B915" s="2" t="str">
        <f>"雷冉红"</f>
        <v>雷冉红</v>
      </c>
      <c r="C915" s="2" t="s">
        <v>24</v>
      </c>
      <c r="D915" s="3"/>
    </row>
    <row r="916" spans="1:4">
      <c r="A916" s="2" t="str">
        <f>"253320200731181058889"</f>
        <v>253320200731181058889</v>
      </c>
      <c r="B916" s="2" t="str">
        <f>"王凡"</f>
        <v>王凡</v>
      </c>
      <c r="C916" s="2" t="s">
        <v>24</v>
      </c>
      <c r="D916" s="3"/>
    </row>
    <row r="917" spans="1:4">
      <c r="A917" s="2" t="str">
        <f>"2533202008021231011791"</f>
        <v>2533202008021231011791</v>
      </c>
      <c r="B917" s="2" t="str">
        <f>"王露"</f>
        <v>王露</v>
      </c>
      <c r="C917" s="2" t="s">
        <v>26</v>
      </c>
      <c r="D917" s="3"/>
    </row>
    <row r="918" spans="1:4">
      <c r="A918" s="2" t="str">
        <f>"253320200731101216274"</f>
        <v>253320200731101216274</v>
      </c>
      <c r="B918" s="2" t="str">
        <f>"陈培"</f>
        <v>陈培</v>
      </c>
      <c r="C918" s="2" t="s">
        <v>22</v>
      </c>
      <c r="D918" s="3"/>
    </row>
    <row r="919" spans="1:4">
      <c r="A919" s="2" t="str">
        <f>"253320200731092951150"</f>
        <v>253320200731092951150</v>
      </c>
      <c r="B919" s="2" t="str">
        <f>"郭泽端"</f>
        <v>郭泽端</v>
      </c>
      <c r="C919" s="2" t="s">
        <v>26</v>
      </c>
      <c r="D919" s="3"/>
    </row>
    <row r="920" spans="1:4">
      <c r="A920" s="2" t="str">
        <f>"2533202008021652461954"</f>
        <v>2533202008021652461954</v>
      </c>
      <c r="B920" s="2" t="str">
        <f>"乔阁"</f>
        <v>乔阁</v>
      </c>
      <c r="C920" s="2" t="s">
        <v>21</v>
      </c>
      <c r="D920" s="3"/>
    </row>
    <row r="921" spans="1:4">
      <c r="A921" s="2" t="str">
        <f>"2533202008021210151778"</f>
        <v>2533202008021210151778</v>
      </c>
      <c r="B921" s="2" t="str">
        <f>"张春阳"</f>
        <v>张春阳</v>
      </c>
      <c r="C921" s="2" t="s">
        <v>21</v>
      </c>
      <c r="D921" s="3"/>
    </row>
    <row r="922" spans="1:4">
      <c r="A922" s="2" t="str">
        <f>"253320200731113846449"</f>
        <v>253320200731113846449</v>
      </c>
      <c r="B922" s="2" t="str">
        <f>"马艺勉"</f>
        <v>马艺勉</v>
      </c>
      <c r="C922" s="2" t="s">
        <v>26</v>
      </c>
      <c r="D922" s="3"/>
    </row>
    <row r="923" spans="1:4">
      <c r="A923" s="2" t="str">
        <f>"253320200731110449394"</f>
        <v>253320200731110449394</v>
      </c>
      <c r="B923" s="2" t="str">
        <f>"程璐"</f>
        <v>程璐</v>
      </c>
      <c r="C923" s="2" t="s">
        <v>26</v>
      </c>
      <c r="D923" s="3"/>
    </row>
    <row r="924" spans="1:4">
      <c r="A924" s="2" t="str">
        <f>"253320200731200855987"</f>
        <v>253320200731200855987</v>
      </c>
      <c r="B924" s="2" t="str">
        <f>"赵小伟"</f>
        <v>赵小伟</v>
      </c>
      <c r="C924" s="2" t="s">
        <v>21</v>
      </c>
      <c r="D924" s="3"/>
    </row>
    <row r="925" spans="1:4">
      <c r="A925" s="2" t="str">
        <f>"2533202008011505031382"</f>
        <v>2533202008011505031382</v>
      </c>
      <c r="B925" s="2" t="str">
        <f>"石晓露"</f>
        <v>石晓露</v>
      </c>
      <c r="C925" s="2" t="s">
        <v>26</v>
      </c>
      <c r="D925" s="3"/>
    </row>
    <row r="926" spans="1:4">
      <c r="A926" s="2" t="str">
        <f>"2533202008011146201264"</f>
        <v>2533202008011146201264</v>
      </c>
      <c r="B926" s="2" t="str">
        <f>"常玉升"</f>
        <v>常玉升</v>
      </c>
      <c r="C926" s="2" t="s">
        <v>22</v>
      </c>
      <c r="D926" s="3"/>
    </row>
    <row r="927" spans="1:4">
      <c r="A927" s="2" t="str">
        <f>"2533202007312102591019"</f>
        <v>2533202007312102591019</v>
      </c>
      <c r="B927" s="2" t="str">
        <f>"孙迪"</f>
        <v>孙迪</v>
      </c>
      <c r="C927" s="2" t="s">
        <v>22</v>
      </c>
      <c r="D927" s="3"/>
    </row>
    <row r="928" spans="1:4">
      <c r="A928" s="2" t="str">
        <f>"2533202007312058231014"</f>
        <v>2533202007312058231014</v>
      </c>
      <c r="B928" s="2" t="str">
        <f>"杨辉"</f>
        <v>杨辉</v>
      </c>
      <c r="C928" s="2" t="s">
        <v>26</v>
      </c>
      <c r="D928" s="3"/>
    </row>
    <row r="929" spans="1:4">
      <c r="A929" s="2" t="str">
        <f>"2533202008011802521487"</f>
        <v>2533202008011802521487</v>
      </c>
      <c r="B929" s="2" t="str">
        <f>"袁开欣"</f>
        <v>袁开欣</v>
      </c>
      <c r="C929" s="2" t="s">
        <v>28</v>
      </c>
      <c r="D929" s="3"/>
    </row>
    <row r="930" spans="1:4">
      <c r="A930" s="2" t="str">
        <f>"2533202008011520181396"</f>
        <v>2533202008011520181396</v>
      </c>
      <c r="B930" s="2" t="str">
        <f>"王峰"</f>
        <v>王峰</v>
      </c>
      <c r="C930" s="2" t="s">
        <v>26</v>
      </c>
      <c r="D930" s="3"/>
    </row>
    <row r="931" spans="1:4">
      <c r="A931" s="2" t="str">
        <f>"2533202008010007241103"</f>
        <v>2533202008010007241103</v>
      </c>
      <c r="B931" s="2" t="str">
        <f>"邓晓燕"</f>
        <v>邓晓燕</v>
      </c>
      <c r="C931" s="2" t="s">
        <v>27</v>
      </c>
      <c r="D931" s="3"/>
    </row>
    <row r="932" spans="1:4">
      <c r="A932" s="2" t="str">
        <f>"253320200731145341699"</f>
        <v>253320200731145341699</v>
      </c>
      <c r="B932" s="2" t="str">
        <f>"郭壮丽"</f>
        <v>郭壮丽</v>
      </c>
      <c r="C932" s="2" t="s">
        <v>23</v>
      </c>
      <c r="D932" s="3"/>
    </row>
    <row r="933" spans="1:4">
      <c r="A933" s="2" t="str">
        <f>"2533202008011918541528"</f>
        <v>2533202008011918541528</v>
      </c>
      <c r="B933" s="2" t="str">
        <f>"赵博彤"</f>
        <v>赵博彤</v>
      </c>
      <c r="C933" s="2" t="s">
        <v>24</v>
      </c>
      <c r="D933" s="3"/>
    </row>
    <row r="934" spans="1:4">
      <c r="A934" s="2" t="str">
        <f>"2533202008020852381688"</f>
        <v>2533202008020852381688</v>
      </c>
      <c r="B934" s="2" t="str">
        <f>"王异凡"</f>
        <v>王异凡</v>
      </c>
      <c r="C934" s="2" t="s">
        <v>24</v>
      </c>
      <c r="D934" s="3"/>
    </row>
    <row r="935" spans="1:4">
      <c r="A935" s="2" t="str">
        <f>"253320200731130616581"</f>
        <v>253320200731130616581</v>
      </c>
      <c r="B935" s="2" t="str">
        <f>"魏冰雪"</f>
        <v>魏冰雪</v>
      </c>
      <c r="C935" s="2" t="s">
        <v>24</v>
      </c>
      <c r="D935" s="3"/>
    </row>
    <row r="936" spans="1:4">
      <c r="A936" s="2" t="str">
        <f>"2533202008021603411923"</f>
        <v>2533202008021603411923</v>
      </c>
      <c r="B936" s="2" t="str">
        <f>"黑明风"</f>
        <v>黑明风</v>
      </c>
      <c r="C936" s="2" t="s">
        <v>26</v>
      </c>
      <c r="D936" s="3"/>
    </row>
    <row r="937" spans="1:4">
      <c r="A937" s="2" t="str">
        <f>"25332020073109160493"</f>
        <v>25332020073109160493</v>
      </c>
      <c r="B937" s="2" t="str">
        <f>"毕怡茹"</f>
        <v>毕怡茹</v>
      </c>
      <c r="C937" s="2" t="s">
        <v>24</v>
      </c>
      <c r="D937" s="3"/>
    </row>
    <row r="938" spans="1:4">
      <c r="A938" s="2" t="str">
        <f>"25332020073109135488"</f>
        <v>25332020073109135488</v>
      </c>
      <c r="B938" s="2" t="str">
        <f>"方佳迪"</f>
        <v>方佳迪</v>
      </c>
      <c r="C938" s="2" t="s">
        <v>24</v>
      </c>
      <c r="D938" s="3"/>
    </row>
    <row r="939" spans="1:4">
      <c r="A939" s="2" t="str">
        <f>"2533202007312236541072"</f>
        <v>2533202007312236541072</v>
      </c>
      <c r="B939" s="2" t="str">
        <f>"郭家佳"</f>
        <v>郭家佳</v>
      </c>
      <c r="C939" s="2" t="s">
        <v>28</v>
      </c>
      <c r="D939" s="3"/>
    </row>
    <row r="940" spans="1:4">
      <c r="A940" s="2" t="str">
        <f>"2533202008011834551505"</f>
        <v>2533202008011834551505</v>
      </c>
      <c r="B940" s="2" t="str">
        <f>"韦晓飞"</f>
        <v>韦晓飞</v>
      </c>
      <c r="C940" s="2" t="s">
        <v>24</v>
      </c>
      <c r="D940" s="3"/>
    </row>
    <row r="941" spans="1:4">
      <c r="A941" s="2" t="str">
        <f>"2533202008011826151500"</f>
        <v>2533202008011826151500</v>
      </c>
      <c r="B941" s="2" t="str">
        <f>"冯理达"</f>
        <v>冯理达</v>
      </c>
      <c r="C941" s="2" t="s">
        <v>24</v>
      </c>
      <c r="D941" s="3"/>
    </row>
    <row r="942" spans="1:4">
      <c r="A942" s="2" t="str">
        <f>"2533202008011556031418"</f>
        <v>2533202008011556031418</v>
      </c>
      <c r="B942" s="2" t="str">
        <f>"宋张乐"</f>
        <v>宋张乐</v>
      </c>
      <c r="C942" s="2" t="s">
        <v>23</v>
      </c>
      <c r="D942" s="3"/>
    </row>
    <row r="943" spans="1:4">
      <c r="A943" s="2" t="str">
        <f>"253320200731120923482"</f>
        <v>253320200731120923482</v>
      </c>
      <c r="B943" s="2" t="str">
        <f>"程翠田"</f>
        <v>程翠田</v>
      </c>
      <c r="C943" s="2" t="s">
        <v>27</v>
      </c>
      <c r="D943" s="3"/>
    </row>
    <row r="944" spans="1:4">
      <c r="A944" s="2" t="str">
        <f>"253320200731143815683"</f>
        <v>253320200731143815683</v>
      </c>
      <c r="B944" s="2" t="str">
        <f>"徐伟伟"</f>
        <v>徐伟伟</v>
      </c>
      <c r="C944" s="2" t="s">
        <v>24</v>
      </c>
      <c r="D944" s="3"/>
    </row>
    <row r="945" spans="1:4">
      <c r="A945" s="2" t="str">
        <f>"2533202008021042471738"</f>
        <v>2533202008021042471738</v>
      </c>
      <c r="B945" s="2" t="str">
        <f>"汤欢"</f>
        <v>汤欢</v>
      </c>
      <c r="C945" s="2" t="s">
        <v>24</v>
      </c>
      <c r="D945" s="3"/>
    </row>
    <row r="946" spans="1:4">
      <c r="A946" s="2" t="str">
        <f>"253320200731130007569"</f>
        <v>253320200731130007569</v>
      </c>
      <c r="B946" s="2" t="str">
        <f>"张潇"</f>
        <v>张潇</v>
      </c>
      <c r="C946" s="2" t="s">
        <v>28</v>
      </c>
      <c r="D946" s="3"/>
    </row>
    <row r="947" spans="1:4">
      <c r="A947" s="2" t="str">
        <f>"25332020073109050262"</f>
        <v>25332020073109050262</v>
      </c>
      <c r="B947" s="2" t="str">
        <f>"李彦平"</f>
        <v>李彦平</v>
      </c>
      <c r="C947" s="2" t="s">
        <v>29</v>
      </c>
      <c r="D947" s="3"/>
    </row>
    <row r="948" spans="1:4">
      <c r="A948" s="2" t="str">
        <f>"253320200731183003908"</f>
        <v>253320200731183003908</v>
      </c>
      <c r="B948" s="2" t="str">
        <f>"时颖梦"</f>
        <v>时颖梦</v>
      </c>
      <c r="C948" s="2" t="s">
        <v>23</v>
      </c>
      <c r="D948" s="3"/>
    </row>
    <row r="949" spans="1:4">
      <c r="A949" s="2" t="str">
        <f>"253320200731093037152"</f>
        <v>253320200731093037152</v>
      </c>
      <c r="B949" s="2" t="str">
        <f>"陈怡"</f>
        <v>陈怡</v>
      </c>
      <c r="C949" s="2" t="s">
        <v>26</v>
      </c>
      <c r="D949" s="3"/>
    </row>
    <row r="950" spans="1:4">
      <c r="A950" s="2" t="str">
        <f>"253320200731123916535"</f>
        <v>253320200731123916535</v>
      </c>
      <c r="B950" s="2" t="str">
        <f>"翟优"</f>
        <v>翟优</v>
      </c>
      <c r="C950" s="2" t="s">
        <v>25</v>
      </c>
      <c r="D950" s="3"/>
    </row>
    <row r="951" spans="1:4">
      <c r="A951" s="2" t="str">
        <f>"253320200731121035484"</f>
        <v>253320200731121035484</v>
      </c>
      <c r="B951" s="2" t="str">
        <f>"孙华芬"</f>
        <v>孙华芬</v>
      </c>
      <c r="C951" s="2" t="s">
        <v>23</v>
      </c>
      <c r="D951" s="3"/>
    </row>
    <row r="952" spans="1:4">
      <c r="A952" s="2" t="str">
        <f>"253320200731114231454"</f>
        <v>253320200731114231454</v>
      </c>
      <c r="B952" s="2" t="str">
        <f>"陶蕊"</f>
        <v>陶蕊</v>
      </c>
      <c r="C952" s="2" t="s">
        <v>24</v>
      </c>
      <c r="D952" s="3"/>
    </row>
    <row r="953" spans="1:4">
      <c r="A953" s="2" t="str">
        <f>"253320200731181827893"</f>
        <v>253320200731181827893</v>
      </c>
      <c r="B953" s="2" t="str">
        <f>"刘嘉荟"</f>
        <v>刘嘉荟</v>
      </c>
      <c r="C953" s="2" t="s">
        <v>22</v>
      </c>
      <c r="D953" s="3"/>
    </row>
    <row r="954" spans="1:4">
      <c r="A954" s="2" t="str">
        <f>"2533202008020924391700"</f>
        <v>2533202008020924391700</v>
      </c>
      <c r="B954" s="2" t="str">
        <f>"戈雨欣"</f>
        <v>戈雨欣</v>
      </c>
      <c r="C954" s="2" t="s">
        <v>27</v>
      </c>
      <c r="D954" s="3"/>
    </row>
    <row r="955" spans="1:4">
      <c r="A955" s="2" t="str">
        <f>"253320200731125019555"</f>
        <v>253320200731125019555</v>
      </c>
      <c r="B955" s="2" t="str">
        <f>"张飒"</f>
        <v>张飒</v>
      </c>
      <c r="C955" s="2" t="s">
        <v>24</v>
      </c>
      <c r="D955" s="3"/>
    </row>
    <row r="956" spans="1:4">
      <c r="A956" s="2" t="str">
        <f>"253320200731130843588"</f>
        <v>253320200731130843588</v>
      </c>
      <c r="B956" s="2" t="str">
        <f>"史良"</f>
        <v>史良</v>
      </c>
      <c r="C956" s="2" t="s">
        <v>24</v>
      </c>
      <c r="D956" s="3"/>
    </row>
    <row r="957" spans="1:4">
      <c r="A957" s="2" t="str">
        <f>"2533202008021621391936"</f>
        <v>2533202008021621391936</v>
      </c>
      <c r="B957" s="2" t="str">
        <f>"李江博"</f>
        <v>李江博</v>
      </c>
      <c r="C957" s="2" t="s">
        <v>28</v>
      </c>
      <c r="D957" s="3"/>
    </row>
    <row r="958" spans="1:4">
      <c r="A958" s="2" t="str">
        <f>"253320200731182443900"</f>
        <v>253320200731182443900</v>
      </c>
      <c r="B958" s="2" t="str">
        <f>"赵贞贞"</f>
        <v>赵贞贞</v>
      </c>
      <c r="C958" s="2" t="s">
        <v>23</v>
      </c>
      <c r="D958" s="3"/>
    </row>
    <row r="959" spans="1:4">
      <c r="A959" s="2" t="str">
        <f>"2533202008011326461336"</f>
        <v>2533202008011326461336</v>
      </c>
      <c r="B959" s="2" t="str">
        <f>"周全"</f>
        <v>周全</v>
      </c>
      <c r="C959" s="2" t="s">
        <v>26</v>
      </c>
      <c r="D959" s="3"/>
    </row>
    <row r="960" spans="1:4">
      <c r="A960" s="2" t="str">
        <f>"2533202008011411071360"</f>
        <v>2533202008011411071360</v>
      </c>
      <c r="B960" s="2" t="str">
        <f>"刘家萍"</f>
        <v>刘家萍</v>
      </c>
      <c r="C960" s="2" t="s">
        <v>26</v>
      </c>
      <c r="D960" s="3"/>
    </row>
    <row r="961" spans="1:4">
      <c r="A961" s="2" t="str">
        <f>"2533202008011913061522"</f>
        <v>2533202008011913061522</v>
      </c>
      <c r="B961" s="2" t="str">
        <f>"范冉"</f>
        <v>范冉</v>
      </c>
      <c r="C961" s="2" t="s">
        <v>27</v>
      </c>
      <c r="D961" s="3"/>
    </row>
    <row r="962" spans="1:4">
      <c r="A962" s="2" t="str">
        <f>"253320200731153922739"</f>
        <v>253320200731153922739</v>
      </c>
      <c r="B962" s="2" t="str">
        <f>"杨柄臣"</f>
        <v>杨柄臣</v>
      </c>
      <c r="C962" s="2" t="s">
        <v>26</v>
      </c>
      <c r="D962" s="3"/>
    </row>
    <row r="963" spans="1:4">
      <c r="A963" s="2" t="str">
        <f>"253320200731160425773"</f>
        <v>253320200731160425773</v>
      </c>
      <c r="B963" s="2" t="str">
        <f>"李迎"</f>
        <v>李迎</v>
      </c>
      <c r="C963" s="2" t="s">
        <v>26</v>
      </c>
      <c r="D963" s="3"/>
    </row>
    <row r="964" spans="1:4">
      <c r="A964" s="2" t="str">
        <f>"2533202008021030101729"</f>
        <v>2533202008021030101729</v>
      </c>
      <c r="B964" s="2" t="str">
        <f>"鲁瑶"</f>
        <v>鲁瑶</v>
      </c>
      <c r="C964" s="2" t="s">
        <v>28</v>
      </c>
      <c r="D964" s="3"/>
    </row>
    <row r="965" spans="1:4">
      <c r="A965" s="2" t="str">
        <f>"253320200731160359772"</f>
        <v>253320200731160359772</v>
      </c>
      <c r="B965" s="2" t="str">
        <f>"周辉"</f>
        <v>周辉</v>
      </c>
      <c r="C965" s="2" t="s">
        <v>26</v>
      </c>
      <c r="D965" s="3"/>
    </row>
    <row r="966" spans="1:4">
      <c r="A966" s="2" t="str">
        <f>"2533202008011126571251"</f>
        <v>2533202008011126571251</v>
      </c>
      <c r="B966" s="2" t="str">
        <f>"刘丹"</f>
        <v>刘丹</v>
      </c>
      <c r="C966" s="2" t="s">
        <v>24</v>
      </c>
      <c r="D966" s="3"/>
    </row>
    <row r="967" spans="1:4">
      <c r="A967" s="2" t="str">
        <f>"253320200731155408759"</f>
        <v>253320200731155408759</v>
      </c>
      <c r="B967" s="2" t="str">
        <f>"吕鹏原"</f>
        <v>吕鹏原</v>
      </c>
      <c r="C967" s="2" t="s">
        <v>26</v>
      </c>
      <c r="D967" s="3"/>
    </row>
    <row r="968" spans="1:4">
      <c r="A968" s="2" t="str">
        <f>"253320200731130828587"</f>
        <v>253320200731130828587</v>
      </c>
      <c r="B968" s="2" t="str">
        <f>"胡志丹"</f>
        <v>胡志丹</v>
      </c>
      <c r="C968" s="2" t="s">
        <v>21</v>
      </c>
      <c r="D968" s="3"/>
    </row>
    <row r="969" spans="1:4">
      <c r="A969" s="2" t="str">
        <f>"2533202008011318091331"</f>
        <v>2533202008011318091331</v>
      </c>
      <c r="B969" s="2" t="str">
        <f>"白雪霞"</f>
        <v>白雪霞</v>
      </c>
      <c r="C969" s="2" t="s">
        <v>24</v>
      </c>
      <c r="D969" s="3"/>
    </row>
    <row r="970" spans="1:4">
      <c r="A970" s="2" t="str">
        <f>"253320200731145705703"</f>
        <v>253320200731145705703</v>
      </c>
      <c r="B970" s="2" t="str">
        <f>"张雪纯"</f>
        <v>张雪纯</v>
      </c>
      <c r="C970" s="2" t="s">
        <v>25</v>
      </c>
      <c r="D970" s="3"/>
    </row>
    <row r="971" spans="1:4">
      <c r="A971" s="2" t="str">
        <f>"2533202008011432091370"</f>
        <v>2533202008011432091370</v>
      </c>
      <c r="B971" s="2" t="str">
        <f>"田欣"</f>
        <v>田欣</v>
      </c>
      <c r="C971" s="2" t="s">
        <v>24</v>
      </c>
      <c r="D971" s="3"/>
    </row>
    <row r="972" spans="1:4">
      <c r="A972" s="2" t="str">
        <f>"253320200731131613599"</f>
        <v>253320200731131613599</v>
      </c>
      <c r="B972" s="2" t="str">
        <f>"阮玉梅"</f>
        <v>阮玉梅</v>
      </c>
      <c r="C972" s="2" t="s">
        <v>23</v>
      </c>
      <c r="D972" s="3"/>
    </row>
    <row r="973" spans="1:4">
      <c r="A973" s="2" t="str">
        <f>"2533202008011633191440"</f>
        <v>2533202008011633191440</v>
      </c>
      <c r="B973" s="2" t="str">
        <f>"杨玉洁"</f>
        <v>杨玉洁</v>
      </c>
      <c r="C973" s="2" t="s">
        <v>24</v>
      </c>
      <c r="D973" s="3"/>
    </row>
    <row r="974" spans="1:4">
      <c r="A974" s="2" t="str">
        <f>"2533202007312309321084"</f>
        <v>2533202007312309321084</v>
      </c>
      <c r="B974" s="2" t="str">
        <f>"赵冰"</f>
        <v>赵冰</v>
      </c>
      <c r="C974" s="2" t="s">
        <v>24</v>
      </c>
      <c r="D974" s="3"/>
    </row>
    <row r="975" spans="1:4">
      <c r="A975" s="2" t="str">
        <f>"2533202008021414121854"</f>
        <v>2533202008021414121854</v>
      </c>
      <c r="B975" s="2" t="str">
        <f>"郭延盈"</f>
        <v>郭延盈</v>
      </c>
      <c r="C975" s="2" t="s">
        <v>26</v>
      </c>
      <c r="D975" s="3"/>
    </row>
    <row r="976" spans="1:4">
      <c r="A976" s="2" t="str">
        <f>"2533202008011218241284"</f>
        <v>2533202008011218241284</v>
      </c>
      <c r="B976" s="2" t="str">
        <f>"王欢"</f>
        <v>王欢</v>
      </c>
      <c r="C976" s="2" t="s">
        <v>22</v>
      </c>
      <c r="D976" s="3"/>
    </row>
    <row r="977" spans="1:4">
      <c r="A977" s="2" t="str">
        <f>"253320200731121044485"</f>
        <v>253320200731121044485</v>
      </c>
      <c r="B977" s="2" t="str">
        <f>"张晗"</f>
        <v>张晗</v>
      </c>
      <c r="C977" s="2" t="s">
        <v>28</v>
      </c>
      <c r="D977" s="3"/>
    </row>
    <row r="978" spans="1:4">
      <c r="A978" s="2" t="str">
        <f>"2533202008011802221486"</f>
        <v>2533202008011802221486</v>
      </c>
      <c r="B978" s="2" t="str">
        <f>"李盈"</f>
        <v>李盈</v>
      </c>
      <c r="C978" s="2" t="s">
        <v>26</v>
      </c>
      <c r="D978" s="3"/>
    </row>
    <row r="979" spans="1:4">
      <c r="A979" s="2" t="str">
        <f>"253320200731104810369"</f>
        <v>253320200731104810369</v>
      </c>
      <c r="B979" s="2" t="str">
        <f>"张楠"</f>
        <v>张楠</v>
      </c>
      <c r="C979" s="2" t="s">
        <v>24</v>
      </c>
      <c r="D979" s="3"/>
    </row>
    <row r="980" spans="1:4">
      <c r="A980" s="2" t="str">
        <f>"2533202008010610261105"</f>
        <v>2533202008010610261105</v>
      </c>
      <c r="B980" s="2" t="str">
        <f>"杨帆"</f>
        <v>杨帆</v>
      </c>
      <c r="C980" s="2" t="s">
        <v>25</v>
      </c>
      <c r="D980" s="3"/>
    </row>
    <row r="981" spans="1:4">
      <c r="A981" s="2" t="str">
        <f>"253320200731145512700"</f>
        <v>253320200731145512700</v>
      </c>
      <c r="B981" s="2" t="str">
        <f>"陈雪婵"</f>
        <v>陈雪婵</v>
      </c>
      <c r="C981" s="2" t="s">
        <v>24</v>
      </c>
      <c r="D981" s="3"/>
    </row>
    <row r="982" spans="1:4">
      <c r="A982" s="2" t="str">
        <f>"253320200731164706816"</f>
        <v>253320200731164706816</v>
      </c>
      <c r="B982" s="2" t="str">
        <f>"江迎"</f>
        <v>江迎</v>
      </c>
      <c r="C982" s="2" t="s">
        <v>24</v>
      </c>
      <c r="D982" s="3"/>
    </row>
    <row r="983" spans="1:4">
      <c r="A983" s="2" t="str">
        <f>"253320200731093049153"</f>
        <v>253320200731093049153</v>
      </c>
      <c r="B983" s="2" t="str">
        <f>"王凌燕"</f>
        <v>王凌燕</v>
      </c>
      <c r="C983" s="2" t="s">
        <v>25</v>
      </c>
      <c r="D983" s="3"/>
    </row>
    <row r="984" spans="1:4">
      <c r="A984" s="2" t="str">
        <f>"2533202008011233081299"</f>
        <v>2533202008011233081299</v>
      </c>
      <c r="B984" s="2" t="str">
        <f>"杨莹"</f>
        <v>杨莹</v>
      </c>
      <c r="C984" s="2" t="s">
        <v>24</v>
      </c>
      <c r="D984" s="3"/>
    </row>
    <row r="985" spans="1:4">
      <c r="A985" s="2" t="str">
        <f>"2533202008011603191420"</f>
        <v>2533202008011603191420</v>
      </c>
      <c r="B985" s="2" t="str">
        <f>"乔楠"</f>
        <v>乔楠</v>
      </c>
      <c r="C985" s="2" t="s">
        <v>22</v>
      </c>
      <c r="D985" s="3"/>
    </row>
    <row r="986" spans="1:4">
      <c r="A986" s="2" t="str">
        <f>"253320200731091757101"</f>
        <v>253320200731091757101</v>
      </c>
      <c r="B986" s="2" t="str">
        <f>"王风娟"</f>
        <v>王风娟</v>
      </c>
      <c r="C986" s="2" t="s">
        <v>29</v>
      </c>
      <c r="D986" s="3"/>
    </row>
    <row r="987" spans="1:4">
      <c r="A987" s="2" t="str">
        <f>"253320200731134902642"</f>
        <v>253320200731134902642</v>
      </c>
      <c r="B987" s="2" t="str">
        <f>"杜雅倩"</f>
        <v>杜雅倩</v>
      </c>
      <c r="C987" s="2" t="s">
        <v>22</v>
      </c>
      <c r="D987" s="3"/>
    </row>
    <row r="988" spans="1:4">
      <c r="A988" s="2" t="str">
        <f>"25332020073108391823"</f>
        <v>25332020073108391823</v>
      </c>
      <c r="B988" s="2" t="str">
        <f>"武启梦"</f>
        <v>武启梦</v>
      </c>
      <c r="C988" s="2" t="s">
        <v>26</v>
      </c>
      <c r="D988" s="3"/>
    </row>
    <row r="989" spans="1:4">
      <c r="A989" s="2" t="str">
        <f>"253320200731142938677"</f>
        <v>253320200731142938677</v>
      </c>
      <c r="B989" s="2" t="str">
        <f>"赵渊"</f>
        <v>赵渊</v>
      </c>
      <c r="C989" s="2" t="s">
        <v>22</v>
      </c>
      <c r="D989" s="3"/>
    </row>
    <row r="990" spans="1:4">
      <c r="A990" s="2" t="str">
        <f>"253320200731173340860"</f>
        <v>253320200731173340860</v>
      </c>
      <c r="B990" s="2" t="str">
        <f>"鲁昊锡"</f>
        <v>鲁昊锡</v>
      </c>
      <c r="C990" s="2" t="s">
        <v>28</v>
      </c>
      <c r="D990" s="3"/>
    </row>
    <row r="991" spans="1:4">
      <c r="A991" s="2" t="str">
        <f>"253320200731123818532"</f>
        <v>253320200731123818532</v>
      </c>
      <c r="B991" s="2" t="str">
        <f>"曹露"</f>
        <v>曹露</v>
      </c>
      <c r="C991" s="2" t="s">
        <v>26</v>
      </c>
      <c r="D991" s="3"/>
    </row>
    <row r="992" spans="1:4">
      <c r="A992" s="2" t="str">
        <f>"253320200731160635775"</f>
        <v>253320200731160635775</v>
      </c>
      <c r="B992" s="2" t="str">
        <f>"时梦迪"</f>
        <v>时梦迪</v>
      </c>
      <c r="C992" s="2" t="s">
        <v>24</v>
      </c>
      <c r="D992" s="3"/>
    </row>
    <row r="993" spans="1:4">
      <c r="A993" s="2" t="str">
        <f>"2533202007312105341021"</f>
        <v>2533202007312105341021</v>
      </c>
      <c r="B993" s="2" t="str">
        <f>"赵金瑞"</f>
        <v>赵金瑞</v>
      </c>
      <c r="C993" s="2" t="s">
        <v>25</v>
      </c>
      <c r="D993" s="3"/>
    </row>
    <row r="994" spans="1:4">
      <c r="A994" s="2" t="str">
        <f>"2533202008011159391273"</f>
        <v>2533202008011159391273</v>
      </c>
      <c r="B994" s="2" t="str">
        <f>"周婉莹"</f>
        <v>周婉莹</v>
      </c>
      <c r="C994" s="2" t="s">
        <v>24</v>
      </c>
      <c r="D994" s="3"/>
    </row>
    <row r="995" spans="1:4">
      <c r="A995" s="2" t="str">
        <f>"2533202008021154221771"</f>
        <v>2533202008021154221771</v>
      </c>
      <c r="B995" s="2" t="str">
        <f>"苗帅"</f>
        <v>苗帅</v>
      </c>
      <c r="C995" s="2" t="s">
        <v>26</v>
      </c>
      <c r="D995" s="3"/>
    </row>
    <row r="996" spans="1:4">
      <c r="A996" s="2" t="str">
        <f>"2533202008012159021597"</f>
        <v>2533202008012159021597</v>
      </c>
      <c r="B996" s="2" t="str">
        <f>"赵栩正"</f>
        <v>赵栩正</v>
      </c>
      <c r="C996" s="2" t="s">
        <v>26</v>
      </c>
      <c r="D996" s="3"/>
    </row>
    <row r="997" spans="1:4">
      <c r="A997" s="2" t="str">
        <f>"253320200731103245328"</f>
        <v>253320200731103245328</v>
      </c>
      <c r="B997" s="2" t="str">
        <f>"乔颖"</f>
        <v>乔颖</v>
      </c>
      <c r="C997" s="2" t="s">
        <v>24</v>
      </c>
      <c r="D997" s="3"/>
    </row>
    <row r="998" spans="1:4">
      <c r="A998" s="2" t="str">
        <f>"2533202007312240411073"</f>
        <v>2533202007312240411073</v>
      </c>
      <c r="B998" s="2" t="str">
        <f>"吴佳玲"</f>
        <v>吴佳玲</v>
      </c>
      <c r="C998" s="2" t="s">
        <v>28</v>
      </c>
      <c r="D998" s="3"/>
    </row>
    <row r="999" spans="1:4">
      <c r="A999" s="2" t="str">
        <f>"253320200731152746728"</f>
        <v>253320200731152746728</v>
      </c>
      <c r="B999" s="2" t="str">
        <f>"程琰珂"</f>
        <v>程琰珂</v>
      </c>
      <c r="C999" s="2" t="s">
        <v>24</v>
      </c>
      <c r="D999" s="3"/>
    </row>
    <row r="1000" spans="1:4">
      <c r="A1000" s="2" t="str">
        <f>"2533202008021445431868"</f>
        <v>2533202008021445431868</v>
      </c>
      <c r="B1000" s="2" t="str">
        <f>"宋文凤"</f>
        <v>宋文凤</v>
      </c>
      <c r="C1000" s="2" t="s">
        <v>27</v>
      </c>
      <c r="D1000" s="3"/>
    </row>
    <row r="1001" spans="1:4">
      <c r="A1001" s="2" t="str">
        <f>"2533202007312118491028"</f>
        <v>2533202007312118491028</v>
      </c>
      <c r="B1001" s="2" t="str">
        <f>"吴鹏"</f>
        <v>吴鹏</v>
      </c>
      <c r="C1001" s="2" t="s">
        <v>22</v>
      </c>
      <c r="D1001" s="3"/>
    </row>
    <row r="1002" spans="1:4">
      <c r="A1002" s="2" t="str">
        <f>"253320200731120214479"</f>
        <v>253320200731120214479</v>
      </c>
      <c r="B1002" s="2" t="str">
        <f>"吴彩月"</f>
        <v>吴彩月</v>
      </c>
      <c r="C1002" s="2" t="s">
        <v>24</v>
      </c>
      <c r="D1002" s="3"/>
    </row>
    <row r="1003" spans="1:4">
      <c r="A1003" s="2" t="str">
        <f>"2533202008012149531589"</f>
        <v>2533202008012149531589</v>
      </c>
      <c r="B1003" s="2" t="str">
        <f>"周明琳"</f>
        <v>周明琳</v>
      </c>
      <c r="C1003" s="2" t="s">
        <v>26</v>
      </c>
      <c r="D1003" s="3"/>
    </row>
    <row r="1004" spans="1:4">
      <c r="A1004" s="2" t="str">
        <f>"2533202007312048591009"</f>
        <v>2533202007312048591009</v>
      </c>
      <c r="B1004" s="2" t="str">
        <f>"刘小红"</f>
        <v>刘小红</v>
      </c>
      <c r="C1004" s="2" t="s">
        <v>23</v>
      </c>
      <c r="D1004" s="3"/>
    </row>
    <row r="1005" spans="1:4">
      <c r="A1005" s="2" t="str">
        <f>"2533202007312301481083"</f>
        <v>2533202007312301481083</v>
      </c>
      <c r="B1005" s="2" t="str">
        <f>"郭荣麟"</f>
        <v>郭荣麟</v>
      </c>
      <c r="C1005" s="2" t="s">
        <v>28</v>
      </c>
      <c r="D1005" s="3"/>
    </row>
    <row r="1006" spans="1:4">
      <c r="A1006" s="2" t="str">
        <f>"2533202008012113361571"</f>
        <v>2533202008012113361571</v>
      </c>
      <c r="B1006" s="2" t="str">
        <f>"刘宁"</f>
        <v>刘宁</v>
      </c>
      <c r="C1006" s="2" t="s">
        <v>26</v>
      </c>
      <c r="D1006" s="3"/>
    </row>
    <row r="1007" spans="1:4">
      <c r="A1007" s="2" t="str">
        <f>"2533202008011756041483"</f>
        <v>2533202008011756041483</v>
      </c>
      <c r="B1007" s="2" t="str">
        <f>"刘嫩"</f>
        <v>刘嫩</v>
      </c>
      <c r="C1007" s="2" t="s">
        <v>26</v>
      </c>
      <c r="D1007" s="3"/>
    </row>
    <row r="1008" spans="1:4">
      <c r="A1008" s="2" t="str">
        <f>"2533202008020724151656"</f>
        <v>2533202008020724151656</v>
      </c>
      <c r="B1008" s="2" t="str">
        <f>"曹满"</f>
        <v>曹满</v>
      </c>
      <c r="C1008" s="2" t="s">
        <v>22</v>
      </c>
      <c r="D1008" s="3"/>
    </row>
    <row r="1009" spans="1:4">
      <c r="A1009" s="2" t="str">
        <f>"253320200731143820685"</f>
        <v>253320200731143820685</v>
      </c>
      <c r="B1009" s="2" t="str">
        <f>"赵悦"</f>
        <v>赵悦</v>
      </c>
      <c r="C1009" s="2" t="s">
        <v>27</v>
      </c>
      <c r="D1009" s="3"/>
    </row>
    <row r="1010" spans="1:4">
      <c r="A1010" s="2" t="str">
        <f>"2533202008021522051885"</f>
        <v>2533202008021522051885</v>
      </c>
      <c r="B1010" s="2" t="str">
        <f>"王燕"</f>
        <v>王燕</v>
      </c>
      <c r="C1010" s="2" t="s">
        <v>30</v>
      </c>
      <c r="D1010" s="3"/>
    </row>
    <row r="1011" spans="1:4">
      <c r="A1011" s="2" t="str">
        <f>"2533202008020831081677"</f>
        <v>2533202008020831081677</v>
      </c>
      <c r="B1011" s="2" t="str">
        <f>"周愿"</f>
        <v>周愿</v>
      </c>
      <c r="C1011" s="2" t="s">
        <v>22</v>
      </c>
      <c r="D1011" s="3"/>
    </row>
    <row r="1012" spans="1:4">
      <c r="A1012" s="2" t="str">
        <f>"253320200731121618497"</f>
        <v>253320200731121618497</v>
      </c>
      <c r="B1012" s="2" t="str">
        <f>"庞锁蓉"</f>
        <v>庞锁蓉</v>
      </c>
      <c r="C1012" s="2" t="s">
        <v>28</v>
      </c>
      <c r="D1012" s="3"/>
    </row>
    <row r="1013" spans="1:4">
      <c r="A1013" s="2" t="str">
        <f>"2533202007312358141102"</f>
        <v>2533202007312358141102</v>
      </c>
      <c r="B1013" s="2" t="str">
        <f>"吴帆"</f>
        <v>吴帆</v>
      </c>
      <c r="C1013" s="2" t="s">
        <v>27</v>
      </c>
      <c r="D1013" s="3"/>
    </row>
    <row r="1014" spans="1:4">
      <c r="A1014" s="2" t="str">
        <f>"253320200731092707133"</f>
        <v>253320200731092707133</v>
      </c>
      <c r="B1014" s="2" t="str">
        <f>"李磊"</f>
        <v>李磊</v>
      </c>
      <c r="C1014" s="2" t="s">
        <v>26</v>
      </c>
      <c r="D1014" s="3"/>
    </row>
    <row r="1015" spans="1:4">
      <c r="A1015" s="2" t="str">
        <f>"2533202008010102531104"</f>
        <v>2533202008010102531104</v>
      </c>
      <c r="B1015" s="2" t="str">
        <f>"张力午"</f>
        <v>张力午</v>
      </c>
      <c r="C1015" s="2" t="s">
        <v>22</v>
      </c>
      <c r="D1015" s="3"/>
    </row>
    <row r="1016" spans="1:4">
      <c r="A1016" s="2" t="str">
        <f>"253320200731152837729"</f>
        <v>253320200731152837729</v>
      </c>
      <c r="B1016" s="2" t="str">
        <f>"马恬梦"</f>
        <v>马恬梦</v>
      </c>
      <c r="C1016" s="2" t="s">
        <v>27</v>
      </c>
      <c r="D1016" s="3"/>
    </row>
    <row r="1017" spans="1:4">
      <c r="A1017" s="2" t="str">
        <f>"2533202008011538051406"</f>
        <v>2533202008011538051406</v>
      </c>
      <c r="B1017" s="2" t="str">
        <f>"徐晨"</f>
        <v>徐晨</v>
      </c>
      <c r="C1017" s="2" t="s">
        <v>26</v>
      </c>
      <c r="D1017" s="3"/>
    </row>
    <row r="1018" spans="1:4">
      <c r="A1018" s="2" t="str">
        <f>"253320200731092450122"</f>
        <v>253320200731092450122</v>
      </c>
      <c r="B1018" s="2" t="str">
        <f>"张焱"</f>
        <v>张焱</v>
      </c>
      <c r="C1018" s="2" t="s">
        <v>22</v>
      </c>
      <c r="D1018" s="3"/>
    </row>
    <row r="1019" spans="1:4">
      <c r="A1019" s="2" t="str">
        <f>"25332020073109010250"</f>
        <v>25332020073109010250</v>
      </c>
      <c r="B1019" s="2" t="str">
        <f>"王亭亭"</f>
        <v>王亭亭</v>
      </c>
      <c r="C1019" s="2" t="s">
        <v>21</v>
      </c>
      <c r="D1019" s="3"/>
    </row>
    <row r="1020" spans="1:4">
      <c r="A1020" s="2" t="str">
        <f>"2533202008012118461574"</f>
        <v>2533202008012118461574</v>
      </c>
      <c r="B1020" s="2" t="str">
        <f>"孙路坦"</f>
        <v>孙路坦</v>
      </c>
      <c r="C1020" s="2" t="s">
        <v>24</v>
      </c>
      <c r="D1020" s="3"/>
    </row>
    <row r="1021" spans="1:4">
      <c r="A1021" s="2" t="str">
        <f>"2533202008020810281669"</f>
        <v>2533202008020810281669</v>
      </c>
      <c r="B1021" s="2" t="str">
        <f>"曾美玲"</f>
        <v>曾美玲</v>
      </c>
      <c r="C1021" s="2" t="s">
        <v>28</v>
      </c>
      <c r="D1021" s="3"/>
    </row>
    <row r="1022" spans="1:4">
      <c r="A1022" s="2" t="str">
        <f>"2533202008011743461479"</f>
        <v>2533202008011743461479</v>
      </c>
      <c r="B1022" s="2" t="str">
        <f>"孙洁颖"</f>
        <v>孙洁颖</v>
      </c>
      <c r="C1022" s="2" t="s">
        <v>21</v>
      </c>
      <c r="D1022" s="3"/>
    </row>
    <row r="1023" spans="1:4">
      <c r="A1023" s="2" t="str">
        <f>"2533202008020732401657"</f>
        <v>2533202008020732401657</v>
      </c>
      <c r="B1023" s="2" t="str">
        <f>"王晓"</f>
        <v>王晓</v>
      </c>
      <c r="C1023" s="2" t="s">
        <v>23</v>
      </c>
      <c r="D1023" s="3"/>
    </row>
    <row r="1024" spans="1:4">
      <c r="A1024" s="2" t="str">
        <f>"253320200731132730615"</f>
        <v>253320200731132730615</v>
      </c>
      <c r="B1024" s="2" t="str">
        <f>"郭星辰"</f>
        <v>郭星辰</v>
      </c>
      <c r="C1024" s="2" t="s">
        <v>22</v>
      </c>
      <c r="D1024" s="3"/>
    </row>
    <row r="1025" spans="1:4">
      <c r="A1025" s="2" t="str">
        <f>"253320200731152444725"</f>
        <v>253320200731152444725</v>
      </c>
      <c r="B1025" s="2" t="str">
        <f>"张新荣"</f>
        <v>张新荣</v>
      </c>
      <c r="C1025" s="2" t="s">
        <v>31</v>
      </c>
      <c r="D1025" s="3"/>
    </row>
    <row r="1026" spans="1:4">
      <c r="A1026" s="2" t="str">
        <f>"25332020073109020052"</f>
        <v>25332020073109020052</v>
      </c>
      <c r="B1026" s="2" t="str">
        <f>"郭凯"</f>
        <v>郭凯</v>
      </c>
      <c r="C1026" s="2" t="s">
        <v>26</v>
      </c>
      <c r="D1026" s="3"/>
    </row>
    <row r="1027" spans="1:4">
      <c r="A1027" s="2" t="str">
        <f>"2533202008020831551678"</f>
        <v>2533202008020831551678</v>
      </c>
      <c r="B1027" s="2" t="str">
        <f>"王悦"</f>
        <v>王悦</v>
      </c>
      <c r="C1027" s="2" t="s">
        <v>22</v>
      </c>
      <c r="D1027" s="3"/>
    </row>
    <row r="1028" spans="1:4">
      <c r="A1028" s="2" t="str">
        <f>"2533202008011010081206"</f>
        <v>2533202008011010081206</v>
      </c>
      <c r="B1028" s="2" t="str">
        <f>"陈林卓"</f>
        <v>陈林卓</v>
      </c>
      <c r="C1028" s="2" t="s">
        <v>22</v>
      </c>
      <c r="D1028" s="3"/>
    </row>
    <row r="1029" spans="1:4">
      <c r="A1029" s="2" t="str">
        <f>"253320200731150134706"</f>
        <v>253320200731150134706</v>
      </c>
      <c r="B1029" s="2" t="str">
        <f>"刘鑫"</f>
        <v>刘鑫</v>
      </c>
      <c r="C1029" s="2" t="s">
        <v>24</v>
      </c>
      <c r="D1029" s="3"/>
    </row>
    <row r="1030" spans="1:4">
      <c r="A1030" s="2" t="str">
        <f>"2533202008011826201501"</f>
        <v>2533202008011826201501</v>
      </c>
      <c r="B1030" s="2" t="str">
        <f>"包亚楠"</f>
        <v>包亚楠</v>
      </c>
      <c r="C1030" s="2" t="s">
        <v>27</v>
      </c>
      <c r="D1030" s="3"/>
    </row>
    <row r="1031" spans="1:4">
      <c r="A1031" s="2" t="str">
        <f>"2533202008010818091122"</f>
        <v>2533202008010818091122</v>
      </c>
      <c r="B1031" s="2" t="str">
        <f>"李雪"</f>
        <v>李雪</v>
      </c>
      <c r="C1031" s="2" t="s">
        <v>28</v>
      </c>
      <c r="D1031" s="3"/>
    </row>
    <row r="1032" spans="1:4">
      <c r="A1032" s="2" t="str">
        <f>"253320200731131708600"</f>
        <v>253320200731131708600</v>
      </c>
      <c r="B1032" s="2" t="str">
        <f>"樊立"</f>
        <v>樊立</v>
      </c>
      <c r="C1032" s="2" t="s">
        <v>22</v>
      </c>
      <c r="D1032" s="3"/>
    </row>
    <row r="1033" spans="1:4">
      <c r="A1033" s="2" t="str">
        <f>"253320200731181718891"</f>
        <v>253320200731181718891</v>
      </c>
      <c r="B1033" s="2" t="str">
        <f>"归秋波"</f>
        <v>归秋波</v>
      </c>
      <c r="C1033" s="2" t="s">
        <v>28</v>
      </c>
      <c r="D1033" s="3"/>
    </row>
    <row r="1034" spans="1:4">
      <c r="A1034" s="2" t="str">
        <f>"253320200731162221789"</f>
        <v>253320200731162221789</v>
      </c>
      <c r="B1034" s="2" t="str">
        <f>"刘元通"</f>
        <v>刘元通</v>
      </c>
      <c r="C1034" s="2" t="s">
        <v>28</v>
      </c>
      <c r="D1034" s="3"/>
    </row>
    <row r="1035" spans="1:4">
      <c r="A1035" s="2" t="str">
        <f>"2533202007312317451090"</f>
        <v>2533202007312317451090</v>
      </c>
      <c r="B1035" s="2" t="str">
        <f>"孙悦"</f>
        <v>孙悦</v>
      </c>
      <c r="C1035" s="2" t="s">
        <v>27</v>
      </c>
      <c r="D1035" s="3"/>
    </row>
    <row r="1036" spans="1:4">
      <c r="A1036" s="2" t="str">
        <f>"2533202008011043161229"</f>
        <v>2533202008011043161229</v>
      </c>
      <c r="B1036" s="2" t="str">
        <f>"樊玲"</f>
        <v>樊玲</v>
      </c>
      <c r="C1036" s="2" t="s">
        <v>21</v>
      </c>
      <c r="D1036" s="3"/>
    </row>
    <row r="1037" spans="1:4">
      <c r="A1037" s="2" t="str">
        <f>"2533202008011622021431"</f>
        <v>2533202008011622021431</v>
      </c>
      <c r="B1037" s="2" t="str">
        <f>"杨聪蕊"</f>
        <v>杨聪蕊</v>
      </c>
      <c r="C1037" s="2" t="s">
        <v>27</v>
      </c>
      <c r="D1037" s="3"/>
    </row>
    <row r="1038" spans="1:4">
      <c r="A1038" s="2" t="str">
        <f>"253320200731143208678"</f>
        <v>253320200731143208678</v>
      </c>
      <c r="B1038" s="2" t="str">
        <f>"张萌"</f>
        <v>张萌</v>
      </c>
      <c r="C1038" s="2" t="s">
        <v>26</v>
      </c>
      <c r="D1038" s="3"/>
    </row>
    <row r="1039" spans="1:4">
      <c r="A1039" s="2" t="str">
        <f>"253320200731092106110"</f>
        <v>253320200731092106110</v>
      </c>
      <c r="B1039" s="2" t="str">
        <f>"李佳佳"</f>
        <v>李佳佳</v>
      </c>
      <c r="C1039" s="2" t="s">
        <v>24</v>
      </c>
      <c r="D1039" s="3"/>
    </row>
    <row r="1040" spans="1:4">
      <c r="A1040" s="2" t="str">
        <f>"253320200731114940465"</f>
        <v>253320200731114940465</v>
      </c>
      <c r="B1040" s="2" t="str">
        <f>"薛珂"</f>
        <v>薛珂</v>
      </c>
      <c r="C1040" s="2" t="s">
        <v>26</v>
      </c>
      <c r="D1040" s="3"/>
    </row>
    <row r="1041" spans="1:4">
      <c r="A1041" s="2" t="str">
        <f>"2533202008010732161111"</f>
        <v>2533202008010732161111</v>
      </c>
      <c r="B1041" s="2" t="str">
        <f>"乔荣景"</f>
        <v>乔荣景</v>
      </c>
      <c r="C1041" s="2" t="s">
        <v>21</v>
      </c>
      <c r="D1041" s="3"/>
    </row>
    <row r="1042" spans="1:4">
      <c r="A1042" s="2" t="str">
        <f>"2533202008010934591181"</f>
        <v>2533202008010934591181</v>
      </c>
      <c r="B1042" s="2" t="str">
        <f>"闫华丽"</f>
        <v>闫华丽</v>
      </c>
      <c r="C1042" s="2" t="s">
        <v>21</v>
      </c>
      <c r="D1042" s="3"/>
    </row>
    <row r="1043" spans="1:4">
      <c r="A1043" s="2" t="str">
        <f>"253320200731092510125"</f>
        <v>253320200731092510125</v>
      </c>
      <c r="B1043" s="2" t="str">
        <f>"徐建"</f>
        <v>徐建</v>
      </c>
      <c r="C1043" s="2" t="s">
        <v>22</v>
      </c>
      <c r="D1043" s="3"/>
    </row>
    <row r="1044" spans="1:4">
      <c r="A1044" s="2" t="str">
        <f>"253320200731132809617"</f>
        <v>253320200731132809617</v>
      </c>
      <c r="B1044" s="2" t="str">
        <f>"张楚"</f>
        <v>张楚</v>
      </c>
      <c r="C1044" s="2" t="s">
        <v>22</v>
      </c>
      <c r="D1044" s="3"/>
    </row>
    <row r="1045" spans="1:4">
      <c r="A1045" s="2" t="str">
        <f>"2533202008021056221746"</f>
        <v>2533202008021056221746</v>
      </c>
      <c r="B1045" s="2" t="str">
        <f>"王晨"</f>
        <v>王晨</v>
      </c>
      <c r="C1045" s="2" t="s">
        <v>22</v>
      </c>
      <c r="D1045" s="3"/>
    </row>
    <row r="1046" spans="1:4">
      <c r="A1046" s="2" t="str">
        <f>"2533202008011752121481"</f>
        <v>2533202008011752121481</v>
      </c>
      <c r="B1046" s="2" t="str">
        <f>"王丽君"</f>
        <v>王丽君</v>
      </c>
      <c r="C1046" s="2" t="s">
        <v>21</v>
      </c>
      <c r="D1046" s="3"/>
    </row>
    <row r="1047" spans="1:4">
      <c r="A1047" s="2" t="str">
        <f>"253320200731161042780"</f>
        <v>253320200731161042780</v>
      </c>
      <c r="B1047" s="2" t="str">
        <f>"孔媛媛"</f>
        <v>孔媛媛</v>
      </c>
      <c r="C1047" s="2" t="s">
        <v>21</v>
      </c>
      <c r="D1047" s="3"/>
    </row>
    <row r="1048" spans="1:4">
      <c r="A1048" s="2" t="str">
        <f>"253320200731095535221"</f>
        <v>253320200731095535221</v>
      </c>
      <c r="B1048" s="2" t="str">
        <f>"孙维品"</f>
        <v>孙维品</v>
      </c>
      <c r="C1048" s="2" t="s">
        <v>22</v>
      </c>
      <c r="D1048" s="3"/>
    </row>
    <row r="1049" spans="1:4">
      <c r="A1049" s="2" t="str">
        <f>"253320200731172458851"</f>
        <v>253320200731172458851</v>
      </c>
      <c r="B1049" s="2" t="str">
        <f>"徐青媛"</f>
        <v>徐青媛</v>
      </c>
      <c r="C1049" s="2" t="s">
        <v>21</v>
      </c>
      <c r="D1049" s="3"/>
    </row>
    <row r="1050" spans="1:4">
      <c r="A1050" s="2" t="str">
        <f>"2533202008012215511605"</f>
        <v>2533202008012215511605</v>
      </c>
      <c r="B1050" s="2" t="str">
        <f>"梁瑞莹"</f>
        <v>梁瑞莹</v>
      </c>
      <c r="C1050" s="2" t="s">
        <v>21</v>
      </c>
      <c r="D1050" s="3"/>
    </row>
    <row r="1051" spans="1:4">
      <c r="A1051" s="2" t="str">
        <f>"253320200731105542381"</f>
        <v>253320200731105542381</v>
      </c>
      <c r="B1051" s="2" t="str">
        <f>"喻紫涵"</f>
        <v>喻紫涵</v>
      </c>
      <c r="C1051" s="2" t="s">
        <v>26</v>
      </c>
      <c r="D1051" s="3"/>
    </row>
    <row r="1052" spans="1:4">
      <c r="A1052" s="2" t="str">
        <f>"253320200731151322711"</f>
        <v>253320200731151322711</v>
      </c>
      <c r="B1052" s="2" t="str">
        <f>"信丽莹"</f>
        <v>信丽莹</v>
      </c>
      <c r="C1052" s="2" t="s">
        <v>22</v>
      </c>
      <c r="D1052" s="3"/>
    </row>
    <row r="1053" spans="1:4">
      <c r="A1053" s="2" t="str">
        <f>"2533202008011255501314"</f>
        <v>2533202008011255501314</v>
      </c>
      <c r="B1053" s="2" t="str">
        <f>"庄琳"</f>
        <v>庄琳</v>
      </c>
      <c r="C1053" s="2" t="s">
        <v>22</v>
      </c>
      <c r="D1053" s="3"/>
    </row>
    <row r="1054" spans="1:4">
      <c r="A1054" s="2" t="str">
        <f>"253320200731094144186"</f>
        <v>253320200731094144186</v>
      </c>
      <c r="B1054" s="2" t="str">
        <f>"田西政"</f>
        <v>田西政</v>
      </c>
      <c r="C1054" s="2" t="s">
        <v>30</v>
      </c>
      <c r="D1054" s="3"/>
    </row>
    <row r="1055" spans="1:4">
      <c r="A1055" s="2" t="str">
        <f>"253320200731100858268"</f>
        <v>253320200731100858268</v>
      </c>
      <c r="B1055" s="2" t="str">
        <f>"程雪甫"</f>
        <v>程雪甫</v>
      </c>
      <c r="C1055" s="2" t="s">
        <v>30</v>
      </c>
      <c r="D1055" s="3"/>
    </row>
    <row r="1056" spans="1:4">
      <c r="A1056" s="2" t="str">
        <f>"2533202008011705221459"</f>
        <v>2533202008011705221459</v>
      </c>
      <c r="B1056" s="2" t="str">
        <f>"段玉宵"</f>
        <v>段玉宵</v>
      </c>
      <c r="C1056" s="2" t="s">
        <v>22</v>
      </c>
      <c r="D1056" s="3"/>
    </row>
    <row r="1057" spans="1:4">
      <c r="A1057" s="2" t="str">
        <f>"253320200731102918321"</f>
        <v>253320200731102918321</v>
      </c>
      <c r="B1057" s="2" t="str">
        <f>"喻静"</f>
        <v>喻静</v>
      </c>
      <c r="C1057" s="2" t="s">
        <v>27</v>
      </c>
      <c r="D1057" s="3"/>
    </row>
    <row r="1058" spans="1:4">
      <c r="A1058" s="2" t="str">
        <f>"2533202008021227261789"</f>
        <v>2533202008021227261789</v>
      </c>
      <c r="B1058" s="2" t="str">
        <f>"江梦迪"</f>
        <v>江梦迪</v>
      </c>
      <c r="C1058" s="2" t="s">
        <v>26</v>
      </c>
      <c r="D1058" s="3"/>
    </row>
    <row r="1059" spans="1:4">
      <c r="A1059" s="2" t="str">
        <f>"253320200731183731914"</f>
        <v>253320200731183731914</v>
      </c>
      <c r="B1059" s="2" t="str">
        <f>"马姣姣"</f>
        <v>马姣姣</v>
      </c>
      <c r="C1059" s="2" t="s">
        <v>26</v>
      </c>
      <c r="D1059" s="3"/>
    </row>
    <row r="1060" spans="1:4">
      <c r="A1060" s="2" t="str">
        <f>"2533202008012307311627"</f>
        <v>2533202008012307311627</v>
      </c>
      <c r="B1060" s="2" t="str">
        <f>"张曼"</f>
        <v>张曼</v>
      </c>
      <c r="C1060" s="2" t="s">
        <v>21</v>
      </c>
      <c r="D1060" s="3"/>
    </row>
    <row r="1061" spans="1:4">
      <c r="A1061" s="2" t="str">
        <f>"2533202008021035321735"</f>
        <v>2533202008021035321735</v>
      </c>
      <c r="B1061" s="2" t="str">
        <f>"赵莹"</f>
        <v>赵莹</v>
      </c>
      <c r="C1061" s="2" t="s">
        <v>28</v>
      </c>
      <c r="D1061" s="3"/>
    </row>
    <row r="1062" spans="1:4">
      <c r="A1062" s="2" t="str">
        <f>"253320200731195550977"</f>
        <v>253320200731195550977</v>
      </c>
      <c r="B1062" s="2" t="str">
        <f>"王苗"</f>
        <v>王苗</v>
      </c>
      <c r="C1062" s="2" t="s">
        <v>21</v>
      </c>
      <c r="D1062" s="3"/>
    </row>
    <row r="1063" spans="1:4">
      <c r="A1063" s="2" t="str">
        <f>"2533202008021424161859"</f>
        <v>2533202008021424161859</v>
      </c>
      <c r="B1063" s="2" t="str">
        <f>"杨一凡"</f>
        <v>杨一凡</v>
      </c>
      <c r="C1063" s="2" t="s">
        <v>27</v>
      </c>
      <c r="D1063" s="3"/>
    </row>
    <row r="1064" spans="1:4">
      <c r="A1064" s="2" t="str">
        <f>"253320200731131525596"</f>
        <v>253320200731131525596</v>
      </c>
      <c r="B1064" s="2" t="str">
        <f>"魏文娜"</f>
        <v>魏文娜</v>
      </c>
      <c r="C1064" s="2" t="s">
        <v>27</v>
      </c>
      <c r="D1064" s="3"/>
    </row>
    <row r="1065" spans="1:4">
      <c r="A1065" s="2" t="str">
        <f>"2533202008020723561655"</f>
        <v>2533202008020723561655</v>
      </c>
      <c r="B1065" s="2" t="str">
        <f>"庞秀卓"</f>
        <v>庞秀卓</v>
      </c>
      <c r="C1065" s="2" t="s">
        <v>21</v>
      </c>
      <c r="D1065" s="3"/>
    </row>
    <row r="1066" spans="1:4">
      <c r="A1066" s="2" t="str">
        <f>"253320200731134810640"</f>
        <v>253320200731134810640</v>
      </c>
      <c r="B1066" s="2" t="str">
        <f>"石岩"</f>
        <v>石岩</v>
      </c>
      <c r="C1066" s="2" t="s">
        <v>24</v>
      </c>
      <c r="D1066" s="3"/>
    </row>
    <row r="1067" spans="1:4">
      <c r="A1067" s="2" t="str">
        <f>"2533202008021003251713"</f>
        <v>2533202008021003251713</v>
      </c>
      <c r="B1067" s="2" t="str">
        <f>"陆程程"</f>
        <v>陆程程</v>
      </c>
      <c r="C1067" s="2" t="s">
        <v>24</v>
      </c>
      <c r="D1067" s="3"/>
    </row>
    <row r="1068" spans="1:4">
      <c r="A1068" s="2" t="str">
        <f>"253320200731132048606"</f>
        <v>253320200731132048606</v>
      </c>
      <c r="B1068" s="2" t="str">
        <f>"张晓"</f>
        <v>张晓</v>
      </c>
      <c r="C1068" s="2" t="s">
        <v>24</v>
      </c>
      <c r="D1068" s="3"/>
    </row>
    <row r="1069" spans="1:4">
      <c r="A1069" s="2" t="str">
        <f>"253320200731153232736"</f>
        <v>253320200731153232736</v>
      </c>
      <c r="B1069" s="2" t="str">
        <f>"范璐"</f>
        <v>范璐</v>
      </c>
      <c r="C1069" s="2" t="s">
        <v>22</v>
      </c>
      <c r="D1069" s="3"/>
    </row>
    <row r="1070" spans="1:4">
      <c r="A1070" s="2" t="str">
        <f>"2533202008021048311743"</f>
        <v>2533202008021048311743</v>
      </c>
      <c r="B1070" s="2" t="str">
        <f>"牛家乐"</f>
        <v>牛家乐</v>
      </c>
      <c r="C1070" s="2" t="s">
        <v>22</v>
      </c>
      <c r="D1070" s="3"/>
    </row>
    <row r="1071" spans="1:4">
      <c r="A1071" s="2" t="str">
        <f>"253320200731182734902"</f>
        <v>253320200731182734902</v>
      </c>
      <c r="B1071" s="2" t="str">
        <f>"刘迎莉"</f>
        <v>刘迎莉</v>
      </c>
      <c r="C1071" s="2" t="s">
        <v>28</v>
      </c>
      <c r="D1071" s="3"/>
    </row>
    <row r="1072" spans="1:4">
      <c r="A1072" s="2" t="str">
        <f>"2533202008021018051723"</f>
        <v>2533202008021018051723</v>
      </c>
      <c r="B1072" s="2" t="str">
        <f>"张方"</f>
        <v>张方</v>
      </c>
      <c r="C1072" s="2" t="s">
        <v>22</v>
      </c>
      <c r="D1072" s="3"/>
    </row>
    <row r="1073" spans="1:4">
      <c r="A1073" s="2" t="str">
        <f>"2533202008021008081718"</f>
        <v>2533202008021008081718</v>
      </c>
      <c r="B1073" s="2" t="str">
        <f>"朱君"</f>
        <v>朱君</v>
      </c>
      <c r="C1073" s="2" t="s">
        <v>21</v>
      </c>
      <c r="D1073" s="3"/>
    </row>
    <row r="1074" spans="1:4">
      <c r="A1074" s="2" t="str">
        <f>"253320200731100924271"</f>
        <v>253320200731100924271</v>
      </c>
      <c r="B1074" s="2" t="str">
        <f>"程洒"</f>
        <v>程洒</v>
      </c>
      <c r="C1074" s="2" t="s">
        <v>26</v>
      </c>
      <c r="D1074" s="3"/>
    </row>
    <row r="1075" spans="1:4">
      <c r="A1075" s="2" t="str">
        <f>"2533202008011444371373"</f>
        <v>2533202008011444371373</v>
      </c>
      <c r="B1075" s="2" t="str">
        <f>"胡一丹"</f>
        <v>胡一丹</v>
      </c>
      <c r="C1075" s="2" t="s">
        <v>27</v>
      </c>
      <c r="D1075" s="3"/>
    </row>
    <row r="1076" spans="1:4">
      <c r="A1076" s="2" t="str">
        <f>"2533202008011335041341"</f>
        <v>2533202008011335041341</v>
      </c>
      <c r="B1076" s="2" t="str">
        <f>"窦巧"</f>
        <v>窦巧</v>
      </c>
      <c r="C1076" s="2" t="s">
        <v>24</v>
      </c>
      <c r="D1076" s="3"/>
    </row>
    <row r="1077" spans="1:4">
      <c r="A1077" s="2" t="str">
        <f>"253320200731130448576"</f>
        <v>253320200731130448576</v>
      </c>
      <c r="B1077" s="2" t="str">
        <f>"尹晴"</f>
        <v>尹晴</v>
      </c>
      <c r="C1077" s="2" t="s">
        <v>27</v>
      </c>
      <c r="D1077" s="3"/>
    </row>
    <row r="1078" spans="1:4">
      <c r="A1078" s="2" t="str">
        <f>"2533202008011848531512"</f>
        <v>2533202008011848531512</v>
      </c>
      <c r="B1078" s="2" t="str">
        <f>"杨姣"</f>
        <v>杨姣</v>
      </c>
      <c r="C1078" s="2" t="s">
        <v>28</v>
      </c>
      <c r="D1078" s="3"/>
    </row>
    <row r="1079" spans="1:4">
      <c r="A1079" s="2" t="str">
        <f>"253320200731154440748"</f>
        <v>253320200731154440748</v>
      </c>
      <c r="B1079" s="2" t="str">
        <f>"张小双"</f>
        <v>张小双</v>
      </c>
      <c r="C1079" s="2" t="s">
        <v>26</v>
      </c>
      <c r="D1079" s="3"/>
    </row>
    <row r="1080" spans="1:4">
      <c r="A1080" s="2" t="str">
        <f>"2533202008020817051671"</f>
        <v>2533202008020817051671</v>
      </c>
      <c r="B1080" s="2" t="str">
        <f>"宋海杰"</f>
        <v>宋海杰</v>
      </c>
      <c r="C1080" s="2" t="s">
        <v>26</v>
      </c>
      <c r="D1080" s="3"/>
    </row>
    <row r="1081" spans="1:4">
      <c r="A1081" s="2" t="str">
        <f>"2533202008011009331205"</f>
        <v>2533202008011009331205</v>
      </c>
      <c r="B1081" s="2" t="str">
        <f>"魏一鸣"</f>
        <v>魏一鸣</v>
      </c>
      <c r="C1081" s="2" t="s">
        <v>26</v>
      </c>
      <c r="D1081" s="3"/>
    </row>
    <row r="1082" spans="1:4">
      <c r="A1082" s="2" t="str">
        <f>"2533202008021640401945"</f>
        <v>2533202008021640401945</v>
      </c>
      <c r="B1082" s="2" t="str">
        <f>"张崇洋"</f>
        <v>张崇洋</v>
      </c>
      <c r="C1082" s="2" t="s">
        <v>23</v>
      </c>
      <c r="D1082" s="3"/>
    </row>
    <row r="1083" spans="1:4">
      <c r="A1083" s="2" t="str">
        <f>"2533202008011657471454"</f>
        <v>2533202008011657471454</v>
      </c>
      <c r="B1083" s="2" t="str">
        <f>"宋赛一"</f>
        <v>宋赛一</v>
      </c>
      <c r="C1083" s="2" t="s">
        <v>27</v>
      </c>
      <c r="D1083" s="3"/>
    </row>
    <row r="1084" spans="1:4">
      <c r="A1084" s="2" t="str">
        <f>"2533202008011048371231"</f>
        <v>2533202008011048371231</v>
      </c>
      <c r="B1084" s="2" t="str">
        <f>"齐越"</f>
        <v>齐越</v>
      </c>
      <c r="C1084" s="2" t="s">
        <v>26</v>
      </c>
      <c r="D1084" s="3"/>
    </row>
    <row r="1085" spans="1:4">
      <c r="A1085" s="2" t="str">
        <f>"253320200731191221951"</f>
        <v>253320200731191221951</v>
      </c>
      <c r="B1085" s="2" t="str">
        <f>"王晓文"</f>
        <v>王晓文</v>
      </c>
      <c r="C1085" s="2" t="s">
        <v>25</v>
      </c>
      <c r="D1085" s="3"/>
    </row>
    <row r="1086" spans="1:4">
      <c r="A1086" s="2" t="str">
        <f>"2533202008010828191133"</f>
        <v>2533202008010828191133</v>
      </c>
      <c r="B1086" s="2" t="str">
        <f>"秦冰洋"</f>
        <v>秦冰洋</v>
      </c>
      <c r="C1086" s="2" t="s">
        <v>27</v>
      </c>
      <c r="D1086" s="3"/>
    </row>
    <row r="1087" spans="1:4">
      <c r="A1087" s="2" t="str">
        <f>"253320200731135405645"</f>
        <v>253320200731135405645</v>
      </c>
      <c r="B1087" s="2" t="str">
        <f>"丁涛"</f>
        <v>丁涛</v>
      </c>
      <c r="C1087" s="2" t="s">
        <v>22</v>
      </c>
      <c r="D1087" s="3"/>
    </row>
    <row r="1088" spans="1:4">
      <c r="A1088" s="2" t="str">
        <f>"2533202008011507391384"</f>
        <v>2533202008011507391384</v>
      </c>
      <c r="B1088" s="2" t="str">
        <f>"张芮"</f>
        <v>张芮</v>
      </c>
      <c r="C1088" s="2" t="s">
        <v>24</v>
      </c>
      <c r="D1088" s="3"/>
    </row>
    <row r="1089" spans="1:4">
      <c r="A1089" s="2" t="str">
        <f>"2533202008011812211491"</f>
        <v>2533202008011812211491</v>
      </c>
      <c r="B1089" s="2" t="str">
        <f>"王蕾"</f>
        <v>王蕾</v>
      </c>
      <c r="C1089" s="2" t="s">
        <v>22</v>
      </c>
      <c r="D1089" s="3"/>
    </row>
    <row r="1090" spans="1:4">
      <c r="A1090" s="2" t="str">
        <f>"253320200731154023741"</f>
        <v>253320200731154023741</v>
      </c>
      <c r="B1090" s="2" t="str">
        <f>"杨媛媛"</f>
        <v>杨媛媛</v>
      </c>
      <c r="C1090" s="2" t="s">
        <v>24</v>
      </c>
      <c r="D1090" s="3"/>
    </row>
    <row r="1091" spans="1:4">
      <c r="A1091" s="2" t="str">
        <f>"253320200731123159517"</f>
        <v>253320200731123159517</v>
      </c>
      <c r="B1091" s="2" t="str">
        <f>"张怡琳"</f>
        <v>张怡琳</v>
      </c>
      <c r="C1091" s="2" t="s">
        <v>21</v>
      </c>
      <c r="D1091" s="3"/>
    </row>
    <row r="1092" spans="1:4">
      <c r="A1092" s="2" t="str">
        <f>"253320200731181550890"</f>
        <v>253320200731181550890</v>
      </c>
      <c r="B1092" s="2" t="str">
        <f>"杜婉莹"</f>
        <v>杜婉莹</v>
      </c>
      <c r="C1092" s="2" t="s">
        <v>27</v>
      </c>
      <c r="D1092" s="3"/>
    </row>
    <row r="1093" spans="1:4">
      <c r="A1093" s="2" t="str">
        <f>"2533202008011547151411"</f>
        <v>2533202008011547151411</v>
      </c>
      <c r="B1093" s="2" t="str">
        <f>"彭宇"</f>
        <v>彭宇</v>
      </c>
      <c r="C1093" s="2" t="s">
        <v>24</v>
      </c>
      <c r="D1093" s="3"/>
    </row>
    <row r="1094" spans="1:4">
      <c r="A1094" s="2" t="str">
        <f>"2533202008011328091339"</f>
        <v>2533202008011328091339</v>
      </c>
      <c r="B1094" s="2" t="str">
        <f>"齐明晶"</f>
        <v>齐明晶</v>
      </c>
      <c r="C1094" s="2" t="s">
        <v>24</v>
      </c>
      <c r="D1094" s="3"/>
    </row>
    <row r="1095" spans="1:4">
      <c r="A1095" s="2" t="str">
        <f>"253320200731182903906"</f>
        <v>253320200731182903906</v>
      </c>
      <c r="B1095" s="2" t="str">
        <f>"周思淼"</f>
        <v>周思淼</v>
      </c>
      <c r="C1095" s="2" t="s">
        <v>27</v>
      </c>
      <c r="D1095" s="3"/>
    </row>
    <row r="1096" spans="1:4">
      <c r="A1096" s="2" t="str">
        <f>"253320200731185559935"</f>
        <v>253320200731185559935</v>
      </c>
      <c r="B1096" s="2" t="str">
        <f>"罗银欣"</f>
        <v>罗银欣</v>
      </c>
      <c r="C1096" s="2" t="s">
        <v>27</v>
      </c>
      <c r="D1096" s="3"/>
    </row>
    <row r="1097" spans="1:4">
      <c r="A1097" s="2" t="str">
        <f>"2533202008011555011417"</f>
        <v>2533202008011555011417</v>
      </c>
      <c r="B1097" s="2" t="str">
        <f>"张卓"</f>
        <v>张卓</v>
      </c>
      <c r="C1097" s="2" t="s">
        <v>23</v>
      </c>
      <c r="D1097" s="3"/>
    </row>
    <row r="1098" spans="1:4">
      <c r="A1098" s="2" t="str">
        <f>"253320200731171451841"</f>
        <v>253320200731171451841</v>
      </c>
      <c r="B1098" s="2" t="str">
        <f>"赵玉"</f>
        <v>赵玉</v>
      </c>
      <c r="C1098" s="2" t="s">
        <v>21</v>
      </c>
      <c r="D1098" s="3"/>
    </row>
    <row r="1099" spans="1:4">
      <c r="A1099" s="2" t="str">
        <f>"2533202008021601111919"</f>
        <v>2533202008021601111919</v>
      </c>
      <c r="B1099" s="2" t="str">
        <f>"文靖"</f>
        <v>文靖</v>
      </c>
      <c r="C1099" s="2" t="s">
        <v>24</v>
      </c>
      <c r="D1099" s="3"/>
    </row>
    <row r="1100" spans="1:4">
      <c r="A1100" s="2" t="str">
        <f>"2533202008011848171511"</f>
        <v>2533202008011848171511</v>
      </c>
      <c r="B1100" s="2" t="str">
        <f>"鲁云梦"</f>
        <v>鲁云梦</v>
      </c>
      <c r="C1100" s="2" t="s">
        <v>26</v>
      </c>
      <c r="D1100" s="3"/>
    </row>
    <row r="1101" spans="1:4">
      <c r="A1101" s="2" t="str">
        <f>"2533202008012352381637"</f>
        <v>2533202008012352381637</v>
      </c>
      <c r="B1101" s="2" t="str">
        <f>"牛亚萌"</f>
        <v>牛亚萌</v>
      </c>
      <c r="C1101" s="2" t="s">
        <v>27</v>
      </c>
      <c r="D1101" s="3"/>
    </row>
    <row r="1102" spans="1:4">
      <c r="A1102" s="2" t="str">
        <f>"2533202008011926241532"</f>
        <v>2533202008011926241532</v>
      </c>
      <c r="B1102" s="2" t="str">
        <f>"高蕊"</f>
        <v>高蕊</v>
      </c>
      <c r="C1102" s="2" t="s">
        <v>26</v>
      </c>
      <c r="D1102" s="3"/>
    </row>
    <row r="1103" spans="1:4">
      <c r="A1103" s="2" t="str">
        <f>"25332020073109090773"</f>
        <v>25332020073109090773</v>
      </c>
      <c r="B1103" s="2" t="str">
        <f>"陈庆庆"</f>
        <v>陈庆庆</v>
      </c>
      <c r="C1103" s="2" t="s">
        <v>22</v>
      </c>
      <c r="D1103" s="3"/>
    </row>
    <row r="1104" spans="1:4">
      <c r="A1104" s="2" t="str">
        <f>"253320200731183213911"</f>
        <v>253320200731183213911</v>
      </c>
      <c r="B1104" s="2" t="str">
        <f>"胡雪燕"</f>
        <v>胡雪燕</v>
      </c>
      <c r="C1104" s="2" t="s">
        <v>21</v>
      </c>
      <c r="D1104" s="3"/>
    </row>
    <row r="1105" spans="1:4">
      <c r="A1105" s="2" t="str">
        <f>"253320200731185239930"</f>
        <v>253320200731185239930</v>
      </c>
      <c r="B1105" s="2" t="str">
        <f>"周洁云"</f>
        <v>周洁云</v>
      </c>
      <c r="C1105" s="2" t="s">
        <v>26</v>
      </c>
      <c r="D1105" s="3"/>
    </row>
    <row r="1106" spans="1:4">
      <c r="A1106" s="2" t="str">
        <f>"253320200731185006927"</f>
        <v>253320200731185006927</v>
      </c>
      <c r="B1106" s="2" t="str">
        <f>"张彦"</f>
        <v>张彦</v>
      </c>
      <c r="C1106" s="2" t="s">
        <v>23</v>
      </c>
      <c r="D1106" s="3"/>
    </row>
    <row r="1107" spans="1:4">
      <c r="A1107" s="2" t="str">
        <f>"253320200731123453526"</f>
        <v>253320200731123453526</v>
      </c>
      <c r="B1107" s="2" t="str">
        <f>"习凡"</f>
        <v>习凡</v>
      </c>
      <c r="C1107" s="2" t="s">
        <v>26</v>
      </c>
      <c r="D1107" s="3"/>
    </row>
    <row r="1108" spans="1:4">
      <c r="A1108" s="2" t="str">
        <f>"253320200731092624130"</f>
        <v>253320200731092624130</v>
      </c>
      <c r="B1108" s="2" t="str">
        <f>"张焱"</f>
        <v>张焱</v>
      </c>
      <c r="C1108" s="2" t="s">
        <v>22</v>
      </c>
      <c r="D1108" s="3"/>
    </row>
    <row r="1109" spans="1:4">
      <c r="A1109" s="2" t="str">
        <f>"253320200731135032644"</f>
        <v>253320200731135032644</v>
      </c>
      <c r="B1109" s="2" t="str">
        <f>"罗钰"</f>
        <v>罗钰</v>
      </c>
      <c r="C1109" s="2" t="s">
        <v>22</v>
      </c>
      <c r="D1109" s="3"/>
    </row>
    <row r="1110" spans="1:4">
      <c r="A1110" s="2" t="str">
        <f>"2533202008020902341692"</f>
        <v>2533202008020902341692</v>
      </c>
      <c r="B1110" s="2" t="str">
        <f>"卢莎"</f>
        <v>卢莎</v>
      </c>
      <c r="C1110" s="2" t="s">
        <v>24</v>
      </c>
      <c r="D1110" s="3"/>
    </row>
    <row r="1111" spans="1:4">
      <c r="A1111" s="2" t="str">
        <f>"253320200731143729682"</f>
        <v>253320200731143729682</v>
      </c>
      <c r="B1111" s="2" t="str">
        <f>"王娅飞"</f>
        <v>王娅飞</v>
      </c>
      <c r="C1111" s="2" t="s">
        <v>22</v>
      </c>
      <c r="D1111" s="3"/>
    </row>
    <row r="1112" spans="1:4">
      <c r="A1112" s="2" t="str">
        <f>"253320200731140409656"</f>
        <v>253320200731140409656</v>
      </c>
      <c r="B1112" s="2" t="str">
        <f>"张楠"</f>
        <v>张楠</v>
      </c>
      <c r="C1112" s="2" t="s">
        <v>21</v>
      </c>
      <c r="D1112" s="3"/>
    </row>
    <row r="1113" spans="1:4">
      <c r="A1113" s="2" t="str">
        <f>"253320200731100002234"</f>
        <v>253320200731100002234</v>
      </c>
      <c r="B1113" s="2" t="str">
        <f>"张洒"</f>
        <v>张洒</v>
      </c>
      <c r="C1113" s="2" t="s">
        <v>28</v>
      </c>
      <c r="D1113" s="3"/>
    </row>
    <row r="1114" spans="1:4">
      <c r="A1114" s="2" t="str">
        <f>"2533202008012210551603"</f>
        <v>2533202008012210551603</v>
      </c>
      <c r="B1114" s="2" t="str">
        <f>"张众屹"</f>
        <v>张众屹</v>
      </c>
      <c r="C1114" s="2" t="s">
        <v>27</v>
      </c>
      <c r="D1114" s="3"/>
    </row>
    <row r="1115" spans="1:4">
      <c r="A1115" s="2" t="str">
        <f>"2533202008021718591966"</f>
        <v>2533202008021718591966</v>
      </c>
      <c r="B1115" s="2" t="str">
        <f>"吕贝磊"</f>
        <v>吕贝磊</v>
      </c>
      <c r="C1115" s="2" t="s">
        <v>28</v>
      </c>
      <c r="D1115" s="3"/>
    </row>
    <row r="1116" spans="1:4">
      <c r="A1116" s="2" t="str">
        <f>"2533202008010736431114"</f>
        <v>2533202008010736431114</v>
      </c>
      <c r="B1116" s="2" t="str">
        <f>"候亚楠"</f>
        <v>候亚楠</v>
      </c>
      <c r="C1116" s="2" t="s">
        <v>21</v>
      </c>
      <c r="D1116" s="3"/>
    </row>
    <row r="1117" spans="1:4">
      <c r="A1117" s="2" t="str">
        <f>"253320200731192111956"</f>
        <v>253320200731192111956</v>
      </c>
      <c r="B1117" s="2" t="str">
        <f>"卜青云"</f>
        <v>卜青云</v>
      </c>
      <c r="C1117" s="2" t="s">
        <v>21</v>
      </c>
      <c r="D1117" s="3"/>
    </row>
    <row r="1118" spans="1:4">
      <c r="A1118" s="2" t="str">
        <f>"2533202008012111441568"</f>
        <v>2533202008012111441568</v>
      </c>
      <c r="B1118" s="2" t="str">
        <f>"赵一航"</f>
        <v>赵一航</v>
      </c>
      <c r="C1118" s="2" t="s">
        <v>27</v>
      </c>
      <c r="D1118" s="3"/>
    </row>
    <row r="1119" spans="1:4">
      <c r="A1119" s="2" t="str">
        <f>"2533202007312322331093"</f>
        <v>2533202007312322331093</v>
      </c>
      <c r="B1119" s="2" t="str">
        <f>"王梦琳"</f>
        <v>王梦琳</v>
      </c>
      <c r="C1119" s="2" t="s">
        <v>28</v>
      </c>
      <c r="D1119" s="3"/>
    </row>
    <row r="1120" spans="1:4">
      <c r="A1120" s="2" t="str">
        <f>"2533202008011929591533"</f>
        <v>2533202008011929591533</v>
      </c>
      <c r="B1120" s="2" t="str">
        <f>"周云肖"</f>
        <v>周云肖</v>
      </c>
      <c r="C1120" s="2" t="s">
        <v>27</v>
      </c>
      <c r="D1120" s="3"/>
    </row>
    <row r="1121" spans="1:4">
      <c r="A1121" s="2" t="str">
        <f>"2533202008010949481192"</f>
        <v>2533202008010949481192</v>
      </c>
      <c r="B1121" s="2" t="str">
        <f>"王春洋"</f>
        <v>王春洋</v>
      </c>
      <c r="C1121" s="2" t="s">
        <v>21</v>
      </c>
      <c r="D1121" s="3"/>
    </row>
    <row r="1122" spans="1:4">
      <c r="A1122" s="2" t="str">
        <f>"2533202008011602081419"</f>
        <v>2533202008011602081419</v>
      </c>
      <c r="B1122" s="2" t="str">
        <f>"任玉平"</f>
        <v>任玉平</v>
      </c>
      <c r="C1122" s="2" t="s">
        <v>22</v>
      </c>
      <c r="D1122" s="3"/>
    </row>
    <row r="1123" spans="1:4">
      <c r="A1123" s="2" t="str">
        <f>"253320200731183905917"</f>
        <v>253320200731183905917</v>
      </c>
      <c r="B1123" s="2" t="str">
        <f>"张阁"</f>
        <v>张阁</v>
      </c>
      <c r="C1123" s="2" t="s">
        <v>21</v>
      </c>
      <c r="D1123" s="3"/>
    </row>
    <row r="1124" spans="1:4">
      <c r="A1124" s="2" t="str">
        <f>"2533202008021604001924"</f>
        <v>2533202008021604001924</v>
      </c>
      <c r="B1124" s="2" t="str">
        <f>"刘亚楠"</f>
        <v>刘亚楠</v>
      </c>
      <c r="C1124" s="2" t="s">
        <v>21</v>
      </c>
      <c r="D1124" s="3"/>
    </row>
    <row r="1125" spans="1:4">
      <c r="A1125" s="2" t="str">
        <f>"2533202008021350351843"</f>
        <v>2533202008021350351843</v>
      </c>
      <c r="B1125" s="2" t="str">
        <f>"黄凌媛"</f>
        <v>黄凌媛</v>
      </c>
      <c r="C1125" s="2" t="s">
        <v>24</v>
      </c>
      <c r="D1125" s="3"/>
    </row>
    <row r="1126" spans="1:4">
      <c r="A1126" s="2" t="str">
        <f>"253320200731122028502"</f>
        <v>253320200731122028502</v>
      </c>
      <c r="B1126" s="2" t="str">
        <f>"陕明琚"</f>
        <v>陕明琚</v>
      </c>
      <c r="C1126" s="2" t="s">
        <v>26</v>
      </c>
      <c r="D1126" s="3"/>
    </row>
    <row r="1127" spans="1:4">
      <c r="A1127" s="2" t="str">
        <f>"2533202008011350161347"</f>
        <v>2533202008011350161347</v>
      </c>
      <c r="B1127" s="2" t="str">
        <f>"尤鑫"</f>
        <v>尤鑫</v>
      </c>
      <c r="C1127" s="2" t="s">
        <v>26</v>
      </c>
      <c r="D1127" s="3"/>
    </row>
    <row r="1128" spans="1:4">
      <c r="A1128" s="2" t="str">
        <f>"2533202007310809176"</f>
        <v>2533202007310809176</v>
      </c>
      <c r="B1128" s="2" t="str">
        <f>"马建蒴"</f>
        <v>马建蒴</v>
      </c>
      <c r="C1128" s="2" t="s">
        <v>24</v>
      </c>
      <c r="D1128" s="3"/>
    </row>
    <row r="1129" spans="1:4">
      <c r="A1129" s="2" t="str">
        <f>"253320200731155515762"</f>
        <v>253320200731155515762</v>
      </c>
      <c r="B1129" s="2" t="str">
        <f>"韩超"</f>
        <v>韩超</v>
      </c>
      <c r="C1129" s="2" t="s">
        <v>22</v>
      </c>
      <c r="D1129" s="3"/>
    </row>
    <row r="1130" spans="1:4">
      <c r="A1130" s="2" t="str">
        <f>"2533202008011024011213"</f>
        <v>2533202008011024011213</v>
      </c>
      <c r="B1130" s="2" t="str">
        <f>"王亚斌"</f>
        <v>王亚斌</v>
      </c>
      <c r="C1130" s="2" t="s">
        <v>26</v>
      </c>
      <c r="D1130" s="3"/>
    </row>
    <row r="1131" spans="1:4">
      <c r="A1131" s="2" t="str">
        <f>"253320200731124928551"</f>
        <v>253320200731124928551</v>
      </c>
      <c r="B1131" s="2" t="str">
        <f>"杨彩霞"</f>
        <v>杨彩霞</v>
      </c>
      <c r="C1131" s="2" t="s">
        <v>29</v>
      </c>
      <c r="D1131" s="3"/>
    </row>
    <row r="1132" spans="1:4">
      <c r="A1132" s="2" t="str">
        <f>"2533202008010859511151"</f>
        <v>2533202008010859511151</v>
      </c>
      <c r="B1132" s="2" t="str">
        <f>"李欣"</f>
        <v>李欣</v>
      </c>
      <c r="C1132" s="2" t="s">
        <v>24</v>
      </c>
      <c r="D1132" s="3"/>
    </row>
    <row r="1133" spans="1:4">
      <c r="A1133" s="2" t="str">
        <f>"253320200731114211453"</f>
        <v>253320200731114211453</v>
      </c>
      <c r="B1133" s="2" t="str">
        <f>"李论"</f>
        <v>李论</v>
      </c>
      <c r="C1133" s="2" t="s">
        <v>22</v>
      </c>
      <c r="D1133" s="3"/>
    </row>
    <row r="1134" spans="1:4">
      <c r="A1134" s="2" t="str">
        <f>"2533202008011629171439"</f>
        <v>2533202008011629171439</v>
      </c>
      <c r="B1134" s="2" t="str">
        <f>"周黎"</f>
        <v>周黎</v>
      </c>
      <c r="C1134" s="2" t="s">
        <v>26</v>
      </c>
      <c r="D1134" s="3"/>
    </row>
    <row r="1135" spans="1:4">
      <c r="A1135" s="2" t="str">
        <f>"253320200731172658853"</f>
        <v>253320200731172658853</v>
      </c>
      <c r="B1135" s="2" t="str">
        <f>"王慧颖"</f>
        <v>王慧颖</v>
      </c>
      <c r="C1135" s="2" t="s">
        <v>26</v>
      </c>
      <c r="D1135" s="3"/>
    </row>
    <row r="1136" spans="1:4">
      <c r="A1136" s="2" t="str">
        <f>"253320200731173541862"</f>
        <v>253320200731173541862</v>
      </c>
      <c r="B1136" s="2" t="str">
        <f>"李丽"</f>
        <v>李丽</v>
      </c>
      <c r="C1136" s="2" t="s">
        <v>23</v>
      </c>
      <c r="D1136" s="3"/>
    </row>
    <row r="1137" spans="1:4">
      <c r="A1137" s="2" t="str">
        <f>"253320200731174434868"</f>
        <v>253320200731174434868</v>
      </c>
      <c r="B1137" s="2" t="str">
        <f>"郭茹茵"</f>
        <v>郭茹茵</v>
      </c>
      <c r="C1137" s="2" t="s">
        <v>28</v>
      </c>
      <c r="D1137" s="3"/>
    </row>
    <row r="1138" spans="1:4">
      <c r="A1138" s="2" t="str">
        <f>"2533202008012128391579"</f>
        <v>2533202008012128391579</v>
      </c>
      <c r="B1138" s="2" t="str">
        <f>"刘露"</f>
        <v>刘露</v>
      </c>
      <c r="C1138" s="2" t="s">
        <v>22</v>
      </c>
      <c r="D1138" s="3"/>
    </row>
    <row r="1139" spans="1:4">
      <c r="A1139" s="2" t="str">
        <f>"253320200731132436610"</f>
        <v>253320200731132436610</v>
      </c>
      <c r="B1139" s="2" t="str">
        <f>"李婉"</f>
        <v>李婉</v>
      </c>
      <c r="C1139" s="2" t="s">
        <v>24</v>
      </c>
      <c r="D1139" s="3"/>
    </row>
    <row r="1140" spans="1:4">
      <c r="A1140" s="2" t="str">
        <f>"2533202008021057191747"</f>
        <v>2533202008021057191747</v>
      </c>
      <c r="B1140" s="2" t="str">
        <f>"王晓阳"</f>
        <v>王晓阳</v>
      </c>
      <c r="C1140" s="2" t="s">
        <v>28</v>
      </c>
      <c r="D1140" s="3"/>
    </row>
    <row r="1141" spans="1:4">
      <c r="A1141" s="2" t="str">
        <f>"253320200731144239692"</f>
        <v>253320200731144239692</v>
      </c>
      <c r="B1141" s="2" t="str">
        <f>"聂嘉仪"</f>
        <v>聂嘉仪</v>
      </c>
      <c r="C1141" s="2" t="s">
        <v>21</v>
      </c>
      <c r="D1141" s="3"/>
    </row>
    <row r="1142" spans="1:4">
      <c r="A1142" s="2" t="str">
        <f>"253320200731134804639"</f>
        <v>253320200731134804639</v>
      </c>
      <c r="B1142" s="2" t="str">
        <f>"惠田秋"</f>
        <v>惠田秋</v>
      </c>
      <c r="C1142" s="2" t="s">
        <v>24</v>
      </c>
      <c r="D1142" s="3"/>
    </row>
    <row r="1143" spans="1:4">
      <c r="A1143" s="2" t="str">
        <f>"253320200731182741903"</f>
        <v>253320200731182741903</v>
      </c>
      <c r="B1143" s="2" t="str">
        <f>"潘婷婷"</f>
        <v>潘婷婷</v>
      </c>
      <c r="C1143" s="2" t="s">
        <v>24</v>
      </c>
      <c r="D1143" s="3"/>
    </row>
    <row r="1144" spans="1:4">
      <c r="A1144" s="2" t="str">
        <f>"253320200731104529365"</f>
        <v>253320200731104529365</v>
      </c>
      <c r="B1144" s="2" t="str">
        <f>"李静"</f>
        <v>李静</v>
      </c>
      <c r="C1144" s="2" t="s">
        <v>24</v>
      </c>
      <c r="D1144" s="3"/>
    </row>
    <row r="1145" spans="1:4">
      <c r="A1145" s="2" t="str">
        <f>"253320200731113619445"</f>
        <v>253320200731113619445</v>
      </c>
      <c r="B1145" s="2" t="str">
        <f>"李佳菡"</f>
        <v>李佳菡</v>
      </c>
      <c r="C1145" s="2" t="s">
        <v>28</v>
      </c>
      <c r="D1145" s="3"/>
    </row>
    <row r="1146" spans="1:4">
      <c r="A1146" s="2" t="str">
        <f>"2533202008011804031488"</f>
        <v>2533202008011804031488</v>
      </c>
      <c r="B1146" s="2" t="str">
        <f>"郑姗姗"</f>
        <v>郑姗姗</v>
      </c>
      <c r="C1146" s="2" t="s">
        <v>21</v>
      </c>
      <c r="D1146" s="3"/>
    </row>
    <row r="1147" spans="1:4">
      <c r="A1147" s="2" t="str">
        <f>"2533202008021509001879"</f>
        <v>2533202008021509001879</v>
      </c>
      <c r="B1147" s="2" t="str">
        <f>"周建松"</f>
        <v>周建松</v>
      </c>
      <c r="C1147" s="2" t="s">
        <v>21</v>
      </c>
      <c r="D1147" s="3"/>
    </row>
    <row r="1148" spans="1:4">
      <c r="A1148" s="2" t="str">
        <f>"2533202008012205241601"</f>
        <v>2533202008012205241601</v>
      </c>
      <c r="B1148" s="2" t="str">
        <f>"蒙晓"</f>
        <v>蒙晓</v>
      </c>
      <c r="C1148" s="2" t="s">
        <v>28</v>
      </c>
      <c r="D1148" s="3"/>
    </row>
    <row r="1149" spans="1:4">
      <c r="A1149" s="2" t="str">
        <f>"2533202008011716471467"</f>
        <v>2533202008011716471467</v>
      </c>
      <c r="B1149" s="2" t="str">
        <f>"袁锐"</f>
        <v>袁锐</v>
      </c>
      <c r="C1149" s="2" t="s">
        <v>23</v>
      </c>
      <c r="D1149" s="3"/>
    </row>
    <row r="1150" spans="1:4">
      <c r="A1150" s="2" t="str">
        <f>"253320200731171143836"</f>
        <v>253320200731171143836</v>
      </c>
      <c r="B1150" s="2" t="str">
        <f>"徐冰义"</f>
        <v>徐冰义</v>
      </c>
      <c r="C1150" s="2" t="s">
        <v>26</v>
      </c>
      <c r="D1150" s="3"/>
    </row>
    <row r="1151" spans="1:4">
      <c r="A1151" s="2" t="str">
        <f>"253320200731094157187"</f>
        <v>253320200731094157187</v>
      </c>
      <c r="B1151" s="2" t="str">
        <f>"刘鑫鑫"</f>
        <v>刘鑫鑫</v>
      </c>
      <c r="C1151" s="2" t="s">
        <v>21</v>
      </c>
      <c r="D1151" s="3"/>
    </row>
    <row r="1152" spans="1:4">
      <c r="A1152" s="2" t="str">
        <f>"2533202007312203301053"</f>
        <v>2533202007312203301053</v>
      </c>
      <c r="B1152" s="2" t="str">
        <f>"汤勤"</f>
        <v>汤勤</v>
      </c>
      <c r="C1152" s="2" t="s">
        <v>28</v>
      </c>
      <c r="D1152" s="3"/>
    </row>
    <row r="1153" spans="1:4">
      <c r="A1153" s="2" t="str">
        <f>"253320200731142338674"</f>
        <v>253320200731142338674</v>
      </c>
      <c r="B1153" s="2" t="str">
        <f>"赵莹"</f>
        <v>赵莹</v>
      </c>
      <c r="C1153" s="2" t="s">
        <v>22</v>
      </c>
      <c r="D1153" s="3"/>
    </row>
    <row r="1154" spans="1:4">
      <c r="A1154" s="2" t="str">
        <f>"2533202008011746531480"</f>
        <v>2533202008011746531480</v>
      </c>
      <c r="B1154" s="2" t="str">
        <f>"汪晓"</f>
        <v>汪晓</v>
      </c>
      <c r="C1154" s="2" t="s">
        <v>22</v>
      </c>
      <c r="D1154" s="3"/>
    </row>
    <row r="1155" spans="1:4">
      <c r="A1155" s="2" t="str">
        <f>"2533202008011352241348"</f>
        <v>2533202008011352241348</v>
      </c>
      <c r="B1155" s="2" t="str">
        <f>"汪飘飘"</f>
        <v>汪飘飘</v>
      </c>
      <c r="C1155" s="2" t="s">
        <v>22</v>
      </c>
      <c r="D1155" s="3"/>
    </row>
    <row r="1156" spans="1:4">
      <c r="A1156" s="2" t="str">
        <f>"253320200731155634765"</f>
        <v>253320200731155634765</v>
      </c>
      <c r="B1156" s="2" t="str">
        <f>"张渠青"</f>
        <v>张渠青</v>
      </c>
      <c r="C1156" s="2" t="s">
        <v>28</v>
      </c>
      <c r="D1156" s="3"/>
    </row>
    <row r="1157" spans="1:4">
      <c r="A1157" s="2" t="str">
        <f>"253320200731201739992"</f>
        <v>253320200731201739992</v>
      </c>
      <c r="B1157" s="2" t="str">
        <f>"冯杰"</f>
        <v>冯杰</v>
      </c>
      <c r="C1157" s="2" t="s">
        <v>22</v>
      </c>
      <c r="D1157" s="3"/>
    </row>
    <row r="1158" spans="1:4">
      <c r="A1158" s="2" t="str">
        <f>"253320200731111744420"</f>
        <v>253320200731111744420</v>
      </c>
      <c r="B1158" s="2" t="str">
        <f>"刘玉婵"</f>
        <v>刘玉婵</v>
      </c>
      <c r="C1158" s="2" t="s">
        <v>21</v>
      </c>
      <c r="D1158" s="3"/>
    </row>
    <row r="1159" spans="1:4">
      <c r="A1159" s="2" t="str">
        <f>"253320200731153005733"</f>
        <v>253320200731153005733</v>
      </c>
      <c r="B1159" s="2" t="str">
        <f>"杨淑雅"</f>
        <v>杨淑雅</v>
      </c>
      <c r="C1159" s="2" t="s">
        <v>24</v>
      </c>
      <c r="D1159" s="3"/>
    </row>
    <row r="1160" spans="1:4">
      <c r="A1160" s="2" t="str">
        <f>"25332020073109103777"</f>
        <v>25332020073109103777</v>
      </c>
      <c r="B1160" s="2" t="str">
        <f>"宋士鹏"</f>
        <v>宋士鹏</v>
      </c>
      <c r="C1160" s="2" t="s">
        <v>22</v>
      </c>
      <c r="D1160" s="3"/>
    </row>
    <row r="1161" spans="1:4">
      <c r="A1161" s="2" t="str">
        <f>"2533202008021505071875"</f>
        <v>2533202008021505071875</v>
      </c>
      <c r="B1161" s="2" t="str">
        <f>"王达蔚"</f>
        <v>王达蔚</v>
      </c>
      <c r="C1161" s="2" t="s">
        <v>21</v>
      </c>
      <c r="D1161" s="3"/>
    </row>
    <row r="1162" spans="1:4">
      <c r="A1162" s="2" t="str">
        <f>"2533202008021747571980"</f>
        <v>2533202008021747571980</v>
      </c>
      <c r="B1162" s="2" t="str">
        <f>"侯晨"</f>
        <v>侯晨</v>
      </c>
      <c r="C1162" s="2" t="s">
        <v>26</v>
      </c>
      <c r="D1162" s="3"/>
    </row>
    <row r="1163" spans="1:4">
      <c r="A1163" s="2" t="str">
        <f>"2533202008021145331766"</f>
        <v>2533202008021145331766</v>
      </c>
      <c r="B1163" s="2" t="str">
        <f>"姚君男"</f>
        <v>姚君男</v>
      </c>
      <c r="C1163" s="2" t="s">
        <v>23</v>
      </c>
      <c r="D1163" s="3"/>
    </row>
    <row r="1164" spans="1:4">
      <c r="A1164" s="2" t="str">
        <f>"253320200731195456976"</f>
        <v>253320200731195456976</v>
      </c>
      <c r="B1164" s="2" t="str">
        <f>"齐雪莹"</f>
        <v>齐雪莹</v>
      </c>
      <c r="C1164" s="2" t="s">
        <v>25</v>
      </c>
      <c r="D1164" s="3"/>
    </row>
    <row r="1165" spans="1:4">
      <c r="A1165" s="2" t="str">
        <f>"253320200731171030834"</f>
        <v>253320200731171030834</v>
      </c>
      <c r="B1165" s="2" t="str">
        <f>"孙飒"</f>
        <v>孙飒</v>
      </c>
      <c r="C1165" s="2" t="s">
        <v>22</v>
      </c>
      <c r="D1165" s="3"/>
    </row>
    <row r="1166" spans="1:4">
      <c r="A1166" s="2" t="str">
        <f>"2533202008011545001410"</f>
        <v>2533202008011545001410</v>
      </c>
      <c r="B1166" s="2" t="str">
        <f>"张佳"</f>
        <v>张佳</v>
      </c>
      <c r="C1166" s="2" t="s">
        <v>25</v>
      </c>
      <c r="D1166" s="3"/>
    </row>
    <row r="1167" spans="1:4">
      <c r="A1167" s="2" t="str">
        <f>"2533202008011104541239"</f>
        <v>2533202008011104541239</v>
      </c>
      <c r="B1167" s="2" t="str">
        <f>"方露"</f>
        <v>方露</v>
      </c>
      <c r="C1167" s="2" t="s">
        <v>28</v>
      </c>
      <c r="D1167" s="3"/>
    </row>
    <row r="1168" spans="1:4">
      <c r="A1168" s="2" t="str">
        <f>"2533202008011159211272"</f>
        <v>2533202008011159211272</v>
      </c>
      <c r="B1168" s="2" t="str">
        <f>"黑翔宇"</f>
        <v>黑翔宇</v>
      </c>
      <c r="C1168" s="2" t="s">
        <v>27</v>
      </c>
      <c r="D1168" s="3"/>
    </row>
    <row r="1169" spans="1:4">
      <c r="A1169" s="2" t="str">
        <f>"253320200731174451869"</f>
        <v>253320200731174451869</v>
      </c>
      <c r="B1169" s="2" t="str">
        <f>"陈俊峰"</f>
        <v>陈俊峰</v>
      </c>
      <c r="C1169" s="2" t="s">
        <v>28</v>
      </c>
      <c r="D1169" s="3"/>
    </row>
    <row r="1170" spans="1:4">
      <c r="A1170" s="2" t="str">
        <f>"2533202007312233351071"</f>
        <v>2533202007312233351071</v>
      </c>
      <c r="B1170" s="2" t="str">
        <f>"刘翔宇"</f>
        <v>刘翔宇</v>
      </c>
      <c r="C1170" s="2" t="s">
        <v>28</v>
      </c>
      <c r="D1170" s="3"/>
    </row>
    <row r="1171" spans="1:4">
      <c r="A1171" s="2" t="str">
        <f>"2533202008012105271567"</f>
        <v>2533202008012105271567</v>
      </c>
      <c r="B1171" s="2" t="str">
        <f>"武之越"</f>
        <v>武之越</v>
      </c>
      <c r="C1171" s="2" t="s">
        <v>22</v>
      </c>
      <c r="D1171" s="3"/>
    </row>
    <row r="1172" spans="1:4">
      <c r="A1172" s="2" t="str">
        <f>"253320200731095110208"</f>
        <v>253320200731095110208</v>
      </c>
      <c r="B1172" s="2" t="str">
        <f>"马瑶"</f>
        <v>马瑶</v>
      </c>
      <c r="C1172" s="2" t="s">
        <v>26</v>
      </c>
      <c r="D1172" s="3"/>
    </row>
    <row r="1173" spans="1:4">
      <c r="A1173" s="2" t="str">
        <f>"253320200731151126710"</f>
        <v>253320200731151126710</v>
      </c>
      <c r="B1173" s="2" t="str">
        <f>"费延兰"</f>
        <v>费延兰</v>
      </c>
      <c r="C1173" s="2" t="s">
        <v>22</v>
      </c>
      <c r="D1173" s="3"/>
    </row>
    <row r="1174" spans="1:4">
      <c r="A1174" s="2" t="str">
        <f>"253320200731160646776"</f>
        <v>253320200731160646776</v>
      </c>
      <c r="B1174" s="2" t="str">
        <f>"熊月亚"</f>
        <v>熊月亚</v>
      </c>
      <c r="C1174" s="2" t="s">
        <v>22</v>
      </c>
      <c r="D1174" s="3"/>
    </row>
    <row r="1175" spans="1:4">
      <c r="A1175" s="2" t="str">
        <f>"2533202008011051491232"</f>
        <v>2533202008011051491232</v>
      </c>
      <c r="B1175" s="2" t="str">
        <f>"林艳"</f>
        <v>林艳</v>
      </c>
      <c r="C1175" s="2" t="s">
        <v>24</v>
      </c>
      <c r="D1175" s="3"/>
    </row>
    <row r="1176" spans="1:4">
      <c r="A1176" s="2" t="str">
        <f>"2533202008011551131415"</f>
        <v>2533202008011551131415</v>
      </c>
      <c r="B1176" s="2" t="str">
        <f>"关俊洋"</f>
        <v>关俊洋</v>
      </c>
      <c r="C1176" s="2" t="s">
        <v>24</v>
      </c>
      <c r="D1176" s="3"/>
    </row>
    <row r="1177" spans="1:4">
      <c r="A1177" s="2" t="str">
        <f>"253320200731171929844"</f>
        <v>253320200731171929844</v>
      </c>
      <c r="B1177" s="2" t="str">
        <f>"张熙"</f>
        <v>张熙</v>
      </c>
      <c r="C1177" s="2" t="s">
        <v>22</v>
      </c>
      <c r="D1177" s="3"/>
    </row>
    <row r="1178" spans="1:4">
      <c r="A1178" s="2" t="str">
        <f>"2533202008021558331916"</f>
        <v>2533202008021558331916</v>
      </c>
      <c r="B1178" s="2" t="str">
        <f>"郑金丽"</f>
        <v>郑金丽</v>
      </c>
      <c r="C1178" s="2" t="s">
        <v>28</v>
      </c>
      <c r="D1178" s="3"/>
    </row>
    <row r="1179" spans="1:4">
      <c r="A1179" s="2" t="str">
        <f>"253320200731100529251"</f>
        <v>253320200731100529251</v>
      </c>
      <c r="B1179" s="2" t="str">
        <f>"许昀丹"</f>
        <v>许昀丹</v>
      </c>
      <c r="C1179" s="2" t="s">
        <v>26</v>
      </c>
      <c r="D1179" s="3"/>
    </row>
    <row r="1180" spans="1:4">
      <c r="A1180" s="2" t="str">
        <f>"253320200731163345802"</f>
        <v>253320200731163345802</v>
      </c>
      <c r="B1180" s="2" t="str">
        <f>"周彬"</f>
        <v>周彬</v>
      </c>
      <c r="C1180" s="2" t="s">
        <v>26</v>
      </c>
      <c r="D1180" s="3"/>
    </row>
    <row r="1181" spans="1:4">
      <c r="A1181" s="2" t="str">
        <f>"2533202008011644051449"</f>
        <v>2533202008011644051449</v>
      </c>
      <c r="B1181" s="2" t="str">
        <f>"杨玉洁"</f>
        <v>杨玉洁</v>
      </c>
      <c r="C1181" s="2" t="s">
        <v>22</v>
      </c>
      <c r="D1181" s="3"/>
    </row>
    <row r="1182" spans="1:4">
      <c r="A1182" s="2" t="str">
        <f>"2533202008012304091624"</f>
        <v>2533202008012304091624</v>
      </c>
      <c r="B1182" s="2" t="str">
        <f>"王紫娟"</f>
        <v>王紫娟</v>
      </c>
      <c r="C1182" s="2" t="s">
        <v>23</v>
      </c>
      <c r="D1182" s="3"/>
    </row>
    <row r="1183" spans="1:4">
      <c r="A1183" s="2" t="str">
        <f>"253320200731111518415"</f>
        <v>253320200731111518415</v>
      </c>
      <c r="B1183" s="2" t="str">
        <f>"薛迪"</f>
        <v>薛迪</v>
      </c>
      <c r="C1183" s="2" t="s">
        <v>28</v>
      </c>
      <c r="D1183" s="3"/>
    </row>
    <row r="1184" spans="1:4">
      <c r="A1184" s="2" t="str">
        <f>"2533202008011000101199"</f>
        <v>2533202008011000101199</v>
      </c>
      <c r="B1184" s="2" t="str">
        <f>"孙萍"</f>
        <v>孙萍</v>
      </c>
      <c r="C1184" s="2" t="s">
        <v>28</v>
      </c>
      <c r="D1184" s="3"/>
    </row>
    <row r="1185" spans="1:4">
      <c r="A1185" s="2" t="str">
        <f>"2533202008021004561715"</f>
        <v>2533202008021004561715</v>
      </c>
      <c r="B1185" s="2" t="str">
        <f>"王雱"</f>
        <v>王雱</v>
      </c>
      <c r="C1185" s="2" t="s">
        <v>28</v>
      </c>
      <c r="D1185" s="3"/>
    </row>
    <row r="1186" spans="1:4">
      <c r="A1186" s="2" t="str">
        <f>"253320200731180227880"</f>
        <v>253320200731180227880</v>
      </c>
      <c r="B1186" s="2" t="str">
        <f>"杨奉金"</f>
        <v>杨奉金</v>
      </c>
      <c r="C1186" s="2" t="s">
        <v>26</v>
      </c>
      <c r="D1186" s="3"/>
    </row>
    <row r="1187" spans="1:4">
      <c r="A1187" s="2" t="str">
        <f>"2533202008011001161200"</f>
        <v>2533202008011001161200</v>
      </c>
      <c r="B1187" s="2" t="str">
        <f>"孔怡"</f>
        <v>孔怡</v>
      </c>
      <c r="C1187" s="2" t="s">
        <v>26</v>
      </c>
      <c r="D1187" s="3"/>
    </row>
    <row r="1188" spans="1:4">
      <c r="A1188" s="2" t="str">
        <f>"253320200731092750137"</f>
        <v>253320200731092750137</v>
      </c>
      <c r="B1188" s="2" t="str">
        <f>"闫红朵"</f>
        <v>闫红朵</v>
      </c>
      <c r="C1188" s="2" t="s">
        <v>26</v>
      </c>
      <c r="D1188" s="3"/>
    </row>
    <row r="1189" spans="1:4">
      <c r="A1189" s="2" t="str">
        <f>"2533202008021237341799"</f>
        <v>2533202008021237341799</v>
      </c>
      <c r="B1189" s="2" t="str">
        <f>"陈月"</f>
        <v>陈月</v>
      </c>
      <c r="C1189" s="2" t="s">
        <v>22</v>
      </c>
      <c r="D1189" s="3"/>
    </row>
    <row r="1190" spans="1:4">
      <c r="A1190" s="2" t="str">
        <f>"2533202007312058261015"</f>
        <v>2533202007312058261015</v>
      </c>
      <c r="B1190" s="2" t="str">
        <f>"赵婉"</f>
        <v>赵婉</v>
      </c>
      <c r="C1190" s="2" t="s">
        <v>24</v>
      </c>
      <c r="D1190" s="3"/>
    </row>
    <row r="1191" spans="1:4">
      <c r="A1191" s="2" t="str">
        <f>"2533202008011626441436"</f>
        <v>2533202008011626441436</v>
      </c>
      <c r="B1191" s="2" t="str">
        <f>"孙明"</f>
        <v>孙明</v>
      </c>
      <c r="C1191" s="2" t="s">
        <v>28</v>
      </c>
      <c r="D1191" s="3"/>
    </row>
    <row r="1192" spans="1:4">
      <c r="A1192" s="2" t="str">
        <f>"2533202007312316041085"</f>
        <v>2533202007312316041085</v>
      </c>
      <c r="B1192" s="2" t="str">
        <f>"梁解"</f>
        <v>梁解</v>
      </c>
      <c r="C1192" s="2" t="s">
        <v>30</v>
      </c>
      <c r="D1192" s="3"/>
    </row>
    <row r="1193" spans="1:4">
      <c r="A1193" s="2" t="str">
        <f>"2533202008021654111956"</f>
        <v>2533202008021654111956</v>
      </c>
      <c r="B1193" s="2" t="str">
        <f>"蔡毅"</f>
        <v>蔡毅</v>
      </c>
      <c r="C1193" s="2" t="s">
        <v>21</v>
      </c>
      <c r="D1193" s="3"/>
    </row>
    <row r="1194" spans="1:4">
      <c r="A1194" s="2" t="str">
        <f>"2533202008021007321716"</f>
        <v>2533202008021007321716</v>
      </c>
      <c r="B1194" s="2" t="str">
        <f>"李眯眯"</f>
        <v>李眯眯</v>
      </c>
      <c r="C1194" s="2" t="s">
        <v>21</v>
      </c>
      <c r="D1194" s="3"/>
    </row>
    <row r="1195" spans="1:4">
      <c r="A1195" s="2" t="str">
        <f>"253320200731100355245"</f>
        <v>253320200731100355245</v>
      </c>
      <c r="B1195" s="2" t="str">
        <f>"陈鹏"</f>
        <v>陈鹏</v>
      </c>
      <c r="C1195" s="2" t="s">
        <v>22</v>
      </c>
      <c r="D1195" s="3"/>
    </row>
    <row r="1196" spans="1:4">
      <c r="A1196" s="2" t="str">
        <f>"253320200731171358839"</f>
        <v>253320200731171358839</v>
      </c>
      <c r="B1196" s="2" t="str">
        <f>"张海燕"</f>
        <v>张海燕</v>
      </c>
      <c r="C1196" s="2" t="s">
        <v>28</v>
      </c>
      <c r="D1196" s="3"/>
    </row>
    <row r="1197" spans="1:4">
      <c r="A1197" s="2" t="str">
        <f>"2533202008021244401801"</f>
        <v>2533202008021244401801</v>
      </c>
      <c r="B1197" s="2" t="str">
        <f>"陈姗姗"</f>
        <v>陈姗姗</v>
      </c>
      <c r="C1197" s="2" t="s">
        <v>26</v>
      </c>
      <c r="D1197" s="3"/>
    </row>
    <row r="1198" spans="1:4">
      <c r="A1198" s="2" t="str">
        <f>"2533202008011716321465"</f>
        <v>2533202008011716321465</v>
      </c>
      <c r="B1198" s="2" t="str">
        <f>"郑瑞静"</f>
        <v>郑瑞静</v>
      </c>
      <c r="C1198" s="2" t="s">
        <v>22</v>
      </c>
      <c r="D1198" s="3"/>
    </row>
    <row r="1199" spans="1:4">
      <c r="A1199" s="2" t="str">
        <f>"2533202008011638371447"</f>
        <v>2533202008011638371447</v>
      </c>
      <c r="B1199" s="2" t="str">
        <f>"孙栋"</f>
        <v>孙栋</v>
      </c>
      <c r="C1199" s="2" t="s">
        <v>22</v>
      </c>
      <c r="D1199" s="3"/>
    </row>
    <row r="1200" spans="1:4">
      <c r="A1200" s="2" t="str">
        <f>"253320200731100617254"</f>
        <v>253320200731100617254</v>
      </c>
      <c r="B1200" s="2" t="str">
        <f>"王静怡"</f>
        <v>王静怡</v>
      </c>
      <c r="C1200" s="2" t="s">
        <v>27</v>
      </c>
      <c r="D1200" s="3"/>
    </row>
    <row r="1201" spans="1:4">
      <c r="A1201" s="2" t="str">
        <f>"2533202007312338561100"</f>
        <v>2533202007312338561100</v>
      </c>
      <c r="B1201" s="2" t="str">
        <f>"王稳"</f>
        <v>王稳</v>
      </c>
      <c r="C1201" s="2" t="s">
        <v>22</v>
      </c>
      <c r="D1201" s="3"/>
    </row>
    <row r="1202" spans="1:4">
      <c r="A1202" s="2" t="str">
        <f>"2533202008012137161583"</f>
        <v>2533202008012137161583</v>
      </c>
      <c r="B1202" s="2" t="str">
        <f>"张帅"</f>
        <v>张帅</v>
      </c>
      <c r="C1202" s="2" t="s">
        <v>28</v>
      </c>
      <c r="D1202" s="3"/>
    </row>
    <row r="1203" spans="1:4">
      <c r="A1203" s="2" t="str">
        <f>"2533202008010719221108"</f>
        <v>2533202008010719221108</v>
      </c>
      <c r="B1203" s="2" t="str">
        <f>"李慧"</f>
        <v>李慧</v>
      </c>
      <c r="C1203" s="2" t="s">
        <v>26</v>
      </c>
      <c r="D1203" s="3"/>
    </row>
    <row r="1204" spans="1:4">
      <c r="A1204" s="2" t="str">
        <f>"2533202008011140091258"</f>
        <v>2533202008011140091258</v>
      </c>
      <c r="B1204" s="2" t="str">
        <f>"张翠迪"</f>
        <v>张翠迪</v>
      </c>
      <c r="C1204" s="2" t="s">
        <v>22</v>
      </c>
      <c r="D1204" s="3"/>
    </row>
    <row r="1205" spans="1:4">
      <c r="A1205" s="2" t="str">
        <f>"2533202008020846371686"</f>
        <v>2533202008020846371686</v>
      </c>
      <c r="B1205" s="2" t="str">
        <f>" 马伊娜"</f>
        <v xml:space="preserve"> 马伊娜</v>
      </c>
      <c r="C1205" s="2" t="s">
        <v>26</v>
      </c>
      <c r="D1205" s="3"/>
    </row>
    <row r="1206" spans="1:4">
      <c r="A1206" s="2" t="str">
        <f>"2533202008011530491403"</f>
        <v>2533202008011530491403</v>
      </c>
      <c r="B1206" s="2" t="str">
        <f>"侯峥"</f>
        <v>侯峥</v>
      </c>
      <c r="C1206" s="2" t="s">
        <v>28</v>
      </c>
      <c r="D1206" s="3"/>
    </row>
    <row r="1207" spans="1:4">
      <c r="A1207" s="2" t="str">
        <f>"2533202008011510531387"</f>
        <v>2533202008011510531387</v>
      </c>
      <c r="B1207" s="2" t="str">
        <f>"马春婷"</f>
        <v>马春婷</v>
      </c>
      <c r="C1207" s="2" t="s">
        <v>21</v>
      </c>
      <c r="D1207" s="3"/>
    </row>
    <row r="1208" spans="1:4">
      <c r="A1208" s="2" t="str">
        <f>"253320200731110206388"</f>
        <v>253320200731110206388</v>
      </c>
      <c r="B1208" s="2" t="str">
        <f>"刘彬彬"</f>
        <v>刘彬彬</v>
      </c>
      <c r="C1208" s="2" t="s">
        <v>24</v>
      </c>
      <c r="D1208" s="3"/>
    </row>
    <row r="1209" spans="1:4">
      <c r="A1209" s="2" t="str">
        <f>"253320200731181922895"</f>
        <v>253320200731181922895</v>
      </c>
      <c r="B1209" s="2" t="str">
        <f>"汪博"</f>
        <v>汪博</v>
      </c>
      <c r="C1209" s="2" t="s">
        <v>21</v>
      </c>
      <c r="D1209" s="3"/>
    </row>
    <row r="1210" spans="1:4">
      <c r="A1210" s="2" t="str">
        <f>"2533202008011953071540"</f>
        <v>2533202008011953071540</v>
      </c>
      <c r="B1210" s="2" t="str">
        <f>"吴聪"</f>
        <v>吴聪</v>
      </c>
      <c r="C1210" s="2" t="s">
        <v>27</v>
      </c>
      <c r="D1210" s="3"/>
    </row>
    <row r="1211" spans="1:4">
      <c r="A1211" s="2" t="str">
        <f>"2533202008011125301250"</f>
        <v>2533202008011125301250</v>
      </c>
      <c r="B1211" s="2" t="str">
        <f>"薛婉"</f>
        <v>薛婉</v>
      </c>
      <c r="C1211" s="2" t="s">
        <v>22</v>
      </c>
      <c r="D1211" s="3"/>
    </row>
    <row r="1212" spans="1:4">
      <c r="A1212" s="2" t="str">
        <f>"253320200731131921602"</f>
        <v>253320200731131921602</v>
      </c>
      <c r="B1212" s="2" t="str">
        <f>"吉艺林"</f>
        <v>吉艺林</v>
      </c>
      <c r="C1212" s="2" t="s">
        <v>25</v>
      </c>
      <c r="D1212" s="3"/>
    </row>
    <row r="1213" spans="1:4">
      <c r="A1213" s="2" t="str">
        <f>"2533202008021523571890"</f>
        <v>2533202008021523571890</v>
      </c>
      <c r="B1213" s="2" t="str">
        <f>"孙河帆"</f>
        <v>孙河帆</v>
      </c>
      <c r="C1213" s="2" t="s">
        <v>22</v>
      </c>
      <c r="D1213" s="3"/>
    </row>
    <row r="1214" spans="1:4">
      <c r="A1214" s="2" t="str">
        <f>"2533202007312039041006"</f>
        <v>2533202007312039041006</v>
      </c>
      <c r="B1214" s="2" t="str">
        <f>"马矗"</f>
        <v>马矗</v>
      </c>
      <c r="C1214" s="2" t="s">
        <v>23</v>
      </c>
      <c r="D1214" s="3"/>
    </row>
    <row r="1215" spans="1:4">
      <c r="A1215" s="2" t="str">
        <f>"2533202008020846281685"</f>
        <v>2533202008020846281685</v>
      </c>
      <c r="B1215" s="2" t="str">
        <f>"于雪柯"</f>
        <v>于雪柯</v>
      </c>
      <c r="C1215" s="2" t="s">
        <v>27</v>
      </c>
      <c r="D1215" s="3"/>
    </row>
    <row r="1216" spans="1:4">
      <c r="A1216" s="2" t="str">
        <f>"253320200731154611751"</f>
        <v>253320200731154611751</v>
      </c>
      <c r="B1216" s="2" t="str">
        <f>"张鑫"</f>
        <v>张鑫</v>
      </c>
      <c r="C1216" s="2" t="s">
        <v>26</v>
      </c>
      <c r="D1216" s="3"/>
    </row>
    <row r="1217" spans="1:4">
      <c r="A1217" s="2" t="str">
        <f>"2533202008021434301862"</f>
        <v>2533202008021434301862</v>
      </c>
      <c r="B1217" s="2" t="str">
        <f>"刘彦鹏"</f>
        <v>刘彦鹏</v>
      </c>
      <c r="C1217" s="2" t="s">
        <v>22</v>
      </c>
      <c r="D1217" s="3"/>
    </row>
    <row r="1218" spans="1:4">
      <c r="A1218" s="2" t="str">
        <f>"2533202008012239111612"</f>
        <v>2533202008012239111612</v>
      </c>
      <c r="B1218" s="2" t="str">
        <f>"邓璇"</f>
        <v>邓璇</v>
      </c>
      <c r="C1218" s="2" t="s">
        <v>28</v>
      </c>
      <c r="D1218" s="3"/>
    </row>
    <row r="1219" spans="1:4">
      <c r="A1219" s="2" t="str">
        <f>"25332020073109092274"</f>
        <v>25332020073109092274</v>
      </c>
      <c r="B1219" s="2" t="str">
        <f>"徐丹丹"</f>
        <v>徐丹丹</v>
      </c>
      <c r="C1219" s="2" t="s">
        <v>21</v>
      </c>
      <c r="D1219" s="3"/>
    </row>
    <row r="1220" spans="1:4">
      <c r="A1220" s="2" t="str">
        <f>"2533202008012050321560"</f>
        <v>2533202008012050321560</v>
      </c>
      <c r="B1220" s="2" t="str">
        <f>"李凤娇"</f>
        <v>李凤娇</v>
      </c>
      <c r="C1220" s="2" t="s">
        <v>28</v>
      </c>
      <c r="D1220" s="3"/>
    </row>
    <row r="1221" spans="1:4">
      <c r="A1221" s="2" t="str">
        <f>"2533202008012217291606"</f>
        <v>2533202008012217291606</v>
      </c>
      <c r="B1221" s="2" t="str">
        <f>"胡亚丽"</f>
        <v>胡亚丽</v>
      </c>
      <c r="C1221" s="2" t="s">
        <v>24</v>
      </c>
      <c r="D1221" s="3"/>
    </row>
    <row r="1222" spans="1:4">
      <c r="A1222" s="2" t="str">
        <f>"25352020073109314848"</f>
        <v>25352020073109314848</v>
      </c>
      <c r="B1222" s="2" t="str">
        <f>"庞甜甜"</f>
        <v>庞甜甜</v>
      </c>
      <c r="C1222" s="2" t="s">
        <v>3</v>
      </c>
      <c r="D1222" s="3"/>
    </row>
    <row r="1223" spans="1:4">
      <c r="A1223" s="2" t="str">
        <f>"25352020073109052220"</f>
        <v>25352020073109052220</v>
      </c>
      <c r="B1223" s="2" t="str">
        <f>"李天阳"</f>
        <v>李天阳</v>
      </c>
      <c r="C1223" s="2" t="s">
        <v>4</v>
      </c>
      <c r="D1223" s="3"/>
    </row>
    <row r="1224" spans="1:4">
      <c r="A1224" s="2" t="str">
        <f>"253520200731121154139"</f>
        <v>253520200731121154139</v>
      </c>
      <c r="B1224" s="2" t="str">
        <f>"范宝玲"</f>
        <v>范宝玲</v>
      </c>
      <c r="C1224" s="2" t="s">
        <v>5</v>
      </c>
      <c r="D1224" s="3"/>
    </row>
    <row r="1225" spans="1:4">
      <c r="A1225" s="2" t="str">
        <f>"253520200731143115197"</f>
        <v>253520200731143115197</v>
      </c>
      <c r="B1225" s="2" t="str">
        <f>"王涵"</f>
        <v>王涵</v>
      </c>
      <c r="C1225" s="2" t="s">
        <v>6</v>
      </c>
      <c r="D1225" s="3"/>
    </row>
    <row r="1226" spans="1:4">
      <c r="A1226" s="2" t="str">
        <f>"25352020073109413661"</f>
        <v>25352020073109413661</v>
      </c>
      <c r="B1226" s="2" t="str">
        <f>"赵梦飞"</f>
        <v>赵梦飞</v>
      </c>
      <c r="C1226" s="2" t="s">
        <v>7</v>
      </c>
      <c r="D1226" s="3"/>
    </row>
    <row r="1227" spans="1:4">
      <c r="A1227" s="2" t="str">
        <f>"253520200731123356147"</f>
        <v>253520200731123356147</v>
      </c>
      <c r="B1227" s="2" t="str">
        <f>"李江涛"</f>
        <v>李江涛</v>
      </c>
      <c r="C1227" s="2" t="s">
        <v>3</v>
      </c>
      <c r="D1227" s="3"/>
    </row>
    <row r="1228" spans="1:4">
      <c r="A1228" s="2" t="str">
        <f>"25352020073109165828"</f>
        <v>25352020073109165828</v>
      </c>
      <c r="B1228" s="2" t="str">
        <f>"李明阳"</f>
        <v>李明阳</v>
      </c>
      <c r="C1228" s="2" t="s">
        <v>8</v>
      </c>
      <c r="D1228" s="3"/>
    </row>
    <row r="1229" spans="1:4">
      <c r="A1229" s="2" t="str">
        <f>"25352020073109543875"</f>
        <v>25352020073109543875</v>
      </c>
      <c r="B1229" s="2" t="str">
        <f>"赵静怡"</f>
        <v>赵静怡</v>
      </c>
      <c r="C1229" s="2" t="s">
        <v>5</v>
      </c>
      <c r="D1229" s="3"/>
    </row>
    <row r="1230" spans="1:4">
      <c r="A1230" s="2" t="str">
        <f>"25352020073108573711"</f>
        <v>25352020073108573711</v>
      </c>
      <c r="B1230" s="2" t="str">
        <f>"张鑫"</f>
        <v>张鑫</v>
      </c>
      <c r="C1230" s="2" t="s">
        <v>7</v>
      </c>
      <c r="D1230" s="3"/>
    </row>
    <row r="1231" spans="1:4">
      <c r="A1231" s="2" t="str">
        <f>"253520200801155417371"</f>
        <v>253520200801155417371</v>
      </c>
      <c r="B1231" s="2" t="str">
        <f>"樊晴"</f>
        <v>樊晴</v>
      </c>
      <c r="C1231" s="2" t="s">
        <v>6</v>
      </c>
      <c r="D1231" s="3"/>
    </row>
    <row r="1232" spans="1:4">
      <c r="A1232" s="2" t="str">
        <f>"253520200731120402135"</f>
        <v>253520200731120402135</v>
      </c>
      <c r="B1232" s="2" t="str">
        <f>"闫永兴"</f>
        <v>闫永兴</v>
      </c>
      <c r="C1232" s="2" t="s">
        <v>3</v>
      </c>
      <c r="D1232" s="3"/>
    </row>
    <row r="1233" spans="1:4">
      <c r="A1233" s="2" t="str">
        <f>"25352020073110242790"</f>
        <v>25352020073110242790</v>
      </c>
      <c r="B1233" s="2" t="str">
        <f>"王迪"</f>
        <v>王迪</v>
      </c>
      <c r="C1233" s="2" t="s">
        <v>9</v>
      </c>
      <c r="D1233" s="3"/>
    </row>
    <row r="1234" spans="1:4">
      <c r="A1234" s="2" t="str">
        <f>"25352020073109290842"</f>
        <v>25352020073109290842</v>
      </c>
      <c r="B1234" s="2" t="str">
        <f>"徐艳宵"</f>
        <v>徐艳宵</v>
      </c>
      <c r="C1234" s="2" t="s">
        <v>5</v>
      </c>
      <c r="D1234" s="3"/>
    </row>
    <row r="1235" spans="1:4">
      <c r="A1235" s="2" t="str">
        <f>"25352020073109452765"</f>
        <v>25352020073109452765</v>
      </c>
      <c r="B1235" s="2" t="str">
        <f>"田敏"</f>
        <v>田敏</v>
      </c>
      <c r="C1235" s="2" t="s">
        <v>10</v>
      </c>
      <c r="D1235" s="3"/>
    </row>
    <row r="1236" spans="1:4">
      <c r="A1236" s="2" t="str">
        <f>"25352020073109264737"</f>
        <v>25352020073109264737</v>
      </c>
      <c r="B1236" s="2" t="str">
        <f>"时瑞霞"</f>
        <v>时瑞霞</v>
      </c>
      <c r="C1236" s="2" t="s">
        <v>3</v>
      </c>
      <c r="D1236" s="3"/>
    </row>
    <row r="1237" spans="1:4">
      <c r="A1237" s="2" t="str">
        <f>"25352020073109295343"</f>
        <v>25352020073109295343</v>
      </c>
      <c r="B1237" s="2" t="str">
        <f>"牛牧笛"</f>
        <v>牛牧笛</v>
      </c>
      <c r="C1237" s="2" t="s">
        <v>11</v>
      </c>
      <c r="D1237" s="3"/>
    </row>
    <row r="1238" spans="1:4">
      <c r="A1238" s="2" t="str">
        <f>"25352020073109191729"</f>
        <v>25352020073109191729</v>
      </c>
      <c r="B1238" s="2" t="str">
        <f>"曹婷"</f>
        <v>曹婷</v>
      </c>
      <c r="C1238" s="2" t="s">
        <v>9</v>
      </c>
      <c r="D1238" s="3"/>
    </row>
    <row r="1239" spans="1:4">
      <c r="A1239" s="2" t="str">
        <f>"253520200731140446191"</f>
        <v>253520200731140446191</v>
      </c>
      <c r="B1239" s="2" t="str">
        <f>"吴元硕"</f>
        <v>吴元硕</v>
      </c>
      <c r="C1239" s="2" t="s">
        <v>6</v>
      </c>
      <c r="D1239" s="3"/>
    </row>
    <row r="1240" spans="1:4">
      <c r="A1240" s="2" t="str">
        <f>"253520200731154748215"</f>
        <v>253520200731154748215</v>
      </c>
      <c r="B1240" s="2" t="str">
        <f>"郭建果"</f>
        <v>郭建果</v>
      </c>
      <c r="C1240" s="2" t="s">
        <v>12</v>
      </c>
      <c r="D1240" s="3"/>
    </row>
    <row r="1241" spans="1:4">
      <c r="A1241" s="2" t="str">
        <f>"25352020073109133325"</f>
        <v>25352020073109133325</v>
      </c>
      <c r="B1241" s="2" t="str">
        <f>"丁婵"</f>
        <v>丁婵</v>
      </c>
      <c r="C1241" s="2" t="s">
        <v>4</v>
      </c>
      <c r="D1241" s="3"/>
    </row>
    <row r="1242" spans="1:4">
      <c r="A1242" s="2" t="str">
        <f>"253520200801081026304"</f>
        <v>253520200801081026304</v>
      </c>
      <c r="B1242" s="2" t="str">
        <f>"邓宇"</f>
        <v>邓宇</v>
      </c>
      <c r="C1242" s="2" t="s">
        <v>13</v>
      </c>
      <c r="D1242" s="3"/>
    </row>
    <row r="1243" spans="1:4">
      <c r="A1243" s="2" t="str">
        <f>"253520200731105903103"</f>
        <v>253520200731105903103</v>
      </c>
      <c r="B1243" s="2" t="str">
        <f>"毛琳"</f>
        <v>毛琳</v>
      </c>
      <c r="C1243" s="2" t="s">
        <v>3</v>
      </c>
      <c r="D1243" s="3"/>
    </row>
    <row r="1244" spans="1:4">
      <c r="A1244" s="2" t="str">
        <f>"25352020073110083882"</f>
        <v>25352020073110083882</v>
      </c>
      <c r="B1244" s="2" t="str">
        <f>"汤中星"</f>
        <v>汤中星</v>
      </c>
      <c r="C1244" s="2" t="s">
        <v>3</v>
      </c>
      <c r="D1244" s="3"/>
    </row>
    <row r="1245" spans="1:4">
      <c r="A1245" s="2" t="str">
        <f>"253520200731131403171"</f>
        <v>253520200731131403171</v>
      </c>
      <c r="B1245" s="2" t="str">
        <f>"方静川"</f>
        <v>方静川</v>
      </c>
      <c r="C1245" s="2" t="s">
        <v>3</v>
      </c>
      <c r="D1245" s="3"/>
    </row>
    <row r="1246" spans="1:4">
      <c r="A1246" s="2" t="str">
        <f>"25352020073110341094"</f>
        <v>25352020073110341094</v>
      </c>
      <c r="B1246" s="2" t="str">
        <f>"丁婷婷"</f>
        <v>丁婷婷</v>
      </c>
      <c r="C1246" s="2" t="s">
        <v>12</v>
      </c>
      <c r="D1246" s="3"/>
    </row>
    <row r="1247" spans="1:4">
      <c r="A1247" s="2" t="str">
        <f>"253520200801115000336"</f>
        <v>253520200801115000336</v>
      </c>
      <c r="B1247" s="2" t="str">
        <f>"马冰清"</f>
        <v>马冰清</v>
      </c>
      <c r="C1247" s="2" t="s">
        <v>9</v>
      </c>
      <c r="D1247" s="3"/>
    </row>
    <row r="1248" spans="1:4">
      <c r="A1248" s="2" t="str">
        <f>"253520200731110349105"</f>
        <v>253520200731110349105</v>
      </c>
      <c r="B1248" s="2" t="str">
        <f>"赵晨"</f>
        <v>赵晨</v>
      </c>
      <c r="C1248" s="2" t="s">
        <v>8</v>
      </c>
      <c r="D1248" s="3"/>
    </row>
    <row r="1249" spans="1:4">
      <c r="A1249" s="2" t="str">
        <f>"253520200731231420295"</f>
        <v>253520200731231420295</v>
      </c>
      <c r="B1249" s="2" t="str">
        <f>"仝承欢"</f>
        <v>仝承欢</v>
      </c>
      <c r="C1249" s="2" t="s">
        <v>14</v>
      </c>
      <c r="D1249" s="3"/>
    </row>
    <row r="1250" spans="1:4">
      <c r="A1250" s="2" t="str">
        <f>"25352020073109433363"</f>
        <v>25352020073109433363</v>
      </c>
      <c r="B1250" s="2" t="str">
        <f>"陈婉芳"</f>
        <v>陈婉芳</v>
      </c>
      <c r="C1250" s="2" t="s">
        <v>15</v>
      </c>
      <c r="D1250" s="3"/>
    </row>
    <row r="1251" spans="1:4">
      <c r="A1251" s="2" t="str">
        <f>"253520200801163504378"</f>
        <v>253520200801163504378</v>
      </c>
      <c r="B1251" s="2" t="str">
        <f>"段阳星"</f>
        <v>段阳星</v>
      </c>
      <c r="C1251" s="2" t="s">
        <v>6</v>
      </c>
      <c r="D1251" s="3"/>
    </row>
    <row r="1252" spans="1:4">
      <c r="A1252" s="2" t="str">
        <f>"25352020073109301344"</f>
        <v>25352020073109301344</v>
      </c>
      <c r="B1252" s="2" t="str">
        <f>"许可欣"</f>
        <v>许可欣</v>
      </c>
      <c r="C1252" s="2" t="s">
        <v>6</v>
      </c>
      <c r="D1252" s="3"/>
    </row>
    <row r="1253" spans="1:4">
      <c r="A1253" s="2" t="str">
        <f>"253520200801082328307"</f>
        <v>253520200801082328307</v>
      </c>
      <c r="B1253" s="2" t="str">
        <f>"赵梦珂"</f>
        <v>赵梦珂</v>
      </c>
      <c r="C1253" s="2" t="s">
        <v>15</v>
      </c>
      <c r="D1253" s="3"/>
    </row>
    <row r="1254" spans="1:4">
      <c r="A1254" s="2" t="str">
        <f>"253520200731114041121"</f>
        <v>253520200731114041121</v>
      </c>
      <c r="B1254" s="2" t="str">
        <f>"张丽"</f>
        <v>张丽</v>
      </c>
      <c r="C1254" s="2" t="s">
        <v>12</v>
      </c>
      <c r="D1254" s="3"/>
    </row>
    <row r="1255" spans="1:4">
      <c r="A1255" s="2" t="str">
        <f>"253520200731124537151"</f>
        <v>253520200731124537151</v>
      </c>
      <c r="B1255" s="2" t="str">
        <f>"王怡霖"</f>
        <v>王怡霖</v>
      </c>
      <c r="C1255" s="2" t="s">
        <v>11</v>
      </c>
      <c r="D1255" s="3"/>
    </row>
    <row r="1256" spans="1:4">
      <c r="A1256" s="2" t="str">
        <f>"25352020073110421697"</f>
        <v>25352020073110421697</v>
      </c>
      <c r="B1256" s="2" t="str">
        <f>"袁爽"</f>
        <v>袁爽</v>
      </c>
      <c r="C1256" s="2" t="s">
        <v>6</v>
      </c>
      <c r="D1256" s="3"/>
    </row>
    <row r="1257" spans="1:4">
      <c r="A1257" s="2" t="str">
        <f>"253520200801170539385"</f>
        <v>253520200801170539385</v>
      </c>
      <c r="B1257" s="2" t="str">
        <f>"张聪灵"</f>
        <v>张聪灵</v>
      </c>
      <c r="C1257" s="2" t="s">
        <v>5</v>
      </c>
      <c r="D1257" s="3"/>
    </row>
    <row r="1258" spans="1:4">
      <c r="A1258" s="2" t="str">
        <f>"253520200731122715145"</f>
        <v>253520200731122715145</v>
      </c>
      <c r="B1258" s="2" t="str">
        <f>"樊永贵"</f>
        <v>樊永贵</v>
      </c>
      <c r="C1258" s="2" t="s">
        <v>16</v>
      </c>
      <c r="D1258" s="3"/>
    </row>
    <row r="1259" spans="1:4">
      <c r="A1259" s="2" t="str">
        <f>"2535202007310843459"</f>
        <v>2535202007310843459</v>
      </c>
      <c r="B1259" s="2" t="str">
        <f>"李迪"</f>
        <v>李迪</v>
      </c>
      <c r="C1259" s="2" t="s">
        <v>3</v>
      </c>
      <c r="D1259" s="3"/>
    </row>
    <row r="1260" spans="1:4">
      <c r="A1260" s="2" t="str">
        <f>"253520200731165504231"</f>
        <v>253520200731165504231</v>
      </c>
      <c r="B1260" s="2" t="str">
        <f>"王利赢"</f>
        <v>王利赢</v>
      </c>
      <c r="C1260" s="2" t="s">
        <v>6</v>
      </c>
      <c r="D1260" s="3"/>
    </row>
    <row r="1261" spans="1:4">
      <c r="A1261" s="2" t="str">
        <f>"253520200802100619476"</f>
        <v>253520200802100619476</v>
      </c>
      <c r="B1261" s="2" t="str">
        <f>"董梦阳"</f>
        <v>董梦阳</v>
      </c>
      <c r="C1261" s="2" t="s">
        <v>14</v>
      </c>
      <c r="D1261" s="3"/>
    </row>
    <row r="1262" spans="1:4">
      <c r="A1262" s="2" t="str">
        <f>"25352020073109200832"</f>
        <v>25352020073109200832</v>
      </c>
      <c r="B1262" s="2" t="str">
        <f>"陶玉品"</f>
        <v>陶玉品</v>
      </c>
      <c r="C1262" s="2" t="s">
        <v>6</v>
      </c>
      <c r="D1262" s="3"/>
    </row>
    <row r="1263" spans="1:4">
      <c r="A1263" s="2" t="str">
        <f>"253520200801211443427"</f>
        <v>253520200801211443427</v>
      </c>
      <c r="B1263" s="2" t="str">
        <f>"齐玭"</f>
        <v>齐玭</v>
      </c>
      <c r="C1263" s="2" t="s">
        <v>3</v>
      </c>
      <c r="D1263" s="3"/>
    </row>
    <row r="1264" spans="1:4">
      <c r="A1264" s="2" t="str">
        <f>"25352020073109303445"</f>
        <v>25352020073109303445</v>
      </c>
      <c r="B1264" s="2" t="str">
        <f>"付尤"</f>
        <v>付尤</v>
      </c>
      <c r="C1264" s="2" t="s">
        <v>5</v>
      </c>
      <c r="D1264" s="3"/>
    </row>
    <row r="1265" spans="1:4">
      <c r="A1265" s="2" t="str">
        <f>"253520200731111825116"</f>
        <v>253520200731111825116</v>
      </c>
      <c r="B1265" s="2" t="str">
        <f>"杨放"</f>
        <v>杨放</v>
      </c>
      <c r="C1265" s="2" t="s">
        <v>12</v>
      </c>
      <c r="D1265" s="3"/>
    </row>
    <row r="1266" spans="1:4">
      <c r="A1266" s="2" t="str">
        <f>"253520200731131032168"</f>
        <v>253520200731131032168</v>
      </c>
      <c r="B1266" s="2" t="str">
        <f>"宋茵茵"</f>
        <v>宋茵茵</v>
      </c>
      <c r="C1266" s="2" t="s">
        <v>5</v>
      </c>
      <c r="D1266" s="3"/>
    </row>
    <row r="1267" spans="1:4">
      <c r="A1267" s="2" t="str">
        <f>"253520200802153703529"</f>
        <v>253520200802153703529</v>
      </c>
      <c r="B1267" s="2" t="str">
        <f>"赵梦雅"</f>
        <v>赵梦雅</v>
      </c>
      <c r="C1267" s="2" t="s">
        <v>6</v>
      </c>
      <c r="D1267" s="3"/>
    </row>
    <row r="1268" spans="1:4">
      <c r="A1268" s="2" t="str">
        <f>"253520200801094432316"</f>
        <v>253520200801094432316</v>
      </c>
      <c r="B1268" s="2" t="str">
        <f>"李展"</f>
        <v>李展</v>
      </c>
      <c r="C1268" s="2" t="s">
        <v>5</v>
      </c>
      <c r="D1268" s="3"/>
    </row>
    <row r="1269" spans="1:4">
      <c r="A1269" s="2" t="str">
        <f>"253520200731193800259"</f>
        <v>253520200731193800259</v>
      </c>
      <c r="B1269" s="2" t="str">
        <f>"于静"</f>
        <v>于静</v>
      </c>
      <c r="C1269" s="2" t="s">
        <v>5</v>
      </c>
      <c r="D1269" s="3"/>
    </row>
    <row r="1270" spans="1:4">
      <c r="A1270" s="2" t="str">
        <f>"253520200731215119276"</f>
        <v>253520200731215119276</v>
      </c>
      <c r="B1270" s="2" t="str">
        <f>"董一民"</f>
        <v>董一民</v>
      </c>
      <c r="C1270" s="2" t="s">
        <v>13</v>
      </c>
      <c r="D1270" s="3"/>
    </row>
    <row r="1271" spans="1:4">
      <c r="A1271" s="2" t="str">
        <f>"253520200731173153237"</f>
        <v>253520200731173153237</v>
      </c>
      <c r="B1271" s="2" t="str">
        <f>"张琦"</f>
        <v>张琦</v>
      </c>
      <c r="C1271" s="2" t="s">
        <v>11</v>
      </c>
      <c r="D1271" s="3"/>
    </row>
    <row r="1272" spans="1:4">
      <c r="A1272" s="2" t="str">
        <f>"25352020073110041081"</f>
        <v>25352020073110041081</v>
      </c>
      <c r="B1272" s="2" t="str">
        <f>"屈阳"</f>
        <v>屈阳</v>
      </c>
      <c r="C1272" s="2" t="s">
        <v>17</v>
      </c>
      <c r="D1272" s="3"/>
    </row>
    <row r="1273" spans="1:4">
      <c r="A1273" s="2" t="str">
        <f>"25352020073109202533"</f>
        <v>25352020073109202533</v>
      </c>
      <c r="B1273" s="2" t="str">
        <f>"马芬芬"</f>
        <v>马芬芬</v>
      </c>
      <c r="C1273" s="2" t="s">
        <v>8</v>
      </c>
      <c r="D1273" s="3"/>
    </row>
    <row r="1274" spans="1:4">
      <c r="A1274" s="2" t="str">
        <f>"253520200731124034149"</f>
        <v>253520200731124034149</v>
      </c>
      <c r="B1274" s="2" t="str">
        <f>"赵伊帆"</f>
        <v>赵伊帆</v>
      </c>
      <c r="C1274" s="2" t="s">
        <v>14</v>
      </c>
      <c r="D1274" s="3"/>
    </row>
    <row r="1275" spans="1:4">
      <c r="A1275" s="2" t="str">
        <f>"253520200801104118331"</f>
        <v>253520200801104118331</v>
      </c>
      <c r="B1275" s="2" t="str">
        <f>"张怡"</f>
        <v>张怡</v>
      </c>
      <c r="C1275" s="2" t="s">
        <v>17</v>
      </c>
      <c r="D1275" s="3"/>
    </row>
    <row r="1276" spans="1:4">
      <c r="A1276" s="2" t="str">
        <f>"253520200801175005394"</f>
        <v>253520200801175005394</v>
      </c>
      <c r="B1276" s="2" t="str">
        <f>"许琳"</f>
        <v>许琳</v>
      </c>
      <c r="C1276" s="2" t="s">
        <v>17</v>
      </c>
      <c r="D1276" s="3"/>
    </row>
    <row r="1277" spans="1:4">
      <c r="A1277" s="2" t="str">
        <f>"253520200801124212346"</f>
        <v>253520200801124212346</v>
      </c>
      <c r="B1277" s="2" t="str">
        <f>"吴佳鑫"</f>
        <v>吴佳鑫</v>
      </c>
      <c r="C1277" s="2" t="s">
        <v>6</v>
      </c>
      <c r="D1277" s="3"/>
    </row>
    <row r="1278" spans="1:4">
      <c r="A1278" s="2" t="str">
        <f>"253520200731160643218"</f>
        <v>253520200731160643218</v>
      </c>
      <c r="B1278" s="2" t="str">
        <f>"张葳馨"</f>
        <v>张葳馨</v>
      </c>
      <c r="C1278" s="2" t="s">
        <v>15</v>
      </c>
      <c r="D1278" s="3"/>
    </row>
    <row r="1279" spans="1:4">
      <c r="A1279" s="2" t="str">
        <f>"253520200801183923403"</f>
        <v>253520200801183923403</v>
      </c>
      <c r="B1279" s="2" t="str">
        <f>"申静"</f>
        <v>申静</v>
      </c>
      <c r="C1279" s="2" t="s">
        <v>6</v>
      </c>
      <c r="D1279" s="3"/>
    </row>
    <row r="1280" spans="1:4">
      <c r="A1280" s="2" t="str">
        <f>"253520200731135244186"</f>
        <v>253520200731135244186</v>
      </c>
      <c r="B1280" s="2" t="str">
        <f>"赵尚"</f>
        <v>赵尚</v>
      </c>
      <c r="C1280" s="2" t="s">
        <v>9</v>
      </c>
      <c r="D1280" s="3"/>
    </row>
    <row r="1281" spans="1:4">
      <c r="A1281" s="2" t="str">
        <f>"253520200731114921125"</f>
        <v>253520200731114921125</v>
      </c>
      <c r="B1281" s="2" t="str">
        <f>"魏新阳"</f>
        <v>魏新阳</v>
      </c>
      <c r="C1281" s="2" t="s">
        <v>3</v>
      </c>
      <c r="D1281" s="3"/>
    </row>
    <row r="1282" spans="1:4">
      <c r="A1282" s="2" t="str">
        <f>"25352020073109234435"</f>
        <v>25352020073109234435</v>
      </c>
      <c r="B1282" s="2" t="str">
        <f>"曾婷婷"</f>
        <v>曾婷婷</v>
      </c>
      <c r="C1282" s="2" t="s">
        <v>3</v>
      </c>
      <c r="D1282" s="3"/>
    </row>
    <row r="1283" spans="1:4">
      <c r="A1283" s="2" t="str">
        <f>"253520200731210531268"</f>
        <v>253520200731210531268</v>
      </c>
      <c r="B1283" s="2" t="str">
        <f>"贾万里"</f>
        <v>贾万里</v>
      </c>
      <c r="C1283" s="2" t="s">
        <v>17</v>
      </c>
      <c r="D1283" s="3"/>
    </row>
    <row r="1284" spans="1:4">
      <c r="A1284" s="2" t="str">
        <f>"25352020073110164688"</f>
        <v>25352020073110164688</v>
      </c>
      <c r="B1284" s="2" t="str">
        <f>"谭何皖"</f>
        <v>谭何皖</v>
      </c>
      <c r="C1284" s="2" t="s">
        <v>11</v>
      </c>
      <c r="D1284" s="3"/>
    </row>
    <row r="1285" spans="1:4">
      <c r="A1285" s="2" t="str">
        <f>"253520200731234449298"</f>
        <v>253520200731234449298</v>
      </c>
      <c r="B1285" s="2" t="str">
        <f>"鲁祖睿"</f>
        <v>鲁祖睿</v>
      </c>
      <c r="C1285" s="2" t="s">
        <v>17</v>
      </c>
      <c r="D1285" s="3"/>
    </row>
    <row r="1286" spans="1:4">
      <c r="A1286" s="2" t="str">
        <f>"25352020073108500010"</f>
        <v>25352020073108500010</v>
      </c>
      <c r="B1286" s="2" t="str">
        <f>"张胜利"</f>
        <v>张胜利</v>
      </c>
      <c r="C1286" s="2" t="s">
        <v>3</v>
      </c>
      <c r="D1286" s="3"/>
    </row>
    <row r="1287" spans="1:4">
      <c r="A1287" s="2" t="str">
        <f>"253520200731221253282"</f>
        <v>253520200731221253282</v>
      </c>
      <c r="B1287" s="2" t="str">
        <f>"张雨"</f>
        <v>张雨</v>
      </c>
      <c r="C1287" s="2" t="s">
        <v>5</v>
      </c>
      <c r="D1287" s="3"/>
    </row>
    <row r="1288" spans="1:4">
      <c r="A1288" s="2" t="str">
        <f>"253520200731140458192"</f>
        <v>253520200731140458192</v>
      </c>
      <c r="B1288" s="2" t="str">
        <f>"高辉"</f>
        <v>高辉</v>
      </c>
      <c r="C1288" s="2" t="s">
        <v>17</v>
      </c>
      <c r="D1288" s="3"/>
    </row>
    <row r="1289" spans="1:4">
      <c r="A1289" s="2" t="str">
        <f>"253520200731125139156"</f>
        <v>253520200731125139156</v>
      </c>
      <c r="B1289" s="2" t="str">
        <f>"齐凡"</f>
        <v>齐凡</v>
      </c>
      <c r="C1289" s="2" t="s">
        <v>6</v>
      </c>
      <c r="D1289" s="3"/>
    </row>
    <row r="1290" spans="1:4">
      <c r="A1290" s="2" t="str">
        <f>"253520200731214917275"</f>
        <v>253520200731214917275</v>
      </c>
      <c r="B1290" s="2" t="str">
        <f>"王燕"</f>
        <v>王燕</v>
      </c>
      <c r="C1290" s="2" t="s">
        <v>5</v>
      </c>
      <c r="D1290" s="3"/>
    </row>
    <row r="1291" spans="1:4">
      <c r="A1291" s="2" t="str">
        <f>"253520200731134010182"</f>
        <v>253520200731134010182</v>
      </c>
      <c r="B1291" s="2" t="str">
        <f>"郭朝玉"</f>
        <v>郭朝玉</v>
      </c>
      <c r="C1291" s="2" t="s">
        <v>17</v>
      </c>
      <c r="D1291" s="3"/>
    </row>
    <row r="1292" spans="1:4">
      <c r="A1292" s="2" t="str">
        <f>"253520200731121303140"</f>
        <v>253520200731121303140</v>
      </c>
      <c r="B1292" s="2" t="str">
        <f>"刘楠"</f>
        <v>刘楠</v>
      </c>
      <c r="C1292" s="2" t="s">
        <v>10</v>
      </c>
      <c r="D1292" s="3"/>
    </row>
    <row r="1293" spans="1:4">
      <c r="A1293" s="2" t="str">
        <f>"253520200801165350383"</f>
        <v>253520200801165350383</v>
      </c>
      <c r="B1293" s="2" t="str">
        <f>"刘亚丽"</f>
        <v>刘亚丽</v>
      </c>
      <c r="C1293" s="2" t="s">
        <v>5</v>
      </c>
      <c r="D1293" s="3"/>
    </row>
    <row r="1294" spans="1:4">
      <c r="A1294" s="2" t="str">
        <f>"25352020073109030217"</f>
        <v>25352020073109030217</v>
      </c>
      <c r="B1294" s="2" t="str">
        <f>"时博"</f>
        <v>时博</v>
      </c>
      <c r="C1294" s="2" t="s">
        <v>12</v>
      </c>
      <c r="D1294" s="3"/>
    </row>
    <row r="1295" spans="1:4">
      <c r="A1295" s="2" t="str">
        <f>"253520200731190722255"</f>
        <v>253520200731190722255</v>
      </c>
      <c r="B1295" s="2" t="str">
        <f>"焦新聪"</f>
        <v>焦新聪</v>
      </c>
      <c r="C1295" s="2" t="s">
        <v>5</v>
      </c>
      <c r="D1295" s="3"/>
    </row>
    <row r="1296" spans="1:4">
      <c r="A1296" s="2" t="str">
        <f>"253520200731184734252"</f>
        <v>253520200731184734252</v>
      </c>
      <c r="B1296" s="2" t="str">
        <f>"胡洋"</f>
        <v>胡洋</v>
      </c>
      <c r="C1296" s="2" t="s">
        <v>5</v>
      </c>
      <c r="D1296" s="3"/>
    </row>
    <row r="1297" spans="1:4">
      <c r="A1297" s="2" t="str">
        <f>"253520200731105223100"</f>
        <v>253520200731105223100</v>
      </c>
      <c r="B1297" s="2" t="str">
        <f>"张梦鑫"</f>
        <v>张梦鑫</v>
      </c>
      <c r="C1297" s="2" t="s">
        <v>17</v>
      </c>
      <c r="D1297" s="3"/>
    </row>
    <row r="1298" spans="1:4">
      <c r="A1298" s="2" t="str">
        <f>"253520200731151531206"</f>
        <v>253520200731151531206</v>
      </c>
      <c r="B1298" s="2" t="str">
        <f>"于冯玲"</f>
        <v>于冯玲</v>
      </c>
      <c r="C1298" s="2" t="s">
        <v>6</v>
      </c>
      <c r="D1298" s="3"/>
    </row>
    <row r="1299" spans="1:4">
      <c r="A1299" s="2" t="str">
        <f>"25352020073109195331"</f>
        <v>25352020073109195331</v>
      </c>
      <c r="B1299" s="2" t="str">
        <f>"张林泉"</f>
        <v>张林泉</v>
      </c>
      <c r="C1299" s="2" t="s">
        <v>18</v>
      </c>
      <c r="D1299" s="3"/>
    </row>
    <row r="1300" spans="1:4">
      <c r="A1300" s="2" t="str">
        <f>"25352020073110492899"</f>
        <v>25352020073110492899</v>
      </c>
      <c r="B1300" s="2" t="str">
        <f>"孙松"</f>
        <v>孙松</v>
      </c>
      <c r="C1300" s="2" t="s">
        <v>3</v>
      </c>
      <c r="D1300" s="3"/>
    </row>
    <row r="1301" spans="1:4">
      <c r="A1301" s="2" t="str">
        <f>"253520200801123546342"</f>
        <v>253520200801123546342</v>
      </c>
      <c r="B1301" s="2" t="str">
        <f>"樊静宇"</f>
        <v>樊静宇</v>
      </c>
      <c r="C1301" s="2" t="s">
        <v>6</v>
      </c>
      <c r="D1301" s="3"/>
    </row>
    <row r="1302" spans="1:4">
      <c r="A1302" s="2" t="str">
        <f>"253520200731164101226"</f>
        <v>253520200731164101226</v>
      </c>
      <c r="B1302" s="2" t="str">
        <f>"高宇航"</f>
        <v>高宇航</v>
      </c>
      <c r="C1302" s="2" t="s">
        <v>6</v>
      </c>
      <c r="D1302" s="3"/>
    </row>
    <row r="1303" spans="1:4">
      <c r="A1303" s="2" t="str">
        <f>"253520200731153139210"</f>
        <v>253520200731153139210</v>
      </c>
      <c r="B1303" s="2" t="str">
        <f>"廖爽"</f>
        <v>廖爽</v>
      </c>
      <c r="C1303" s="2" t="s">
        <v>5</v>
      </c>
      <c r="D1303" s="3"/>
    </row>
    <row r="1304" spans="1:4">
      <c r="A1304" s="2" t="str">
        <f>"253520200731132540175"</f>
        <v>253520200731132540175</v>
      </c>
      <c r="B1304" s="2" t="str">
        <f>"王蒲"</f>
        <v>王蒲</v>
      </c>
      <c r="C1304" s="2" t="s">
        <v>17</v>
      </c>
      <c r="D1304" s="3"/>
    </row>
    <row r="1305" spans="1:4">
      <c r="A1305" s="2" t="str">
        <f>"253520200802154403530"</f>
        <v>253520200802154403530</v>
      </c>
      <c r="B1305" s="2" t="str">
        <f>"秦雪林"</f>
        <v>秦雪林</v>
      </c>
      <c r="C1305" s="2" t="s">
        <v>13</v>
      </c>
      <c r="D1305" s="3"/>
    </row>
    <row r="1306" spans="1:4">
      <c r="A1306" s="2" t="str">
        <f>"25352020073109271339"</f>
        <v>25352020073109271339</v>
      </c>
      <c r="B1306" s="2" t="str">
        <f>"王萌"</f>
        <v>王萌</v>
      </c>
      <c r="C1306" s="2" t="s">
        <v>17</v>
      </c>
      <c r="D1306" s="3"/>
    </row>
    <row r="1307" spans="1:4">
      <c r="A1307" s="2" t="str">
        <f>"253520200801102032324"</f>
        <v>253520200801102032324</v>
      </c>
      <c r="B1307" s="2" t="str">
        <f>"朱理"</f>
        <v>朱理</v>
      </c>
      <c r="C1307" s="2" t="s">
        <v>14</v>
      </c>
      <c r="D1307" s="3"/>
    </row>
    <row r="1308" spans="1:4">
      <c r="A1308" s="2" t="str">
        <f>"253520200731185547254"</f>
        <v>253520200731185547254</v>
      </c>
      <c r="B1308" s="2" t="str">
        <f>"肖佳琳"</f>
        <v>肖佳琳</v>
      </c>
      <c r="C1308" s="2" t="s">
        <v>6</v>
      </c>
      <c r="D1308" s="3"/>
    </row>
    <row r="1309" spans="1:4">
      <c r="A1309" s="2" t="str">
        <f>"253520200731183112248"</f>
        <v>253520200731183112248</v>
      </c>
      <c r="B1309" s="2" t="str">
        <f>"晋佳丽"</f>
        <v>晋佳丽</v>
      </c>
      <c r="C1309" s="2" t="s">
        <v>5</v>
      </c>
      <c r="D1309" s="3"/>
    </row>
    <row r="1310" spans="1:4">
      <c r="A1310" s="2" t="str">
        <f>"25352020073109041519"</f>
        <v>25352020073109041519</v>
      </c>
      <c r="B1310" s="2" t="str">
        <f>"李月"</f>
        <v>李月</v>
      </c>
      <c r="C1310" s="2" t="s">
        <v>6</v>
      </c>
      <c r="D1310" s="3"/>
    </row>
    <row r="1311" spans="1:4">
      <c r="A1311" s="2" t="str">
        <f>"253520200731212748272"</f>
        <v>253520200731212748272</v>
      </c>
      <c r="B1311" s="2" t="str">
        <f>"王静文"</f>
        <v>王静文</v>
      </c>
      <c r="C1311" s="2" t="s">
        <v>3</v>
      </c>
      <c r="D1311" s="3"/>
    </row>
    <row r="1312" spans="1:4">
      <c r="A1312" s="2" t="str">
        <f>"253520200802165214540"</f>
        <v>253520200802165214540</v>
      </c>
      <c r="B1312" s="2" t="str">
        <f>"程洁玉"</f>
        <v>程洁玉</v>
      </c>
      <c r="C1312" s="2" t="s">
        <v>12</v>
      </c>
      <c r="D1312" s="3"/>
    </row>
    <row r="1313" spans="1:4">
      <c r="A1313" s="2" t="str">
        <f>"253520200731132917177"</f>
        <v>253520200731132917177</v>
      </c>
      <c r="B1313" s="2" t="str">
        <f>"李晓芳"</f>
        <v>李晓芳</v>
      </c>
      <c r="C1313" s="2" t="s">
        <v>13</v>
      </c>
      <c r="D1313" s="3"/>
    </row>
    <row r="1314" spans="1:4">
      <c r="A1314" s="2" t="str">
        <f>"253520200731193212258"</f>
        <v>253520200731193212258</v>
      </c>
      <c r="B1314" s="2" t="str">
        <f>"赵玲玉"</f>
        <v>赵玲玉</v>
      </c>
      <c r="C1314" s="2" t="s">
        <v>19</v>
      </c>
      <c r="D1314" s="3"/>
    </row>
    <row r="1315" spans="1:4">
      <c r="A1315" s="2" t="str">
        <f>"25352020073109010114"</f>
        <v>25352020073109010114</v>
      </c>
      <c r="B1315" s="2" t="str">
        <f>"刘怡哲"</f>
        <v>刘怡哲</v>
      </c>
      <c r="C1315" s="2" t="s">
        <v>15</v>
      </c>
      <c r="D1315" s="3"/>
    </row>
    <row r="1316" spans="1:4">
      <c r="A1316" s="2" t="str">
        <f>"25352020073109192530"</f>
        <v>25352020073109192530</v>
      </c>
      <c r="B1316" s="2" t="str">
        <f>"陈阳"</f>
        <v>陈阳</v>
      </c>
      <c r="C1316" s="2" t="s">
        <v>15</v>
      </c>
      <c r="D1316" s="3"/>
    </row>
    <row r="1317" spans="1:4">
      <c r="A1317" s="2" t="str">
        <f>"25352020073110140485"</f>
        <v>25352020073110140485</v>
      </c>
      <c r="B1317" s="2" t="str">
        <f>"甘旭冉"</f>
        <v>甘旭冉</v>
      </c>
      <c r="C1317" s="2" t="s">
        <v>13</v>
      </c>
      <c r="D1317" s="3"/>
    </row>
    <row r="1318" spans="1:4">
      <c r="A1318" s="2" t="str">
        <f>"253520200801154123368"</f>
        <v>253520200801154123368</v>
      </c>
      <c r="B1318" s="2" t="str">
        <f>"王一良"</f>
        <v>王一良</v>
      </c>
      <c r="C1318" s="2" t="s">
        <v>19</v>
      </c>
      <c r="D1318" s="3"/>
    </row>
    <row r="1319" spans="1:4">
      <c r="A1319" s="2" t="str">
        <f>"253520200801115632337"</f>
        <v>253520200801115632337</v>
      </c>
      <c r="B1319" s="2" t="str">
        <f>"芦妍"</f>
        <v>芦妍</v>
      </c>
      <c r="C1319" s="2" t="s">
        <v>6</v>
      </c>
      <c r="D1319" s="3"/>
    </row>
    <row r="1320" spans="1:4">
      <c r="A1320" s="2" t="str">
        <f>"253520200731122522142"</f>
        <v>253520200731122522142</v>
      </c>
      <c r="B1320" s="2" t="str">
        <f>"张恬冰"</f>
        <v>张恬冰</v>
      </c>
      <c r="C1320" s="2" t="s">
        <v>13</v>
      </c>
      <c r="D1320" s="3"/>
    </row>
    <row r="1321" spans="1:4">
      <c r="A1321" s="2" t="str">
        <f>"253520200801133833358"</f>
        <v>253520200801133833358</v>
      </c>
      <c r="B1321" s="2" t="str">
        <f>"陈磊"</f>
        <v>陈磊</v>
      </c>
      <c r="C1321" s="2" t="s">
        <v>5</v>
      </c>
      <c r="D1321" s="3"/>
    </row>
    <row r="1322" spans="1:4">
      <c r="A1322" s="2" t="str">
        <f>"253520200801142610360"</f>
        <v>253520200801142610360</v>
      </c>
      <c r="B1322" s="2" t="str">
        <f>"王倩"</f>
        <v>王倩</v>
      </c>
      <c r="C1322" s="2" t="s">
        <v>6</v>
      </c>
      <c r="D1322" s="3"/>
    </row>
    <row r="1323" spans="1:4">
      <c r="A1323" s="2" t="str">
        <f>"253520200731182236245"</f>
        <v>253520200731182236245</v>
      </c>
      <c r="B1323" s="2" t="str">
        <f>"邱婷"</f>
        <v>邱婷</v>
      </c>
      <c r="C1323" s="2" t="s">
        <v>6</v>
      </c>
      <c r="D1323" s="3"/>
    </row>
    <row r="1324" spans="1:4">
      <c r="A1324" s="2" t="str">
        <f>"253520200801143357362"</f>
        <v>253520200801143357362</v>
      </c>
      <c r="B1324" s="2" t="str">
        <f>"张笑凡"</f>
        <v>张笑凡</v>
      </c>
      <c r="C1324" s="2" t="s">
        <v>17</v>
      </c>
      <c r="D1324" s="3"/>
    </row>
    <row r="1325" spans="1:4">
      <c r="A1325" s="2" t="str">
        <f>"253520200801210557425"</f>
        <v>253520200801210557425</v>
      </c>
      <c r="B1325" s="2" t="str">
        <f>"闫玉珠"</f>
        <v>闫玉珠</v>
      </c>
      <c r="C1325" s="2" t="s">
        <v>5</v>
      </c>
      <c r="D1325" s="3"/>
    </row>
    <row r="1326" spans="1:4">
      <c r="A1326" s="2" t="str">
        <f>"253520200731135526187"</f>
        <v>253520200731135526187</v>
      </c>
      <c r="B1326" s="2" t="str">
        <f>"杨一凡"</f>
        <v>杨一凡</v>
      </c>
      <c r="C1326" s="2" t="s">
        <v>13</v>
      </c>
      <c r="D1326" s="3"/>
    </row>
    <row r="1327" spans="1:4">
      <c r="A1327" s="2" t="str">
        <f>"253520200731143536198"</f>
        <v>253520200731143536198</v>
      </c>
      <c r="B1327" s="2" t="str">
        <f>"赵玉博"</f>
        <v>赵玉博</v>
      </c>
      <c r="C1327" s="2" t="s">
        <v>15</v>
      </c>
      <c r="D1327" s="3"/>
    </row>
    <row r="1328" spans="1:4">
      <c r="A1328" s="2" t="str">
        <f>"253520200731164158227"</f>
        <v>253520200731164158227</v>
      </c>
      <c r="B1328" s="2" t="str">
        <f>"朱森"</f>
        <v>朱森</v>
      </c>
      <c r="C1328" s="2" t="s">
        <v>17</v>
      </c>
      <c r="D1328" s="3"/>
    </row>
    <row r="1329" spans="1:4">
      <c r="A1329" s="2" t="str">
        <f>"253520200801211115426"</f>
        <v>253520200801211115426</v>
      </c>
      <c r="B1329" s="2" t="str">
        <f>"马雪阳"</f>
        <v>马雪阳</v>
      </c>
      <c r="C1329" s="2" t="s">
        <v>5</v>
      </c>
      <c r="D1329" s="3"/>
    </row>
    <row r="1330" spans="1:4">
      <c r="A1330" s="2" t="str">
        <f>"253520200731161103220"</f>
        <v>253520200731161103220</v>
      </c>
      <c r="B1330" s="2" t="str">
        <f>"牛博"</f>
        <v>牛博</v>
      </c>
      <c r="C1330" s="2" t="s">
        <v>5</v>
      </c>
      <c r="D1330" s="3"/>
    </row>
    <row r="1331" spans="1:4">
      <c r="A1331" s="2" t="str">
        <f>"253520200731125811162"</f>
        <v>253520200731125811162</v>
      </c>
      <c r="B1331" s="2" t="str">
        <f>"吕金"</f>
        <v>吕金</v>
      </c>
      <c r="C1331" s="2" t="s">
        <v>12</v>
      </c>
      <c r="D1331" s="3"/>
    </row>
    <row r="1332" spans="1:4">
      <c r="A1332" s="2" t="str">
        <f>"25352020073109542674"</f>
        <v>25352020073109542674</v>
      </c>
      <c r="B1332" s="2" t="str">
        <f>"齐峥辉"</f>
        <v>齐峥辉</v>
      </c>
      <c r="C1332" s="2" t="s">
        <v>17</v>
      </c>
      <c r="D1332" s="3"/>
    </row>
    <row r="1333" spans="1:4">
      <c r="A1333" s="2" t="str">
        <f>"253520200731183409250"</f>
        <v>253520200731183409250</v>
      </c>
      <c r="B1333" s="2" t="str">
        <f>"刘莹"</f>
        <v>刘莹</v>
      </c>
      <c r="C1333" s="2" t="s">
        <v>6</v>
      </c>
      <c r="D1333" s="3"/>
    </row>
    <row r="1334" spans="1:4">
      <c r="A1334" s="2" t="str">
        <f>"253520200731120929137"</f>
        <v>253520200731120929137</v>
      </c>
      <c r="B1334" s="2" t="str">
        <f>"李洪飞"</f>
        <v>李洪飞</v>
      </c>
      <c r="C1334" s="2" t="s">
        <v>5</v>
      </c>
      <c r="D1334" s="3"/>
    </row>
    <row r="1335" spans="1:4">
      <c r="A1335" s="2" t="str">
        <f>"25352020073109304846"</f>
        <v>25352020073109304846</v>
      </c>
      <c r="B1335" s="2" t="str">
        <f>"马晓丹"</f>
        <v>马晓丹</v>
      </c>
      <c r="C1335" s="2" t="s">
        <v>6</v>
      </c>
      <c r="D1335" s="3"/>
    </row>
    <row r="1336" spans="1:4">
      <c r="A1336" s="2" t="str">
        <f>"25352020073109242836"</f>
        <v>25352020073109242836</v>
      </c>
      <c r="B1336" s="2" t="str">
        <f>"马奎"</f>
        <v>马奎</v>
      </c>
      <c r="C1336" s="2" t="s">
        <v>5</v>
      </c>
      <c r="D1336" s="3"/>
    </row>
    <row r="1337" spans="1:4">
      <c r="A1337" s="2" t="str">
        <f>"253520200731210955269"</f>
        <v>253520200731210955269</v>
      </c>
      <c r="B1337" s="2" t="str">
        <f>"陈兰"</f>
        <v>陈兰</v>
      </c>
      <c r="C1337" s="2" t="s">
        <v>6</v>
      </c>
      <c r="D1337" s="3"/>
    </row>
    <row r="1338" spans="1:4">
      <c r="A1338" s="2" t="str">
        <f>"253520200731202110265"</f>
        <v>253520200731202110265</v>
      </c>
      <c r="B1338" s="2" t="str">
        <f>"高媛"</f>
        <v>高媛</v>
      </c>
      <c r="C1338" s="2" t="s">
        <v>15</v>
      </c>
      <c r="D1338" s="3"/>
    </row>
    <row r="1339" spans="1:4">
      <c r="A1339" s="2" t="str">
        <f>"25352020073109271440"</f>
        <v>25352020073109271440</v>
      </c>
      <c r="B1339" s="2" t="str">
        <f>"付佳星"</f>
        <v>付佳星</v>
      </c>
      <c r="C1339" s="2" t="s">
        <v>13</v>
      </c>
      <c r="D1339" s="3"/>
    </row>
    <row r="1340" spans="1:4">
      <c r="A1340" s="2" t="str">
        <f>"25352020073109483971"</f>
        <v>25352020073109483971</v>
      </c>
      <c r="B1340" s="2" t="str">
        <f>"黄佳琦"</f>
        <v>黄佳琦</v>
      </c>
      <c r="C1340" s="2" t="s">
        <v>4</v>
      </c>
      <c r="D1340" s="3"/>
    </row>
    <row r="1341" spans="1:4">
      <c r="A1341" s="2" t="str">
        <f>"253520200801123006340"</f>
        <v>253520200801123006340</v>
      </c>
      <c r="B1341" s="2" t="str">
        <f>"蒋润昌"</f>
        <v>蒋润昌</v>
      </c>
      <c r="C1341" s="2" t="s">
        <v>4</v>
      </c>
      <c r="D1341" s="3"/>
    </row>
    <row r="1342" spans="1:4">
      <c r="A1342" s="2" t="str">
        <f>"25352020073109285041"</f>
        <v>25352020073109285041</v>
      </c>
      <c r="B1342" s="2" t="str">
        <f>"杜丽娟"</f>
        <v>杜丽娟</v>
      </c>
      <c r="C1342" s="2" t="s">
        <v>5</v>
      </c>
      <c r="D1342" s="3"/>
    </row>
    <row r="1343" spans="1:4">
      <c r="A1343" s="2" t="str">
        <f>"253520200801160759376"</f>
        <v>253520200801160759376</v>
      </c>
      <c r="B1343" s="2" t="str">
        <f>"李晓霞"</f>
        <v>李晓霞</v>
      </c>
      <c r="C1343" s="2" t="s">
        <v>6</v>
      </c>
      <c r="D1343" s="3"/>
    </row>
    <row r="1344" spans="1:4">
      <c r="A1344" s="2" t="str">
        <f>"253520200801205553423"</f>
        <v>253520200801205553423</v>
      </c>
      <c r="B1344" s="2" t="str">
        <f>"黄露"</f>
        <v>黄露</v>
      </c>
      <c r="C1344" s="2" t="s">
        <v>6</v>
      </c>
      <c r="D1344" s="3"/>
    </row>
    <row r="1345" spans="1:4">
      <c r="A1345" s="2" t="str">
        <f>"253520200731113408119"</f>
        <v>253520200731113408119</v>
      </c>
      <c r="B1345" s="2" t="str">
        <f>"冯盼迪"</f>
        <v>冯盼迪</v>
      </c>
      <c r="C1345" s="2" t="s">
        <v>6</v>
      </c>
      <c r="D1345" s="3"/>
    </row>
    <row r="1346" spans="1:4">
      <c r="A1346" s="2" t="str">
        <f>"25352020073109010715"</f>
        <v>25352020073109010715</v>
      </c>
      <c r="B1346" s="2" t="str">
        <f>"江仁静"</f>
        <v>江仁静</v>
      </c>
      <c r="C1346" s="2" t="s">
        <v>15</v>
      </c>
      <c r="D1346" s="3"/>
    </row>
    <row r="1347" spans="1:4">
      <c r="A1347" s="2" t="str">
        <f>"253520200731150438203"</f>
        <v>253520200731150438203</v>
      </c>
      <c r="B1347" s="2" t="str">
        <f>"崔荣晓"</f>
        <v>崔荣晓</v>
      </c>
      <c r="C1347" s="2" t="s">
        <v>5</v>
      </c>
      <c r="D1347" s="3"/>
    </row>
    <row r="1348" spans="1:4">
      <c r="A1348" s="2" t="str">
        <f>"25352020073109031418"</f>
        <v>25352020073109031418</v>
      </c>
      <c r="B1348" s="2" t="str">
        <f>"王一品"</f>
        <v>王一品</v>
      </c>
      <c r="C1348" s="2" t="s">
        <v>11</v>
      </c>
      <c r="D1348" s="3"/>
    </row>
    <row r="1349" spans="1:4">
      <c r="A1349" s="2" t="str">
        <f>"25352020073109331950"</f>
        <v>25352020073109331950</v>
      </c>
      <c r="B1349" s="2" t="str">
        <f>"宋静"</f>
        <v>宋静</v>
      </c>
      <c r="C1349" s="2" t="s">
        <v>5</v>
      </c>
      <c r="D1349" s="3"/>
    </row>
    <row r="1350" spans="1:4">
      <c r="A1350" s="2" t="str">
        <f>"253520200731142642195"</f>
        <v>253520200731142642195</v>
      </c>
      <c r="B1350" s="2" t="str">
        <f>"施杜娟"</f>
        <v>施杜娟</v>
      </c>
      <c r="C1350" s="2" t="s">
        <v>6</v>
      </c>
      <c r="D1350" s="3"/>
    </row>
    <row r="1351" spans="1:4">
      <c r="A1351" s="2" t="str">
        <f>"25352020073110455798"</f>
        <v>25352020073110455798</v>
      </c>
      <c r="B1351" s="2" t="str">
        <f>"归一博"</f>
        <v>归一博</v>
      </c>
      <c r="C1351" s="2" t="s">
        <v>6</v>
      </c>
      <c r="D1351" s="3"/>
    </row>
    <row r="1352" spans="1:4">
      <c r="A1352" s="2" t="str">
        <f>"253520200731153647213"</f>
        <v>253520200731153647213</v>
      </c>
      <c r="B1352" s="2" t="str">
        <f>"彭长茂"</f>
        <v>彭长茂</v>
      </c>
      <c r="C1352" s="2" t="s">
        <v>13</v>
      </c>
      <c r="D1352" s="3"/>
    </row>
    <row r="1353" spans="1:4">
      <c r="A1353" s="2" t="str">
        <f>"253520200731115432129"</f>
        <v>253520200731115432129</v>
      </c>
      <c r="B1353" s="2" t="str">
        <f>"何丽"</f>
        <v>何丽</v>
      </c>
      <c r="C1353" s="2" t="s">
        <v>5</v>
      </c>
      <c r="D1353" s="3"/>
    </row>
    <row r="1354" spans="1:4">
      <c r="A1354" s="2" t="str">
        <f>"253520200731115645130"</f>
        <v>253520200731115645130</v>
      </c>
      <c r="B1354" s="2" t="str">
        <f>"彭鑫宇"</f>
        <v>彭鑫宇</v>
      </c>
      <c r="C1354" s="2" t="s">
        <v>6</v>
      </c>
      <c r="D1354" s="3"/>
    </row>
    <row r="1355" spans="1:4">
      <c r="A1355" s="2" t="str">
        <f>"253520200731115429128"</f>
        <v>253520200731115429128</v>
      </c>
      <c r="B1355" s="2" t="str">
        <f>"徐梦姣"</f>
        <v>徐梦姣</v>
      </c>
      <c r="C1355" s="2" t="s">
        <v>5</v>
      </c>
      <c r="D1355" s="3"/>
    </row>
    <row r="1356" spans="1:4">
      <c r="A1356" s="2" t="str">
        <f>"253520200802154449531"</f>
        <v>253520200802154449531</v>
      </c>
      <c r="B1356" s="2" t="str">
        <f>"谢颖"</f>
        <v>谢颖</v>
      </c>
      <c r="C1356" s="2" t="s">
        <v>13</v>
      </c>
      <c r="D1356" s="3"/>
    </row>
    <row r="1357" spans="1:4">
      <c r="A1357" s="2" t="str">
        <f>"25352020073109461768"</f>
        <v>25352020073109461768</v>
      </c>
      <c r="B1357" s="2" t="str">
        <f>"陈雪莹"</f>
        <v>陈雪莹</v>
      </c>
      <c r="C1357" s="2" t="s">
        <v>10</v>
      </c>
      <c r="D1357" s="3"/>
    </row>
    <row r="1358" spans="1:4">
      <c r="A1358" s="2" t="str">
        <f>"253520200801142948361"</f>
        <v>253520200801142948361</v>
      </c>
      <c r="B1358" s="2" t="str">
        <f>"孟繁鑫"</f>
        <v>孟繁鑫</v>
      </c>
      <c r="C1358" s="2" t="s">
        <v>8</v>
      </c>
      <c r="D1358" s="3"/>
    </row>
    <row r="1359" spans="1:4">
      <c r="A1359" s="2" t="str">
        <f>"253520200731130205164"</f>
        <v>253520200731130205164</v>
      </c>
      <c r="B1359" s="2" t="str">
        <f>"张航航"</f>
        <v>张航航</v>
      </c>
      <c r="C1359" s="2" t="s">
        <v>6</v>
      </c>
      <c r="D1359" s="3"/>
    </row>
    <row r="1360" spans="1:4">
      <c r="A1360" s="2" t="str">
        <f>"253520200801200542418"</f>
        <v>253520200801200542418</v>
      </c>
      <c r="B1360" s="2" t="str">
        <f>"邓海祥"</f>
        <v>邓海祥</v>
      </c>
      <c r="C1360" s="2" t="s">
        <v>3</v>
      </c>
      <c r="D1360" s="3"/>
    </row>
    <row r="1361" spans="1:4">
      <c r="A1361" s="2" t="str">
        <f>"253520200731105658101"</f>
        <v>253520200731105658101</v>
      </c>
      <c r="B1361" s="2" t="str">
        <f>"冯黎明"</f>
        <v>冯黎明</v>
      </c>
      <c r="C1361" s="2" t="s">
        <v>13</v>
      </c>
      <c r="D1361" s="3"/>
    </row>
    <row r="1362" spans="1:4">
      <c r="A1362" s="2" t="str">
        <f>"253520200801163850379"</f>
        <v>253520200801163850379</v>
      </c>
      <c r="B1362" s="2" t="str">
        <f>"宋雨霏"</f>
        <v>宋雨霏</v>
      </c>
      <c r="C1362" s="2" t="s">
        <v>5</v>
      </c>
      <c r="D1362" s="3"/>
    </row>
    <row r="1363" spans="1:4">
      <c r="A1363" s="2" t="str">
        <f>"253520200731125147157"</f>
        <v>253520200731125147157</v>
      </c>
      <c r="B1363" s="2" t="str">
        <f>"鲁孟亚"</f>
        <v>鲁孟亚</v>
      </c>
      <c r="C1363" s="2" t="s">
        <v>5</v>
      </c>
      <c r="D1363" s="3"/>
    </row>
    <row r="1364" spans="1:4">
      <c r="A1364" s="2" t="str">
        <f>"253520200731111522113"</f>
        <v>253520200731111522113</v>
      </c>
      <c r="B1364" s="2" t="str">
        <f>"范帆"</f>
        <v>范帆</v>
      </c>
      <c r="C1364" s="2" t="s">
        <v>6</v>
      </c>
      <c r="D1364" s="3"/>
    </row>
    <row r="1365" spans="1:4">
      <c r="A1365" s="2" t="str">
        <f>"253520200731175747242"</f>
        <v>253520200731175747242</v>
      </c>
      <c r="B1365" s="2" t="str">
        <f>"傅裕"</f>
        <v>傅裕</v>
      </c>
      <c r="C1365" s="2" t="s">
        <v>12</v>
      </c>
      <c r="D1365" s="3"/>
    </row>
    <row r="1366" spans="1:4">
      <c r="A1366" s="2" t="str">
        <f>"25352020073109014816"</f>
        <v>25352020073109014816</v>
      </c>
      <c r="B1366" s="2" t="str">
        <f>"杨万民"</f>
        <v>杨万民</v>
      </c>
      <c r="C1366" s="2" t="s">
        <v>7</v>
      </c>
      <c r="D1366" s="3"/>
    </row>
    <row r="1367" spans="1:4">
      <c r="A1367" s="2" t="str">
        <f>"253520200731215818280"</f>
        <v>253520200731215818280</v>
      </c>
      <c r="B1367" s="2" t="str">
        <f>"王雪冰"</f>
        <v>王雪冰</v>
      </c>
      <c r="C1367" s="2" t="s">
        <v>15</v>
      </c>
      <c r="D1367" s="3"/>
    </row>
    <row r="1368" spans="1:4">
      <c r="A1368" s="2" t="str">
        <f>"253520200802103804487"</f>
        <v>253520200802103804487</v>
      </c>
      <c r="B1368" s="2" t="str">
        <f>"赵胜"</f>
        <v>赵胜</v>
      </c>
      <c r="C1368" s="2" t="s">
        <v>17</v>
      </c>
      <c r="D1368" s="3"/>
    </row>
    <row r="1369" spans="1:4">
      <c r="A1369" s="2" t="str">
        <f>"253520200801220310430"</f>
        <v>253520200801220310430</v>
      </c>
      <c r="B1369" s="2" t="str">
        <f>"胡海光"</f>
        <v>胡海光</v>
      </c>
      <c r="C1369" s="2" t="s">
        <v>3</v>
      </c>
      <c r="D1369" s="3"/>
    </row>
    <row r="1370" spans="1:4">
      <c r="A1370" s="2" t="str">
        <f>"253520200801194143415"</f>
        <v>253520200801194143415</v>
      </c>
      <c r="B1370" s="2" t="str">
        <f>"李连玉"</f>
        <v>李连玉</v>
      </c>
      <c r="C1370" s="2" t="s">
        <v>3</v>
      </c>
      <c r="D1370" s="3"/>
    </row>
    <row r="1371" spans="1:4">
      <c r="A1371" s="2" t="str">
        <f>"253520200731222507288"</f>
        <v>253520200731222507288</v>
      </c>
      <c r="B1371" s="2" t="str">
        <f>"任卓"</f>
        <v>任卓</v>
      </c>
      <c r="C1371" s="2" t="s">
        <v>15</v>
      </c>
      <c r="D1371" s="3"/>
    </row>
    <row r="1372" spans="1:4">
      <c r="A1372" s="2" t="str">
        <f>"253520200731153224211"</f>
        <v>253520200731153224211</v>
      </c>
      <c r="B1372" s="2" t="str">
        <f>"杜孟真"</f>
        <v>杜孟真</v>
      </c>
      <c r="C1372" s="2" t="s">
        <v>11</v>
      </c>
      <c r="D1372" s="3"/>
    </row>
    <row r="1373" spans="1:4">
      <c r="A1373" s="2" t="str">
        <f>"253520200802112714498"</f>
        <v>253520200802112714498</v>
      </c>
      <c r="B1373" s="2" t="str">
        <f>"窦凯"</f>
        <v>窦凯</v>
      </c>
      <c r="C1373" s="2" t="s">
        <v>17</v>
      </c>
      <c r="D1373" s="3"/>
    </row>
    <row r="1374" spans="1:4">
      <c r="A1374" s="2" t="str">
        <f>"253520200802133106514"</f>
        <v>253520200802133106514</v>
      </c>
      <c r="B1374" s="2" t="str">
        <f>"蔚懿"</f>
        <v>蔚懿</v>
      </c>
      <c r="C1374" s="2" t="s">
        <v>3</v>
      </c>
      <c r="D1374" s="3"/>
    </row>
    <row r="1375" spans="1:4">
      <c r="A1375" s="2" t="str">
        <f>"253520200731131329170"</f>
        <v>253520200731131329170</v>
      </c>
      <c r="B1375" s="2" t="str">
        <f>"杨晓会"</f>
        <v>杨晓会</v>
      </c>
      <c r="C1375" s="2" t="s">
        <v>3</v>
      </c>
      <c r="D1375" s="3"/>
    </row>
    <row r="1376" spans="1:4">
      <c r="A1376" s="2" t="str">
        <f>"253520200731151535207"</f>
        <v>253520200731151535207</v>
      </c>
      <c r="B1376" s="2" t="str">
        <f>"程静雨"</f>
        <v>程静雨</v>
      </c>
      <c r="C1376" s="2" t="s">
        <v>3</v>
      </c>
      <c r="D1376" s="3"/>
    </row>
    <row r="1377" spans="1:4">
      <c r="A1377" s="2" t="str">
        <f>"253520200731224822292"</f>
        <v>253520200731224822292</v>
      </c>
      <c r="B1377" s="2" t="str">
        <f>"刘涵莹"</f>
        <v>刘涵莹</v>
      </c>
      <c r="C1377" s="2" t="s">
        <v>3</v>
      </c>
      <c r="D1377" s="3"/>
    </row>
    <row r="1378" spans="1:4">
      <c r="A1378" s="2" t="str">
        <f>"253520200801102733326"</f>
        <v>253520200801102733326</v>
      </c>
      <c r="B1378" s="2" t="str">
        <f>"李凤丽"</f>
        <v>李凤丽</v>
      </c>
      <c r="C1378" s="2" t="s">
        <v>15</v>
      </c>
      <c r="D1378" s="3"/>
    </row>
    <row r="1379" spans="1:4">
      <c r="A1379" s="2" t="str">
        <f>"253520200731120213133"</f>
        <v>253520200731120213133</v>
      </c>
      <c r="B1379" s="2" t="str">
        <f>"王伟"</f>
        <v>王伟</v>
      </c>
      <c r="C1379" s="2" t="s">
        <v>3</v>
      </c>
      <c r="D1379" s="3"/>
    </row>
    <row r="1380" spans="1:4">
      <c r="A1380" s="2" t="str">
        <f>"253520200731140422190"</f>
        <v>253520200731140422190</v>
      </c>
      <c r="B1380" s="2" t="str">
        <f>"梁坤"</f>
        <v>梁坤</v>
      </c>
      <c r="C1380" s="2" t="s">
        <v>5</v>
      </c>
      <c r="D1380" s="3"/>
    </row>
    <row r="1381" spans="1:4">
      <c r="A1381" s="2" t="str">
        <f>"253520200731125017155"</f>
        <v>253520200731125017155</v>
      </c>
      <c r="B1381" s="2" t="str">
        <f>"焦春誉"</f>
        <v>焦春誉</v>
      </c>
      <c r="C1381" s="2" t="s">
        <v>15</v>
      </c>
      <c r="D1381" s="3"/>
    </row>
    <row r="1382" spans="1:4">
      <c r="A1382" s="2" t="str">
        <f>"253520200802164059537"</f>
        <v>253520200802164059537</v>
      </c>
      <c r="B1382" s="2" t="str">
        <f>"柴晨旭"</f>
        <v>柴晨旭</v>
      </c>
      <c r="C1382" s="2" t="s">
        <v>17</v>
      </c>
      <c r="D1382" s="3"/>
    </row>
    <row r="1383" spans="1:4">
      <c r="A1383" s="2" t="str">
        <f>"253520200801203647421"</f>
        <v>253520200801203647421</v>
      </c>
      <c r="B1383" s="2" t="str">
        <f>"杨宛昊"</f>
        <v>杨宛昊</v>
      </c>
      <c r="C1383" s="2" t="s">
        <v>17</v>
      </c>
      <c r="D1383" s="3"/>
    </row>
    <row r="1384" spans="1:4">
      <c r="A1384" s="2" t="str">
        <f>"253520200802102327481"</f>
        <v>253520200802102327481</v>
      </c>
      <c r="B1384" s="2" t="str">
        <f>"董婉"</f>
        <v>董婉</v>
      </c>
      <c r="C1384" s="2" t="s">
        <v>12</v>
      </c>
      <c r="D1384" s="3"/>
    </row>
    <row r="1385" spans="1:4">
      <c r="A1385" s="2" t="str">
        <f>"253520200731170022232"</f>
        <v>253520200731170022232</v>
      </c>
      <c r="B1385" s="2" t="str">
        <f>"张爽"</f>
        <v>张爽</v>
      </c>
      <c r="C1385" s="2" t="s">
        <v>5</v>
      </c>
      <c r="D1385" s="3"/>
    </row>
    <row r="1386" spans="1:4">
      <c r="A1386" s="2" t="str">
        <f>"253520200731151332205"</f>
        <v>253520200731151332205</v>
      </c>
      <c r="B1386" s="2" t="str">
        <f>"蔡蕾"</f>
        <v>蔡蕾</v>
      </c>
      <c r="C1386" s="2" t="s">
        <v>4</v>
      </c>
      <c r="D1386" s="3"/>
    </row>
    <row r="1387" spans="1:4">
      <c r="A1387" s="2" t="str">
        <f>"253520200731232001297"</f>
        <v>253520200731232001297</v>
      </c>
      <c r="B1387" s="2" t="str">
        <f>"刘新雨"</f>
        <v>刘新雨</v>
      </c>
      <c r="C1387" s="2" t="s">
        <v>15</v>
      </c>
      <c r="D1387" s="3"/>
    </row>
    <row r="1388" spans="1:4">
      <c r="A1388" s="2" t="str">
        <f>"253520200731124223150"</f>
        <v>253520200731124223150</v>
      </c>
      <c r="B1388" s="2" t="str">
        <f>"蔡晨"</f>
        <v>蔡晨</v>
      </c>
      <c r="C1388" s="2" t="s">
        <v>11</v>
      </c>
      <c r="D1388" s="3"/>
    </row>
    <row r="1389" spans="1:4">
      <c r="A1389" s="2" t="str">
        <f>"253520200802130032512"</f>
        <v>253520200802130032512</v>
      </c>
      <c r="B1389" s="2" t="str">
        <f>"邢益甜"</f>
        <v>邢益甜</v>
      </c>
      <c r="C1389" s="2" t="s">
        <v>18</v>
      </c>
      <c r="D1389" s="3"/>
    </row>
    <row r="1390" spans="1:4">
      <c r="A1390" s="2" t="str">
        <f>"253520200801133309355"</f>
        <v>253520200801133309355</v>
      </c>
      <c r="B1390" s="2" t="str">
        <f>"孟煜"</f>
        <v>孟煜</v>
      </c>
      <c r="C1390" s="2" t="s">
        <v>5</v>
      </c>
      <c r="D1390" s="3"/>
    </row>
    <row r="1391" spans="1:4">
      <c r="A1391" s="2" t="str">
        <f>"253520200731141730194"</f>
        <v>253520200731141730194</v>
      </c>
      <c r="B1391" s="2" t="str">
        <f>"叶会亚"</f>
        <v>叶会亚</v>
      </c>
      <c r="C1391" s="2" t="s">
        <v>5</v>
      </c>
      <c r="D1391" s="3"/>
    </row>
    <row r="1392" spans="1:4">
      <c r="A1392" s="2" t="str">
        <f>"253520200802082337463"</f>
        <v>253520200802082337463</v>
      </c>
      <c r="B1392" s="2" t="str">
        <f>"常雪"</f>
        <v>常雪</v>
      </c>
      <c r="C1392" s="2" t="s">
        <v>6</v>
      </c>
      <c r="D1392" s="3"/>
    </row>
    <row r="1393" spans="1:4">
      <c r="A1393" s="2" t="str">
        <f>"253520200801174657392"</f>
        <v>253520200801174657392</v>
      </c>
      <c r="B1393" s="2" t="str">
        <f>"郝爽"</f>
        <v>郝爽</v>
      </c>
      <c r="C1393" s="2" t="s">
        <v>3</v>
      </c>
      <c r="D1393" s="3"/>
    </row>
    <row r="1394" spans="1:4">
      <c r="A1394" s="2" t="str">
        <f>"253520200731114803123"</f>
        <v>253520200731114803123</v>
      </c>
      <c r="B1394" s="2" t="str">
        <f>"白玲"</f>
        <v>白玲</v>
      </c>
      <c r="C1394" s="2" t="s">
        <v>6</v>
      </c>
      <c r="D1394" s="3"/>
    </row>
    <row r="1395" spans="1:4">
      <c r="A1395" s="2" t="str">
        <f>"25352020073109435964"</f>
        <v>25352020073109435964</v>
      </c>
      <c r="B1395" s="2" t="str">
        <f>"任静"</f>
        <v>任静</v>
      </c>
      <c r="C1395" s="2" t="s">
        <v>6</v>
      </c>
      <c r="D1395" s="3"/>
    </row>
    <row r="1396" spans="1:4">
      <c r="A1396" s="2" t="str">
        <f>"253520200802104458490"</f>
        <v>253520200802104458490</v>
      </c>
      <c r="B1396" s="2" t="str">
        <f>"赵云"</f>
        <v>赵云</v>
      </c>
      <c r="C1396" s="2" t="s">
        <v>13</v>
      </c>
      <c r="D1396" s="3"/>
    </row>
    <row r="1397" spans="1:4">
      <c r="A1397" s="2" t="str">
        <f>"25352020073109345853"</f>
        <v>25352020073109345853</v>
      </c>
      <c r="B1397" s="2" t="str">
        <f>"南阳"</f>
        <v>南阳</v>
      </c>
      <c r="C1397" s="2" t="s">
        <v>3</v>
      </c>
      <c r="D1397" s="3"/>
    </row>
    <row r="1398" spans="1:4">
      <c r="A1398" s="2" t="str">
        <f>"253520200801220948432"</f>
        <v>253520200801220948432</v>
      </c>
      <c r="B1398" s="2" t="str">
        <f>"李新"</f>
        <v>李新</v>
      </c>
      <c r="C1398" s="2" t="s">
        <v>7</v>
      </c>
      <c r="D1398" s="3"/>
    </row>
    <row r="1399" spans="1:4">
      <c r="A1399" s="2" t="str">
        <f>"25352020073109161927"</f>
        <v>25352020073109161927</v>
      </c>
      <c r="B1399" s="2" t="str">
        <f>"王凯"</f>
        <v>王凯</v>
      </c>
      <c r="C1399" s="2" t="s">
        <v>17</v>
      </c>
      <c r="D1399" s="3"/>
    </row>
    <row r="1400" spans="1:4">
      <c r="A1400" s="2" t="str">
        <f>"253520200731141531193"</f>
        <v>253520200731141531193</v>
      </c>
      <c r="B1400" s="2" t="str">
        <f>"张钰鑫"</f>
        <v>张钰鑫</v>
      </c>
      <c r="C1400" s="2" t="s">
        <v>13</v>
      </c>
      <c r="D1400" s="3"/>
    </row>
    <row r="1401" spans="1:4">
      <c r="A1401" s="2" t="str">
        <f>"25352020073109314949"</f>
        <v>25352020073109314949</v>
      </c>
      <c r="B1401" s="2" t="str">
        <f>"孙桂芳"</f>
        <v>孙桂芳</v>
      </c>
      <c r="C1401" s="2" t="s">
        <v>5</v>
      </c>
      <c r="D1401" s="3"/>
    </row>
    <row r="1402" spans="1:4">
      <c r="A1402" s="2" t="str">
        <f>"253520200802114040501"</f>
        <v>253520200802114040501</v>
      </c>
      <c r="B1402" s="2" t="str">
        <f>"汪金东"</f>
        <v>汪金东</v>
      </c>
      <c r="C1402" s="2" t="s">
        <v>13</v>
      </c>
      <c r="D1402" s="3"/>
    </row>
    <row r="1403" spans="1:4">
      <c r="A1403" s="2" t="str">
        <f>"253520200801102217325"</f>
        <v>253520200801102217325</v>
      </c>
      <c r="B1403" s="2" t="str">
        <f>"刘妍"</f>
        <v>刘妍</v>
      </c>
      <c r="C1403" s="2" t="s">
        <v>5</v>
      </c>
      <c r="D1403" s="3"/>
    </row>
    <row r="1404" spans="1:4">
      <c r="A1404" s="2" t="str">
        <f>"253520200731203636267"</f>
        <v>253520200731203636267</v>
      </c>
      <c r="B1404" s="2" t="str">
        <f>"梁一帆"</f>
        <v>梁一帆</v>
      </c>
      <c r="C1404" s="2" t="s">
        <v>5</v>
      </c>
      <c r="D1404" s="3"/>
    </row>
    <row r="1405" spans="1:4">
      <c r="A1405" s="2" t="str">
        <f>"25352020073110144286"</f>
        <v>25352020073110144286</v>
      </c>
      <c r="B1405" s="2" t="str">
        <f>"马一翔"</f>
        <v>马一翔</v>
      </c>
      <c r="C1405" s="2" t="s">
        <v>5</v>
      </c>
      <c r="D1405" s="3"/>
    </row>
    <row r="1406" spans="1:4">
      <c r="A1406" s="2" t="str">
        <f>"253520200731184158251"</f>
        <v>253520200731184158251</v>
      </c>
      <c r="B1406" s="2" t="str">
        <f>"马逸璠"</f>
        <v>马逸璠</v>
      </c>
      <c r="C1406" s="2" t="s">
        <v>5</v>
      </c>
      <c r="D1406" s="3"/>
    </row>
    <row r="1407" spans="1:4">
      <c r="A1407" s="2" t="str">
        <f>"253520200731131043169"</f>
        <v>253520200731131043169</v>
      </c>
      <c r="B1407" s="2" t="str">
        <f>"韩文豪"</f>
        <v>韩文豪</v>
      </c>
      <c r="C1407" s="2" t="s">
        <v>17</v>
      </c>
      <c r="D1407" s="3"/>
    </row>
    <row r="1408" spans="1:4">
      <c r="A1408" s="2" t="str">
        <f>"253520200802082037460"</f>
        <v>253520200802082037460</v>
      </c>
      <c r="B1408" s="2" t="str">
        <f>"刘艳"</f>
        <v>刘艳</v>
      </c>
      <c r="C1408" s="2" t="s">
        <v>8</v>
      </c>
      <c r="D1408" s="3"/>
    </row>
    <row r="1409" spans="1:4">
      <c r="A1409" s="2" t="str">
        <f>"253520200801190923412"</f>
        <v>253520200801190923412</v>
      </c>
      <c r="B1409" s="2" t="str">
        <f>"程森"</f>
        <v>程森</v>
      </c>
      <c r="C1409" s="2" t="s">
        <v>13</v>
      </c>
      <c r="D1409" s="3"/>
    </row>
    <row r="1410" spans="1:4">
      <c r="A1410" s="2" t="str">
        <f>"253520200802102948482"</f>
        <v>253520200802102948482</v>
      </c>
      <c r="B1410" s="2" t="str">
        <f>"张静"</f>
        <v>张静</v>
      </c>
      <c r="C1410" s="2" t="s">
        <v>6</v>
      </c>
      <c r="D1410" s="3"/>
    </row>
    <row r="1411" spans="1:4">
      <c r="A1411" s="2" t="str">
        <f>"253520200801183915402"</f>
        <v>253520200801183915402</v>
      </c>
      <c r="B1411" s="2" t="str">
        <f>"周旭莹"</f>
        <v>周旭莹</v>
      </c>
      <c r="C1411" s="2" t="s">
        <v>16</v>
      </c>
      <c r="D1411" s="3"/>
    </row>
    <row r="1412" spans="1:4">
      <c r="A1412" s="2" t="str">
        <f>"253520200731124635152"</f>
        <v>253520200731124635152</v>
      </c>
      <c r="B1412" s="2" t="str">
        <f>"史传玉"</f>
        <v>史传玉</v>
      </c>
      <c r="C1412" s="2" t="s">
        <v>5</v>
      </c>
      <c r="D1412" s="3"/>
    </row>
    <row r="1413" spans="1:4">
      <c r="A1413" s="2" t="str">
        <f>"253520200802085030469"</f>
        <v>253520200802085030469</v>
      </c>
      <c r="B1413" s="2" t="str">
        <f>"史雪蕾"</f>
        <v>史雪蕾</v>
      </c>
      <c r="C1413" s="2" t="s">
        <v>14</v>
      </c>
      <c r="D1413" s="3"/>
    </row>
    <row r="1414" spans="1:4">
      <c r="A1414" s="2" t="str">
        <f>"253520200802145124523"</f>
        <v>253520200802145124523</v>
      </c>
      <c r="B1414" s="2" t="str">
        <f>"樊何芳"</f>
        <v>樊何芳</v>
      </c>
      <c r="C1414" s="2" t="s">
        <v>6</v>
      </c>
      <c r="D1414" s="3"/>
    </row>
    <row r="1415" spans="1:4">
      <c r="A1415" s="2" t="str">
        <f>"253520200802141132519"</f>
        <v>253520200802141132519</v>
      </c>
      <c r="B1415" s="2" t="str">
        <f>"朱晓静"</f>
        <v>朱晓静</v>
      </c>
      <c r="C1415" s="2" t="s">
        <v>6</v>
      </c>
      <c r="D1415" s="3"/>
    </row>
    <row r="1416" spans="1:4">
      <c r="A1416" s="2" t="str">
        <f>"253520200731220042281"</f>
        <v>253520200731220042281</v>
      </c>
      <c r="B1416" s="2" t="str">
        <f>"卢艳培"</f>
        <v>卢艳培</v>
      </c>
      <c r="C1416" s="2" t="s">
        <v>17</v>
      </c>
      <c r="D1416" s="3"/>
    </row>
    <row r="1417" spans="1:4">
      <c r="A1417" s="2" t="str">
        <f>"253520200731133217179"</f>
        <v>253520200731133217179</v>
      </c>
      <c r="B1417" s="2" t="str">
        <f>"程倩文"</f>
        <v>程倩文</v>
      </c>
      <c r="C1417" s="2" t="s">
        <v>3</v>
      </c>
      <c r="D1417" s="3"/>
    </row>
    <row r="1418" spans="1:4">
      <c r="A1418" s="2" t="str">
        <f>"253520200731121018138"</f>
        <v>253520200731121018138</v>
      </c>
      <c r="B1418" s="2" t="str">
        <f>"郭伟"</f>
        <v>郭伟</v>
      </c>
      <c r="C1418" s="2" t="s">
        <v>5</v>
      </c>
      <c r="D1418" s="3"/>
    </row>
    <row r="1419" spans="1:4">
      <c r="A1419" s="2" t="str">
        <f>"253520200731125443159"</f>
        <v>253520200731125443159</v>
      </c>
      <c r="B1419" s="2" t="str">
        <f>"张明"</f>
        <v>张明</v>
      </c>
      <c r="C1419" s="2" t="s">
        <v>9</v>
      </c>
      <c r="D1419" s="3"/>
    </row>
    <row r="1420" spans="1:4">
      <c r="A1420" s="2" t="str">
        <f>"253520200731134847184"</f>
        <v>253520200731134847184</v>
      </c>
      <c r="B1420" s="2" t="str">
        <f>"王刚"</f>
        <v>王刚</v>
      </c>
      <c r="C1420" s="2" t="s">
        <v>17</v>
      </c>
      <c r="D1420" s="3"/>
    </row>
    <row r="1421" spans="1:4">
      <c r="A1421" s="2" t="str">
        <f>"253520200801123848344"</f>
        <v>253520200801123848344</v>
      </c>
      <c r="B1421" s="2" t="str">
        <f>"杜怡博"</f>
        <v>杜怡博</v>
      </c>
      <c r="C1421" s="2" t="s">
        <v>14</v>
      </c>
      <c r="D1421" s="3"/>
    </row>
    <row r="1422" spans="1:4">
      <c r="A1422" s="2" t="str">
        <f>"253520200731221857286"</f>
        <v>253520200731221857286</v>
      </c>
      <c r="B1422" s="2" t="str">
        <f>"郭姿贵"</f>
        <v>郭姿贵</v>
      </c>
      <c r="C1422" s="2" t="s">
        <v>5</v>
      </c>
      <c r="D1422" s="3"/>
    </row>
    <row r="1423" spans="1:4">
      <c r="A1423" s="2" t="str">
        <f>"253520200731221647285"</f>
        <v>253520200731221647285</v>
      </c>
      <c r="B1423" s="2" t="str">
        <f>"杜佳星"</f>
        <v>杜佳星</v>
      </c>
      <c r="C1423" s="2" t="s">
        <v>5</v>
      </c>
      <c r="D1423" s="3"/>
    </row>
    <row r="1424" spans="1:4">
      <c r="A1424" s="2" t="str">
        <f>"25352020073109454066"</f>
        <v>25352020073109454066</v>
      </c>
      <c r="B1424" s="2" t="str">
        <f>"张晴"</f>
        <v>张晴</v>
      </c>
      <c r="C1424" s="2" t="s">
        <v>8</v>
      </c>
      <c r="D1424" s="3"/>
    </row>
    <row r="1425" spans="1:4">
      <c r="A1425" s="2" t="str">
        <f>"253520200801083540308"</f>
        <v>253520200801083540308</v>
      </c>
      <c r="B1425" s="2" t="str">
        <f>"李翠"</f>
        <v>李翠</v>
      </c>
      <c r="C1425" s="2" t="s">
        <v>6</v>
      </c>
      <c r="D1425" s="3"/>
    </row>
    <row r="1426" spans="1:4">
      <c r="A1426" s="2" t="str">
        <f>"253520200801181602398"</f>
        <v>253520200801181602398</v>
      </c>
      <c r="B1426" s="2" t="str">
        <f>"庄晓鹏"</f>
        <v>庄晓鹏</v>
      </c>
      <c r="C1426" s="2" t="s">
        <v>13</v>
      </c>
      <c r="D1426" s="3"/>
    </row>
    <row r="1427" spans="1:4">
      <c r="A1427" s="2" t="str">
        <f>"25352020073109344552"</f>
        <v>25352020073109344552</v>
      </c>
      <c r="B1427" s="2" t="str">
        <f>"李荣"</f>
        <v>李荣</v>
      </c>
      <c r="C1427" s="2" t="s">
        <v>13</v>
      </c>
      <c r="D1427" s="3"/>
    </row>
    <row r="1428" spans="1:4">
      <c r="A1428" s="2" t="str">
        <f>"253520200731213604274"</f>
        <v>253520200731213604274</v>
      </c>
      <c r="B1428" s="2" t="str">
        <f>"王子寒"</f>
        <v>王子寒</v>
      </c>
      <c r="C1428" s="2" t="s">
        <v>8</v>
      </c>
      <c r="D1428" s="3"/>
    </row>
    <row r="1429" spans="1:4">
      <c r="A1429" s="2" t="str">
        <f>"253520200731120636136"</f>
        <v>253520200731120636136</v>
      </c>
      <c r="B1429" s="2" t="str">
        <f>"刘卓"</f>
        <v>刘卓</v>
      </c>
      <c r="C1429" s="2" t="s">
        <v>14</v>
      </c>
      <c r="D1429" s="3"/>
    </row>
    <row r="1430" spans="1:4">
      <c r="A1430" s="2" t="str">
        <f>"253520200802093549473"</f>
        <v>253520200802093549473</v>
      </c>
      <c r="B1430" s="2" t="str">
        <f>"薛文志"</f>
        <v>薛文志</v>
      </c>
      <c r="C1430" s="2" t="s">
        <v>16</v>
      </c>
      <c r="D1430" s="3"/>
    </row>
    <row r="1431" spans="1:4">
      <c r="A1431" s="2" t="str">
        <f>"253520200731134136183"</f>
        <v>253520200731134136183</v>
      </c>
      <c r="B1431" s="2" t="str">
        <f>"金欣欣"</f>
        <v>金欣欣</v>
      </c>
      <c r="C1431" s="2" t="s">
        <v>11</v>
      </c>
      <c r="D1431" s="3"/>
    </row>
    <row r="1432" spans="1:4">
      <c r="A1432" s="2" t="str">
        <f>"253520200802082213461"</f>
        <v>253520200802082213461</v>
      </c>
      <c r="B1432" s="2" t="str">
        <f>"张婷婷"</f>
        <v>张婷婷</v>
      </c>
      <c r="C1432" s="2" t="s">
        <v>5</v>
      </c>
      <c r="D1432" s="3"/>
    </row>
    <row r="1433" spans="1:4">
      <c r="A1433" s="2" t="str">
        <f>"253520200802082234462"</f>
        <v>253520200802082234462</v>
      </c>
      <c r="B1433" s="2" t="str">
        <f>"陶冉"</f>
        <v>陶冉</v>
      </c>
      <c r="C1433" s="2" t="s">
        <v>5</v>
      </c>
      <c r="D1433" s="3"/>
    </row>
    <row r="1434" spans="1:4">
      <c r="A1434" s="2" t="str">
        <f>"253520200801102743327"</f>
        <v>253520200801102743327</v>
      </c>
      <c r="B1434" s="2" t="str">
        <f>"郭倩"</f>
        <v>郭倩</v>
      </c>
      <c r="C1434" s="2" t="s">
        <v>5</v>
      </c>
      <c r="D1434" s="3"/>
    </row>
    <row r="1435" spans="1:4">
      <c r="A1435" s="2" t="str">
        <f>"253520200802114909504"</f>
        <v>253520200802114909504</v>
      </c>
      <c r="B1435" s="2" t="str">
        <f>"张晗"</f>
        <v>张晗</v>
      </c>
      <c r="C1435" s="2" t="s">
        <v>9</v>
      </c>
      <c r="D1435" s="3"/>
    </row>
    <row r="1436" spans="1:4">
      <c r="A1436" s="2" t="str">
        <f>"253520200801122210339"</f>
        <v>253520200801122210339</v>
      </c>
      <c r="B1436" s="2" t="str">
        <f>"吴晗"</f>
        <v>吴晗</v>
      </c>
      <c r="C1436" s="2" t="s">
        <v>5</v>
      </c>
      <c r="D1436" s="3"/>
    </row>
    <row r="1437" spans="1:4">
      <c r="A1437" s="2" t="str">
        <f>"253520200801230952443"</f>
        <v>253520200801230952443</v>
      </c>
      <c r="B1437" s="2" t="str">
        <f>"吕庚霞"</f>
        <v>吕庚霞</v>
      </c>
      <c r="C1437" s="2" t="s">
        <v>6</v>
      </c>
      <c r="D1437" s="3"/>
    </row>
    <row r="1438" spans="1:4">
      <c r="A1438" s="2" t="str">
        <f>"253520200801165846384"</f>
        <v>253520200801165846384</v>
      </c>
      <c r="B1438" s="2" t="str">
        <f>"周念"</f>
        <v>周念</v>
      </c>
      <c r="C1438" s="2" t="s">
        <v>6</v>
      </c>
      <c r="D1438" s="3"/>
    </row>
    <row r="1439" spans="1:4">
      <c r="A1439" s="2" t="str">
        <f>"253520200731222905289"</f>
        <v>253520200731222905289</v>
      </c>
      <c r="B1439" s="2" t="str">
        <f>"赵娴"</f>
        <v>赵娴</v>
      </c>
      <c r="C1439" s="2" t="s">
        <v>5</v>
      </c>
      <c r="D1439" s="3"/>
    </row>
    <row r="1440" spans="1:4">
      <c r="A1440" s="2" t="str">
        <f>"253520200731121909141"</f>
        <v>253520200731121909141</v>
      </c>
      <c r="B1440" s="2" t="str">
        <f>"陈昊"</f>
        <v>陈昊</v>
      </c>
      <c r="C1440" s="2" t="s">
        <v>4</v>
      </c>
      <c r="D1440" s="3"/>
    </row>
    <row r="1441" spans="1:4">
      <c r="A1441" s="2" t="str">
        <f>"253520200731164346229"</f>
        <v>253520200731164346229</v>
      </c>
      <c r="B1441" s="2" t="str">
        <f>"王瑞"</f>
        <v>王瑞</v>
      </c>
      <c r="C1441" s="2" t="s">
        <v>11</v>
      </c>
      <c r="D1441" s="3"/>
    </row>
    <row r="1442" spans="1:4">
      <c r="A1442" s="2" t="str">
        <f>"253520200801215142429"</f>
        <v>253520200801215142429</v>
      </c>
      <c r="B1442" s="2" t="str">
        <f>"闵天龙"</f>
        <v>闵天龙</v>
      </c>
      <c r="C1442" s="2" t="s">
        <v>13</v>
      </c>
      <c r="D1442" s="3"/>
    </row>
    <row r="1443" spans="1:4">
      <c r="A1443" s="2" t="str">
        <f>"253520200801230001440"</f>
        <v>253520200801230001440</v>
      </c>
      <c r="B1443" s="2" t="str">
        <f>"张聪怡"</f>
        <v>张聪怡</v>
      </c>
      <c r="C1443" s="2" t="s">
        <v>5</v>
      </c>
      <c r="D1443" s="3"/>
    </row>
    <row r="1444" spans="1:4">
      <c r="A1444" s="2" t="str">
        <f>"253520200731130715166"</f>
        <v>253520200731130715166</v>
      </c>
      <c r="B1444" s="2" t="str">
        <f>" 牛晨曦"</f>
        <v xml:space="preserve"> 牛晨曦</v>
      </c>
      <c r="C1444" s="2" t="s">
        <v>15</v>
      </c>
      <c r="D1444" s="3"/>
    </row>
    <row r="1445" spans="1:4">
      <c r="A1445" s="2" t="str">
        <f>"253520200731135108185"</f>
        <v>253520200731135108185</v>
      </c>
      <c r="B1445" s="2" t="str">
        <f>"张佳楠"</f>
        <v>张佳楠</v>
      </c>
      <c r="C1445" s="2" t="s">
        <v>6</v>
      </c>
      <c r="D1445" s="3"/>
    </row>
    <row r="1446" spans="1:4">
      <c r="A1446" s="2" t="str">
        <f>"253520200801224947437"</f>
        <v>253520200801224947437</v>
      </c>
      <c r="B1446" s="2" t="str">
        <f>"徐飞翔"</f>
        <v>徐飞翔</v>
      </c>
      <c r="C1446" s="2" t="s">
        <v>3</v>
      </c>
      <c r="D1446" s="3"/>
    </row>
    <row r="1447" spans="1:4">
      <c r="A1447" s="2" t="str">
        <f>"253520200801225741439"</f>
        <v>253520200801225741439</v>
      </c>
      <c r="B1447" s="2" t="str">
        <f>"程航"</f>
        <v>程航</v>
      </c>
      <c r="C1447" s="2" t="s">
        <v>3</v>
      </c>
      <c r="D1447" s="3"/>
    </row>
    <row r="1448" spans="1:4">
      <c r="A1448" s="2" t="str">
        <f>"253520200802103821488"</f>
        <v>253520200802103821488</v>
      </c>
      <c r="B1448" s="2" t="str">
        <f>"王丹妮"</f>
        <v>王丹妮</v>
      </c>
      <c r="C1448" s="2" t="s">
        <v>5</v>
      </c>
      <c r="D1448" s="3"/>
    </row>
    <row r="1449" spans="1:4">
      <c r="A1449" s="2" t="str">
        <f>"253520200802103510484"</f>
        <v>253520200802103510484</v>
      </c>
      <c r="B1449" s="2" t="str">
        <f>"王晨晓"</f>
        <v>王晨晓</v>
      </c>
      <c r="C1449" s="2" t="s">
        <v>6</v>
      </c>
      <c r="D1449" s="3"/>
    </row>
    <row r="1450" spans="1:4">
      <c r="A1450" s="2" t="str">
        <f>"253520200802082708464"</f>
        <v>253520200802082708464</v>
      </c>
      <c r="B1450" s="2" t="str">
        <f>"马迪"</f>
        <v>马迪</v>
      </c>
      <c r="C1450" s="2" t="s">
        <v>6</v>
      </c>
      <c r="D1450" s="3"/>
    </row>
    <row r="1451" spans="1:4">
      <c r="A1451" s="2" t="str">
        <f>"253520200802103632485"</f>
        <v>253520200802103632485</v>
      </c>
      <c r="B1451" s="2" t="str">
        <f>"何欣洋"</f>
        <v>何欣洋</v>
      </c>
      <c r="C1451" s="2" t="s">
        <v>5</v>
      </c>
      <c r="D1451" s="3"/>
    </row>
    <row r="1452" spans="1:4">
      <c r="A1452" s="2" t="str">
        <f>"253520200802074226457"</f>
        <v>253520200802074226457</v>
      </c>
      <c r="B1452" s="2" t="str">
        <f>"刘瑾"</f>
        <v>刘瑾</v>
      </c>
      <c r="C1452" s="2" t="s">
        <v>6</v>
      </c>
      <c r="D1452" s="3"/>
    </row>
    <row r="1453" spans="1:4">
      <c r="A1453" s="2" t="str">
        <f>"25352020073110190689"</f>
        <v>25352020073110190689</v>
      </c>
      <c r="B1453" s="2" t="str">
        <f>"陈楠"</f>
        <v>陈楠</v>
      </c>
      <c r="C1453" s="2" t="s">
        <v>6</v>
      </c>
      <c r="D1453" s="3"/>
    </row>
    <row r="1454" spans="1:4">
      <c r="A1454" s="2" t="str">
        <f>"253520200801174341391"</f>
        <v>253520200801174341391</v>
      </c>
      <c r="B1454" s="2" t="str">
        <f>"王冰楚"</f>
        <v>王冰楚</v>
      </c>
      <c r="C1454" s="2" t="s">
        <v>16</v>
      </c>
      <c r="D1454" s="3"/>
    </row>
    <row r="1455" spans="1:4">
      <c r="A1455" s="2" t="str">
        <f>"253520200802094338474"</f>
        <v>253520200802094338474</v>
      </c>
      <c r="B1455" s="2" t="str">
        <f>"孙秀秀"</f>
        <v>孙秀秀</v>
      </c>
      <c r="C1455" s="2" t="s">
        <v>5</v>
      </c>
      <c r="D1455" s="3"/>
    </row>
    <row r="1456" spans="1:4">
      <c r="A1456" s="2" t="str">
        <f>"253520200731175509241"</f>
        <v>253520200731175509241</v>
      </c>
      <c r="B1456" s="2" t="str">
        <f>"鲁兆卓"</f>
        <v>鲁兆卓</v>
      </c>
      <c r="C1456" s="2" t="s">
        <v>12</v>
      </c>
      <c r="D1456" s="3"/>
    </row>
    <row r="1457" spans="1:4">
      <c r="A1457" s="2" t="str">
        <f>"253520200731153545212"</f>
        <v>253520200731153545212</v>
      </c>
      <c r="B1457" s="2" t="str">
        <f>"陶宇航"</f>
        <v>陶宇航</v>
      </c>
      <c r="C1457" s="2" t="s">
        <v>3</v>
      </c>
      <c r="D1457" s="3"/>
    </row>
    <row r="1458" spans="1:4">
      <c r="A1458" s="2" t="str">
        <f>"25352020073109555378"</f>
        <v>25352020073109555378</v>
      </c>
      <c r="B1458" s="2" t="str">
        <f>"程肖"</f>
        <v>程肖</v>
      </c>
      <c r="C1458" s="2" t="s">
        <v>5</v>
      </c>
      <c r="D1458" s="3"/>
    </row>
    <row r="1459" spans="1:4">
      <c r="A1459" s="2" t="str">
        <f>"253520200731183102247"</f>
        <v>253520200731183102247</v>
      </c>
      <c r="B1459" s="2" t="str">
        <f>"王海娥"</f>
        <v>王海娥</v>
      </c>
      <c r="C1459" s="2" t="s">
        <v>12</v>
      </c>
      <c r="D1459" s="3"/>
    </row>
    <row r="1460" spans="1:4">
      <c r="A1460" s="2" t="str">
        <f>"253520200801155822372"</f>
        <v>253520200801155822372</v>
      </c>
      <c r="B1460" s="2" t="str">
        <f>"李园园"</f>
        <v>李园园</v>
      </c>
      <c r="C1460" s="2" t="s">
        <v>5</v>
      </c>
      <c r="D1460" s="3"/>
    </row>
    <row r="1461" spans="1:4">
      <c r="A1461" s="2" t="str">
        <f>"253520200801132754354"</f>
        <v>253520200801132754354</v>
      </c>
      <c r="B1461" s="2" t="str">
        <f>"王威"</f>
        <v>王威</v>
      </c>
      <c r="C1461" s="2" t="s">
        <v>17</v>
      </c>
      <c r="D1461" s="3"/>
    </row>
    <row r="1462" spans="1:4">
      <c r="A1462" s="2" t="str">
        <f>"253520200801213152428"</f>
        <v>253520200801213152428</v>
      </c>
      <c r="B1462" s="2" t="str">
        <f>"艾梦琪"</f>
        <v>艾梦琪</v>
      </c>
      <c r="C1462" s="2" t="s">
        <v>19</v>
      </c>
      <c r="D1462" s="3"/>
    </row>
    <row r="1463" spans="1:4">
      <c r="A1463" s="2" t="str">
        <f>"25352020073109355557"</f>
        <v>25352020073109355557</v>
      </c>
      <c r="B1463" s="2" t="str">
        <f>"秦振苗"</f>
        <v>秦振苗</v>
      </c>
      <c r="C1463" s="2" t="s">
        <v>13</v>
      </c>
      <c r="D1463" s="3"/>
    </row>
    <row r="1464" spans="1:4">
      <c r="A1464" s="2" t="str">
        <f>"25352020073109352054"</f>
        <v>25352020073109352054</v>
      </c>
      <c r="B1464" s="2" t="str">
        <f>"赵哲"</f>
        <v>赵哲</v>
      </c>
      <c r="C1464" s="2" t="s">
        <v>16</v>
      </c>
      <c r="D1464" s="3"/>
    </row>
    <row r="1465" spans="1:4">
      <c r="A1465" s="2" t="str">
        <f>"253520200802081605458"</f>
        <v>253520200802081605458</v>
      </c>
      <c r="B1465" s="2" t="str">
        <f>"熊祎娜"</f>
        <v>熊祎娜</v>
      </c>
      <c r="C1465" s="2" t="s">
        <v>16</v>
      </c>
      <c r="D1465" s="3"/>
    </row>
    <row r="1466" spans="1:4">
      <c r="A1466" s="2" t="str">
        <f>"253520200802125304509"</f>
        <v>253520200802125304509</v>
      </c>
      <c r="B1466" s="2" t="str">
        <f>"盖钰俐"</f>
        <v>盖钰俐</v>
      </c>
      <c r="C1466" s="2" t="s">
        <v>5</v>
      </c>
      <c r="D1466" s="3"/>
    </row>
    <row r="1467" spans="1:4">
      <c r="A1467" s="2" t="str">
        <f>"253520200731151653208"</f>
        <v>253520200731151653208</v>
      </c>
      <c r="B1467" s="2" t="str">
        <f>"陈一铭"</f>
        <v>陈一铭</v>
      </c>
      <c r="C1467" s="2" t="s">
        <v>5</v>
      </c>
      <c r="D1467" s="3"/>
    </row>
    <row r="1468" spans="1:4">
      <c r="A1468" s="2" t="str">
        <f>"25352020073110351896"</f>
        <v>25352020073110351896</v>
      </c>
      <c r="B1468" s="2" t="str">
        <f>"白莹"</f>
        <v>白莹</v>
      </c>
      <c r="C1468" s="2" t="s">
        <v>12</v>
      </c>
      <c r="D1468" s="3"/>
    </row>
    <row r="1469" spans="1:4">
      <c r="A1469" s="2" t="str">
        <f>"253520200731160800219"</f>
        <v>253520200731160800219</v>
      </c>
      <c r="B1469" s="2" t="str">
        <f>"齐海丽"</f>
        <v>齐海丽</v>
      </c>
      <c r="C1469" s="2" t="s">
        <v>9</v>
      </c>
      <c r="D1469" s="3"/>
    </row>
    <row r="1470" spans="1:4">
      <c r="A1470" s="2" t="str">
        <f>"253520200801181820399"</f>
        <v>253520200801181820399</v>
      </c>
      <c r="B1470" s="2" t="str">
        <f>"海红"</f>
        <v>海红</v>
      </c>
      <c r="C1470" s="2" t="s">
        <v>6</v>
      </c>
      <c r="D1470" s="3"/>
    </row>
    <row r="1471" spans="1:4">
      <c r="A1471" s="2" t="str">
        <f>"253520200801185915410"</f>
        <v>253520200801185915410</v>
      </c>
      <c r="B1471" s="2" t="str">
        <f>"郭彦丽"</f>
        <v>郭彦丽</v>
      </c>
      <c r="C1471" s="2" t="s">
        <v>14</v>
      </c>
      <c r="D1471" s="3"/>
    </row>
    <row r="1472" spans="1:4">
      <c r="A1472" s="2" t="str">
        <f>"25352020073110300891"</f>
        <v>25352020073110300891</v>
      </c>
      <c r="B1472" s="2" t="str">
        <f>"简媛"</f>
        <v>简媛</v>
      </c>
      <c r="C1472" s="2" t="s">
        <v>6</v>
      </c>
      <c r="D1472" s="3"/>
    </row>
    <row r="1473" spans="1:4">
      <c r="A1473" s="2" t="str">
        <f>"253520200802133713515"</f>
        <v>253520200802133713515</v>
      </c>
      <c r="B1473" s="2" t="str">
        <f>"王丹阳"</f>
        <v>王丹阳</v>
      </c>
      <c r="C1473" s="2" t="s">
        <v>3</v>
      </c>
      <c r="D1473" s="3"/>
    </row>
    <row r="1474" spans="1:4">
      <c r="A1474" s="2" t="str">
        <f>"253520200801203946422"</f>
        <v>253520200801203946422</v>
      </c>
      <c r="B1474" s="2" t="str">
        <f>"毕党浩馨"</f>
        <v>毕党浩馨</v>
      </c>
      <c r="C1474" s="2" t="s">
        <v>3</v>
      </c>
      <c r="D1474" s="3"/>
    </row>
    <row r="1475" spans="1:4">
      <c r="A1475" s="2" t="str">
        <f>"253520200802091355471"</f>
        <v>253520200802091355471</v>
      </c>
      <c r="B1475" s="2" t="str">
        <f>"王莉"</f>
        <v>王莉</v>
      </c>
      <c r="C1475" s="2" t="s">
        <v>3</v>
      </c>
      <c r="D1475" s="3"/>
    </row>
    <row r="1476" spans="1:4">
      <c r="A1476" s="2" t="str">
        <f>"253520200802111602494"</f>
        <v>253520200802111602494</v>
      </c>
      <c r="B1476" s="2" t="str">
        <f>"李芳兵"</f>
        <v>李芳兵</v>
      </c>
      <c r="C1476" s="2" t="s">
        <v>3</v>
      </c>
      <c r="D1476" s="3"/>
    </row>
    <row r="1477" spans="1:4">
      <c r="A1477" s="2" t="str">
        <f>"253520200802114610503"</f>
        <v>253520200802114610503</v>
      </c>
      <c r="B1477" s="2" t="str">
        <f>"乔思远"</f>
        <v>乔思远</v>
      </c>
      <c r="C1477" s="2" t="s">
        <v>3</v>
      </c>
      <c r="D1477" s="3"/>
    </row>
    <row r="1478" spans="1:4">
      <c r="A1478" s="2" t="str">
        <f>"253520200802001117447"</f>
        <v>253520200802001117447</v>
      </c>
      <c r="B1478" s="2" t="str">
        <f>"马飞昊"</f>
        <v>马飞昊</v>
      </c>
      <c r="C1478" s="2" t="s">
        <v>3</v>
      </c>
      <c r="D1478" s="3"/>
    </row>
    <row r="1479" spans="1:4">
      <c r="A1479" s="2" t="str">
        <f>"2535202007310824057"</f>
        <v>2535202007310824057</v>
      </c>
      <c r="B1479" s="2" t="str">
        <f>"彭丹"</f>
        <v>彭丹</v>
      </c>
      <c r="C1479" s="2" t="s">
        <v>5</v>
      </c>
      <c r="D1479" s="3"/>
    </row>
    <row r="1480" spans="1:4">
      <c r="A1480" s="2" t="str">
        <f>"253520200731133702180"</f>
        <v>253520200731133702180</v>
      </c>
      <c r="B1480" s="2" t="str">
        <f>"周明艳"</f>
        <v>周明艳</v>
      </c>
      <c r="C1480" s="2" t="s">
        <v>5</v>
      </c>
      <c r="D1480" s="3"/>
    </row>
    <row r="1481" spans="1:4">
      <c r="A1481" s="2" t="str">
        <f>"253520200731215729279"</f>
        <v>253520200731215729279</v>
      </c>
      <c r="B1481" s="2" t="str">
        <f>"张玉"</f>
        <v>张玉</v>
      </c>
      <c r="C1481" s="2" t="s">
        <v>5</v>
      </c>
      <c r="D1481" s="3"/>
    </row>
    <row r="1482" spans="1:4">
      <c r="A1482" s="2" t="str">
        <f>"253520200801130406350"</f>
        <v>253520200801130406350</v>
      </c>
      <c r="B1482" s="2" t="str">
        <f>"李秀"</f>
        <v>李秀</v>
      </c>
      <c r="C1482" s="2" t="s">
        <v>5</v>
      </c>
      <c r="D1482" s="3"/>
    </row>
    <row r="1483" spans="1:4">
      <c r="A1483" s="2" t="str">
        <f>"253520200731110717108"</f>
        <v>253520200731110717108</v>
      </c>
      <c r="B1483" s="2" t="str">
        <f>"樊婷"</f>
        <v>樊婷</v>
      </c>
      <c r="C1483" s="2" t="s">
        <v>5</v>
      </c>
      <c r="D1483" s="3"/>
    </row>
    <row r="1484" spans="1:4">
      <c r="A1484" s="2" t="str">
        <f>"253520200731172649236"</f>
        <v>253520200731172649236</v>
      </c>
      <c r="B1484" s="2" t="str">
        <f>"杨苗青"</f>
        <v>杨苗青</v>
      </c>
      <c r="C1484" s="2" t="s">
        <v>4</v>
      </c>
      <c r="D1484" s="3"/>
    </row>
    <row r="1485" spans="1:4">
      <c r="A1485" s="2" t="str">
        <f>"253520200731125714161"</f>
        <v>253520200731125714161</v>
      </c>
      <c r="B1485" s="2" t="str">
        <f>"万明珠"</f>
        <v>万明珠</v>
      </c>
      <c r="C1485" s="2" t="s">
        <v>5</v>
      </c>
      <c r="D1485" s="3"/>
    </row>
    <row r="1486" spans="1:4">
      <c r="A1486" s="2" t="str">
        <f>"253520200801132239352"</f>
        <v>253520200801132239352</v>
      </c>
      <c r="B1486" s="2" t="str">
        <f>"闫磐"</f>
        <v>闫磐</v>
      </c>
      <c r="C1486" s="2" t="s">
        <v>15</v>
      </c>
      <c r="D1486" s="3"/>
    </row>
    <row r="1487" spans="1:4">
      <c r="A1487" s="2" t="str">
        <f>"253520200801133608357"</f>
        <v>253520200801133608357</v>
      </c>
      <c r="B1487" s="2" t="str">
        <f>"张宁"</f>
        <v>张宁</v>
      </c>
      <c r="C1487" s="2" t="s">
        <v>6</v>
      </c>
      <c r="D1487" s="3"/>
    </row>
    <row r="1488" spans="1:4">
      <c r="A1488" s="2" t="str">
        <f>"253520200731133154178"</f>
        <v>253520200731133154178</v>
      </c>
      <c r="B1488" s="2" t="str">
        <f>"蒙菲菲"</f>
        <v>蒙菲菲</v>
      </c>
      <c r="C1488" s="2" t="s">
        <v>6</v>
      </c>
      <c r="D1488" s="3"/>
    </row>
    <row r="1489" spans="1:4">
      <c r="A1489" s="2" t="str">
        <f>"253520200731111157110"</f>
        <v>253520200731111157110</v>
      </c>
      <c r="B1489" s="2" t="str">
        <f>"詹倩倩"</f>
        <v>詹倩倩</v>
      </c>
      <c r="C1489" s="2" t="s">
        <v>6</v>
      </c>
      <c r="D1489" s="3"/>
    </row>
    <row r="1490" spans="1:4">
      <c r="A1490" s="2" t="str">
        <f>"253520200801130131349"</f>
        <v>253520200801130131349</v>
      </c>
      <c r="B1490" s="2" t="str">
        <f>"张慧"</f>
        <v>张慧</v>
      </c>
      <c r="C1490" s="2" t="s">
        <v>5</v>
      </c>
      <c r="D1490" s="3"/>
    </row>
    <row r="1491" spans="1:4">
      <c r="A1491" s="2" t="str">
        <f>"253520200801123304341"</f>
        <v>253520200801123304341</v>
      </c>
      <c r="B1491" s="2" t="str">
        <f>"周雅"</f>
        <v>周雅</v>
      </c>
      <c r="C1491" s="2" t="s">
        <v>5</v>
      </c>
      <c r="D1491" s="3"/>
    </row>
    <row r="1492" spans="1:4">
      <c r="A1492" s="2" t="str">
        <f>"253520200731111349112"</f>
        <v>253520200731111349112</v>
      </c>
      <c r="B1492" s="2" t="str">
        <f>"杜梦晗"</f>
        <v>杜梦晗</v>
      </c>
      <c r="C1492" s="2" t="s">
        <v>5</v>
      </c>
      <c r="D1492" s="3"/>
    </row>
    <row r="1493" spans="1:4">
      <c r="A1493" s="2" t="str">
        <f>"253520200731142858196"</f>
        <v>253520200731142858196</v>
      </c>
      <c r="B1493" s="2" t="str">
        <f>"陈亚静"</f>
        <v>陈亚静</v>
      </c>
      <c r="C1493" s="2" t="s">
        <v>6</v>
      </c>
      <c r="D1493" s="3"/>
    </row>
    <row r="1494" spans="1:4">
      <c r="A1494" s="2" t="str">
        <f>"253520200731122536144"</f>
        <v>253520200731122536144</v>
      </c>
      <c r="B1494" s="2" t="str">
        <f>"陈轩辉"</f>
        <v>陈轩辉</v>
      </c>
      <c r="C1494" s="2" t="s">
        <v>5</v>
      </c>
      <c r="D1494" s="3"/>
    </row>
    <row r="1495" spans="1:4">
      <c r="A1495" s="2" t="str">
        <f>"253520200731110517107"</f>
        <v>253520200731110517107</v>
      </c>
      <c r="B1495" s="2" t="str">
        <f>"张道茹"</f>
        <v>张道茹</v>
      </c>
      <c r="C1495" s="2" t="s">
        <v>5</v>
      </c>
      <c r="D1495" s="3"/>
    </row>
    <row r="1496" spans="1:4">
      <c r="A1496" s="2" t="str">
        <f>"25352020073110101183"</f>
        <v>25352020073110101183</v>
      </c>
      <c r="B1496" s="2" t="str">
        <f>"孙鹏"</f>
        <v>孙鹏</v>
      </c>
      <c r="C1496" s="2" t="s">
        <v>8</v>
      </c>
      <c r="D1496" s="3"/>
    </row>
    <row r="1497" spans="1:4">
      <c r="A1497" s="2" t="str">
        <f>"253520200731161455221"</f>
        <v>253520200731161455221</v>
      </c>
      <c r="B1497" s="2" t="str">
        <f>"杨文静"</f>
        <v>杨文静</v>
      </c>
      <c r="C1497" s="2" t="s">
        <v>5</v>
      </c>
      <c r="D1497" s="3"/>
    </row>
    <row r="1498" spans="1:4">
      <c r="A1498" s="2" t="str">
        <f>"253520200731222039287"</f>
        <v>253520200731222039287</v>
      </c>
      <c r="B1498" s="2" t="str">
        <f>"杨浩斐"</f>
        <v>杨浩斐</v>
      </c>
      <c r="C1498" s="2" t="s">
        <v>13</v>
      </c>
      <c r="D1498" s="3"/>
    </row>
    <row r="1499" spans="1:4">
      <c r="A1499" s="2" t="str">
        <f>"253520200801173044387"</f>
        <v>253520200801173044387</v>
      </c>
      <c r="B1499" s="2" t="str">
        <f>"李翀阳"</f>
        <v>李翀阳</v>
      </c>
      <c r="C1499" s="2" t="s">
        <v>19</v>
      </c>
      <c r="D1499" s="3"/>
    </row>
    <row r="1500" spans="1:4">
      <c r="A1500" s="2" t="str">
        <f>"253520200731135705189"</f>
        <v>253520200731135705189</v>
      </c>
      <c r="B1500" s="2" t="str">
        <f>"赵怡琦"</f>
        <v>赵怡琦</v>
      </c>
      <c r="C1500" s="2" t="s">
        <v>3</v>
      </c>
      <c r="D1500" s="3"/>
    </row>
    <row r="1501" spans="1:4">
      <c r="A1501" s="2" t="str">
        <f>"253520200801195246416"</f>
        <v>253520200801195246416</v>
      </c>
      <c r="B1501" s="2" t="str">
        <f>"符晓辉"</f>
        <v>符晓辉</v>
      </c>
      <c r="C1501" s="2" t="s">
        <v>16</v>
      </c>
      <c r="D1501" s="3"/>
    </row>
    <row r="1502" spans="1:4">
      <c r="A1502" s="2" t="str">
        <f>"253520200731123830148"</f>
        <v>253520200731123830148</v>
      </c>
      <c r="B1502" s="2" t="str">
        <f>"翟芃妍"</f>
        <v>翟芃妍</v>
      </c>
      <c r="C1502" s="2" t="s">
        <v>4</v>
      </c>
      <c r="D1502" s="3"/>
    </row>
    <row r="1503" spans="1:4">
      <c r="A1503" s="2" t="str">
        <f>"253520200731110759109"</f>
        <v>253520200731110759109</v>
      </c>
      <c r="B1503" s="2" t="str">
        <f>"李颖颖"</f>
        <v>李颖颖</v>
      </c>
      <c r="C1503" s="2" t="s">
        <v>6</v>
      </c>
      <c r="D1503" s="3"/>
    </row>
    <row r="1504" spans="1:4">
      <c r="A1504" s="2" t="str">
        <f>"253520200801221510433"</f>
        <v>253520200801221510433</v>
      </c>
      <c r="B1504" s="2" t="str">
        <f>"于阳"</f>
        <v>于阳</v>
      </c>
      <c r="C1504" s="2" t="s">
        <v>10</v>
      </c>
      <c r="D1504" s="3"/>
    </row>
    <row r="1505" spans="1:4">
      <c r="A1505" s="2" t="str">
        <f>"253520200801220845431"</f>
        <v>253520200801220845431</v>
      </c>
      <c r="B1505" s="2" t="str">
        <f>"闪光"</f>
        <v>闪光</v>
      </c>
      <c r="C1505" s="2" t="s">
        <v>12</v>
      </c>
      <c r="D1505" s="3"/>
    </row>
    <row r="1506" spans="1:4">
      <c r="A1506" s="2" t="str">
        <f>"253520200731114003120"</f>
        <v>253520200731114003120</v>
      </c>
      <c r="B1506" s="2" t="str">
        <f>"陶源"</f>
        <v>陶源</v>
      </c>
      <c r="C1506" s="2" t="s">
        <v>13</v>
      </c>
      <c r="D1506" s="3"/>
    </row>
    <row r="1507" spans="1:4">
      <c r="A1507" s="2" t="str">
        <f>"253520200731125322158"</f>
        <v>253520200731125322158</v>
      </c>
      <c r="B1507" s="2" t="str">
        <f>"韩露"</f>
        <v>韩露</v>
      </c>
      <c r="C1507" s="2" t="s">
        <v>3</v>
      </c>
      <c r="D1507" s="3"/>
    </row>
    <row r="1508" spans="1:4">
      <c r="A1508" s="2" t="str">
        <f>"253520200731115736132"</f>
        <v>253520200731115736132</v>
      </c>
      <c r="B1508" s="2" t="str">
        <f>"赵宇"</f>
        <v>赵宇</v>
      </c>
      <c r="C1508" s="2" t="s">
        <v>17</v>
      </c>
      <c r="D1508" s="3"/>
    </row>
    <row r="1509" spans="1:4">
      <c r="A1509" s="2" t="str">
        <f>"253520200731224832293"</f>
        <v>253520200731224832293</v>
      </c>
      <c r="B1509" s="2" t="str">
        <f>"聂影"</f>
        <v>聂影</v>
      </c>
      <c r="C1509" s="2" t="s">
        <v>6</v>
      </c>
      <c r="D1509" s="3"/>
    </row>
    <row r="1510" spans="1:4">
      <c r="A1510" s="2" t="str">
        <f>"253520200731235229299"</f>
        <v>253520200731235229299</v>
      </c>
      <c r="B1510" s="2" t="str">
        <f>"徐云飞"</f>
        <v>徐云飞</v>
      </c>
      <c r="C1510" s="2" t="s">
        <v>17</v>
      </c>
      <c r="D1510" s="3"/>
    </row>
    <row r="1511" spans="1:4">
      <c r="A1511" s="2" t="str">
        <f>"253520200801171731386"</f>
        <v>253520200801171731386</v>
      </c>
      <c r="B1511" s="2" t="str">
        <f>"林杨杨"</f>
        <v>林杨杨</v>
      </c>
      <c r="C1511" s="2" t="s">
        <v>4</v>
      </c>
      <c r="D1511" s="3"/>
    </row>
    <row r="1512" spans="1:4">
      <c r="A1512" s="2" t="str">
        <f>"253520200731111531114"</f>
        <v>253520200731111531114</v>
      </c>
      <c r="B1512" s="2" t="str">
        <f>"晋锦晨"</f>
        <v>晋锦晨</v>
      </c>
      <c r="C1512" s="2" t="s">
        <v>5</v>
      </c>
      <c r="D1512" s="3"/>
    </row>
    <row r="1513" spans="1:4">
      <c r="A1513" s="2" t="str">
        <f>"253520200731194848262"</f>
        <v>253520200731194848262</v>
      </c>
      <c r="B1513" s="2" t="str">
        <f>"李光泽"</f>
        <v>李光泽</v>
      </c>
      <c r="C1513" s="2" t="s">
        <v>13</v>
      </c>
      <c r="D1513" s="3"/>
    </row>
    <row r="1514" spans="1:4">
      <c r="A1514" s="2" t="str">
        <f>"253520200731144208199"</f>
        <v>253520200731144208199</v>
      </c>
      <c r="B1514" s="2" t="str">
        <f>"张一帆"</f>
        <v>张一帆</v>
      </c>
      <c r="C1514" s="2" t="s">
        <v>17</v>
      </c>
      <c r="D1514" s="3"/>
    </row>
    <row r="1515" spans="1:4">
      <c r="A1515" s="2" t="str">
        <f>"253520200802170725542"</f>
        <v>253520200802170725542</v>
      </c>
      <c r="B1515" s="2" t="str">
        <f>"袁悦"</f>
        <v>袁悦</v>
      </c>
      <c r="C1515" s="2" t="s">
        <v>19</v>
      </c>
      <c r="D1515" s="3"/>
    </row>
    <row r="1516" spans="1:4">
      <c r="A1516" s="2" t="str">
        <f>"253520200801173054388"</f>
        <v>253520200801173054388</v>
      </c>
      <c r="B1516" s="2" t="str">
        <f>"李茹玥"</f>
        <v>李茹玥</v>
      </c>
      <c r="C1516" s="2" t="s">
        <v>5</v>
      </c>
      <c r="D1516" s="3"/>
    </row>
    <row r="1517" spans="1:4">
      <c r="A1517" s="2" t="str">
        <f>"253520200801095212321"</f>
        <v>253520200801095212321</v>
      </c>
      <c r="B1517" s="2" t="str">
        <f>"任星涵"</f>
        <v>任星涵</v>
      </c>
      <c r="C1517" s="2" t="s">
        <v>3</v>
      </c>
      <c r="D1517" s="3"/>
    </row>
    <row r="1518" spans="1:4">
      <c r="A1518" s="2" t="str">
        <f>"253520200731212109271"</f>
        <v>253520200731212109271</v>
      </c>
      <c r="B1518" s="2" t="str">
        <f>"许永君"</f>
        <v>许永君</v>
      </c>
      <c r="C1518" s="2" t="s">
        <v>6</v>
      </c>
      <c r="D1518" s="3"/>
    </row>
    <row r="1519" spans="1:4">
      <c r="A1519" s="2" t="str">
        <f>"2535202007310821126"</f>
        <v>2535202007310821126</v>
      </c>
      <c r="B1519" s="2" t="str">
        <f>"王月明"</f>
        <v>王月明</v>
      </c>
      <c r="C1519" s="2" t="s">
        <v>6</v>
      </c>
      <c r="D1519" s="3"/>
    </row>
    <row r="1520" spans="1:4">
      <c r="A1520" s="2" t="str">
        <f>"25352020073109065222"</f>
        <v>25352020073109065222</v>
      </c>
      <c r="B1520" s="2" t="str">
        <f>"刘飒"</f>
        <v>刘飒</v>
      </c>
      <c r="C1520" s="2" t="s">
        <v>4</v>
      </c>
      <c r="D1520" s="3"/>
    </row>
    <row r="1521" spans="1:4">
      <c r="A1521" s="2" t="str">
        <f>"253520200802071940456"</f>
        <v>253520200802071940456</v>
      </c>
      <c r="B1521" s="2" t="str">
        <f>"肖静歌"</f>
        <v>肖静歌</v>
      </c>
      <c r="C1521" s="2" t="s">
        <v>6</v>
      </c>
      <c r="D1521" s="3"/>
    </row>
    <row r="1522" spans="1:4">
      <c r="A1522" s="2" t="str">
        <f>"253520200801153520366"</f>
        <v>253520200801153520366</v>
      </c>
      <c r="B1522" s="2" t="str">
        <f>"王世杰"</f>
        <v>王世杰</v>
      </c>
      <c r="C1522" s="2" t="s">
        <v>11</v>
      </c>
      <c r="D1522" s="3"/>
    </row>
    <row r="1523" spans="1:4">
      <c r="A1523" s="2" t="str">
        <f>"253520200731165410230"</f>
        <v>253520200731165410230</v>
      </c>
      <c r="B1523" s="2" t="str">
        <f>"王爽"</f>
        <v>王爽</v>
      </c>
      <c r="C1523" s="2" t="s">
        <v>5</v>
      </c>
      <c r="D1523" s="3"/>
    </row>
    <row r="1524" spans="1:4">
      <c r="A1524" s="2" t="str">
        <f>"253520200801200644419"</f>
        <v>253520200801200644419</v>
      </c>
      <c r="B1524" s="2" t="str">
        <f>"史芳玲"</f>
        <v>史芳玲</v>
      </c>
      <c r="C1524" s="2" t="s">
        <v>6</v>
      </c>
      <c r="D1524" s="3"/>
    </row>
    <row r="1525" spans="1:4">
      <c r="A1525" s="2" t="str">
        <f>"253520200801130919351"</f>
        <v>253520200801130919351</v>
      </c>
      <c r="B1525" s="2" t="str">
        <f>"齐冰"</f>
        <v>齐冰</v>
      </c>
      <c r="C1525" s="2" t="s">
        <v>17</v>
      </c>
      <c r="D1525" s="3"/>
    </row>
    <row r="1526" spans="1:4">
      <c r="A1526" s="2" t="str">
        <f>"253520200801041003300"</f>
        <v>253520200801041003300</v>
      </c>
      <c r="B1526" s="2" t="str">
        <f>"高静煜"</f>
        <v>高静煜</v>
      </c>
      <c r="C1526" s="2" t="s">
        <v>5</v>
      </c>
      <c r="D1526" s="3"/>
    </row>
    <row r="1527" spans="1:4">
      <c r="A1527" s="2" t="str">
        <f>"253520200801164522382"</f>
        <v>253520200801164522382</v>
      </c>
      <c r="B1527" s="2" t="str">
        <f>"杨钊"</f>
        <v>杨钊</v>
      </c>
      <c r="C1527" s="2" t="s">
        <v>13</v>
      </c>
      <c r="D1527" s="3"/>
    </row>
    <row r="1528" spans="1:4">
      <c r="A1528" s="2" t="str">
        <f>"253520200731230727294"</f>
        <v>253520200731230727294</v>
      </c>
      <c r="B1528" s="2" t="str">
        <f>"杨子文"</f>
        <v>杨子文</v>
      </c>
      <c r="C1528" s="2" t="s">
        <v>5</v>
      </c>
      <c r="D1528" s="3"/>
    </row>
    <row r="1529" spans="1:4">
      <c r="A1529" s="2" t="str">
        <f>"253520200802135626518"</f>
        <v>253520200802135626518</v>
      </c>
      <c r="B1529" s="2" t="str">
        <f>"苗姣"</f>
        <v>苗姣</v>
      </c>
      <c r="C1529" s="2" t="s">
        <v>9</v>
      </c>
      <c r="D1529" s="3"/>
    </row>
    <row r="1530" spans="1:4">
      <c r="A1530" s="2" t="str">
        <f>"253520200731153939214"</f>
        <v>253520200731153939214</v>
      </c>
      <c r="B1530" s="2" t="str">
        <f>"王洋"</f>
        <v>王洋</v>
      </c>
      <c r="C1530" s="2" t="s">
        <v>5</v>
      </c>
      <c r="D1530" s="3"/>
    </row>
    <row r="1531" spans="1:4">
      <c r="A1531" s="2" t="str">
        <f>"253520200801120047338"</f>
        <v>253520200801120047338</v>
      </c>
      <c r="B1531" s="2" t="str">
        <f>"赵红学"</f>
        <v>赵红学</v>
      </c>
      <c r="C1531" s="2" t="s">
        <v>17</v>
      </c>
      <c r="D1531" s="3"/>
    </row>
    <row r="1532" spans="1:4">
      <c r="A1532" s="2" t="str">
        <f>"253520200802112300497"</f>
        <v>253520200802112300497</v>
      </c>
      <c r="B1532" s="2" t="str">
        <f>"齐小堂"</f>
        <v>齐小堂</v>
      </c>
      <c r="C1532" s="2" t="s">
        <v>13</v>
      </c>
      <c r="D1532" s="3"/>
    </row>
    <row r="1533" spans="1:4">
      <c r="A1533" s="2" t="str">
        <f>"253520200731162937224"</f>
        <v>253520200731162937224</v>
      </c>
      <c r="B1533" s="2" t="str">
        <f>"鲁鑫"</f>
        <v>鲁鑫</v>
      </c>
      <c r="C1533" s="2" t="s">
        <v>5</v>
      </c>
      <c r="D1533" s="3"/>
    </row>
    <row r="1534" spans="1:4">
      <c r="A1534" s="2" t="str">
        <f>"253520200731131817173"</f>
        <v>253520200731131817173</v>
      </c>
      <c r="B1534" s="2" t="str">
        <f>"杨星"</f>
        <v>杨星</v>
      </c>
      <c r="C1534" s="2" t="s">
        <v>5</v>
      </c>
      <c r="D1534" s="3"/>
    </row>
    <row r="1535" spans="1:4">
      <c r="A1535" s="2" t="str">
        <f>"253520200801160548374"</f>
        <v>253520200801160548374</v>
      </c>
      <c r="B1535" s="2" t="str">
        <f>"赵燚"</f>
        <v>赵燚</v>
      </c>
      <c r="C1535" s="2" t="s">
        <v>16</v>
      </c>
      <c r="D1535" s="3"/>
    </row>
    <row r="1536" spans="1:4">
      <c r="A1536" s="2" t="str">
        <f>"25352020073109352855"</f>
        <v>25352020073109352855</v>
      </c>
      <c r="B1536" s="2" t="str">
        <f>"马鑫"</f>
        <v>马鑫</v>
      </c>
      <c r="C1536" s="2" t="s">
        <v>5</v>
      </c>
      <c r="D1536" s="3"/>
    </row>
    <row r="1537" spans="1:4">
      <c r="A1537" s="2" t="str">
        <f>"253520200802000244446"</f>
        <v>253520200802000244446</v>
      </c>
      <c r="B1537" s="2" t="str">
        <f>"刘阳"</f>
        <v>刘阳</v>
      </c>
      <c r="C1537" s="2" t="s">
        <v>5</v>
      </c>
      <c r="D1537" s="3"/>
    </row>
    <row r="1538" spans="1:4">
      <c r="A1538" s="2" t="str">
        <f>"25352020073109005413"</f>
        <v>25352020073109005413</v>
      </c>
      <c r="B1538" s="2" t="str">
        <f>"曹徐旗"</f>
        <v>曹徐旗</v>
      </c>
      <c r="C1538" s="2" t="s">
        <v>7</v>
      </c>
      <c r="D1538" s="3"/>
    </row>
    <row r="1539" spans="1:4">
      <c r="A1539" s="2" t="str">
        <f>"253520200731211301270"</f>
        <v>253520200731211301270</v>
      </c>
      <c r="B1539" s="2" t="str">
        <f>"郭铭扬"</f>
        <v>郭铭扬</v>
      </c>
      <c r="C1539" s="2" t="s">
        <v>5</v>
      </c>
      <c r="D1539" s="3"/>
    </row>
    <row r="1540" spans="1:4">
      <c r="A1540" s="2" t="str">
        <f>"2535202007310825568"</f>
        <v>2535202007310825568</v>
      </c>
      <c r="B1540" s="2" t="str">
        <f>"孟慧"</f>
        <v>孟慧</v>
      </c>
      <c r="C1540" s="2" t="s">
        <v>5</v>
      </c>
      <c r="D1540" s="3"/>
    </row>
    <row r="1541" spans="1:4">
      <c r="A1541" s="2" t="str">
        <f>"253520200731122755146"</f>
        <v>253520200731122755146</v>
      </c>
      <c r="B1541" s="2" t="str">
        <f>"韩书珍"</f>
        <v>韩书珍</v>
      </c>
      <c r="C1541" s="2" t="s">
        <v>17</v>
      </c>
      <c r="D1541" s="3"/>
    </row>
    <row r="1542" spans="1:4">
      <c r="A1542" s="2" t="str">
        <f>"253520200802091856472"</f>
        <v>253520200802091856472</v>
      </c>
      <c r="B1542" s="2" t="str">
        <f>"韩智勤"</f>
        <v>韩智勤</v>
      </c>
      <c r="C1542" s="2" t="s">
        <v>5</v>
      </c>
      <c r="D1542" s="3"/>
    </row>
    <row r="1543" spans="1:4">
      <c r="A1543" s="2" t="str">
        <f>"253520200731194653261"</f>
        <v>253520200731194653261</v>
      </c>
      <c r="B1543" s="2" t="str">
        <f>"王素素"</f>
        <v>王素素</v>
      </c>
      <c r="C1543" s="2" t="s">
        <v>6</v>
      </c>
      <c r="D1543" s="3"/>
    </row>
    <row r="1544" spans="1:4">
      <c r="A1544" s="2" t="str">
        <f>"253520200801132439353"</f>
        <v>253520200801132439353</v>
      </c>
      <c r="B1544" s="2" t="str">
        <f>"韩婕妤"</f>
        <v>韩婕妤</v>
      </c>
      <c r="C1544" s="2" t="s">
        <v>12</v>
      </c>
      <c r="D1544" s="3"/>
    </row>
    <row r="1545" spans="1:4">
      <c r="A1545" s="2" t="str">
        <f>"253520200801185908408"</f>
        <v>253520200801185908408</v>
      </c>
      <c r="B1545" s="2" t="str">
        <f>"李照华"</f>
        <v>李照华</v>
      </c>
      <c r="C1545" s="2" t="s">
        <v>17</v>
      </c>
      <c r="D1545" s="3"/>
    </row>
    <row r="1546" spans="1:4">
      <c r="A1546" s="2" t="str">
        <f>"253520200801184350404"</f>
        <v>253520200801184350404</v>
      </c>
      <c r="B1546" s="2" t="str">
        <f>"梅玉杰"</f>
        <v>梅玉杰</v>
      </c>
      <c r="C1546" s="2" t="s">
        <v>12</v>
      </c>
      <c r="D1546" s="3"/>
    </row>
    <row r="1547" spans="1:4">
      <c r="A1547" s="2" t="str">
        <f>"253520200801124134345"</f>
        <v>253520200801124134345</v>
      </c>
      <c r="B1547" s="2" t="str">
        <f>"李幸芬"</f>
        <v>李幸芬</v>
      </c>
      <c r="C1547" s="2" t="s">
        <v>6</v>
      </c>
      <c r="D1547" s="3"/>
    </row>
    <row r="1548" spans="1:4">
      <c r="A1548" s="2" t="str">
        <f>"253520200801125408348"</f>
        <v>253520200801125408348</v>
      </c>
      <c r="B1548" s="2" t="str">
        <f>"程亚南"</f>
        <v>程亚南</v>
      </c>
      <c r="C1548" s="2" t="s">
        <v>6</v>
      </c>
      <c r="D1548" s="3"/>
    </row>
    <row r="1549" spans="1:4">
      <c r="A1549" s="2" t="str">
        <f>"253520200731172123235"</f>
        <v>253520200731172123235</v>
      </c>
      <c r="B1549" s="2" t="str">
        <f>"付田田"</f>
        <v>付田田</v>
      </c>
      <c r="C1549" s="2" t="s">
        <v>17</v>
      </c>
      <c r="D1549" s="3"/>
    </row>
    <row r="1550" spans="1:4">
      <c r="A1550" s="2" t="str">
        <f>"253520200802004027450"</f>
        <v>253520200802004027450</v>
      </c>
      <c r="B1550" s="2" t="str">
        <f>"柳帅男"</f>
        <v>柳帅男</v>
      </c>
      <c r="C1550" s="2" t="s">
        <v>6</v>
      </c>
      <c r="D1550" s="3"/>
    </row>
    <row r="1551" spans="1:4">
      <c r="A1551" s="2" t="str">
        <f>"253520200801185507406"</f>
        <v>253520200801185507406</v>
      </c>
      <c r="B1551" s="2" t="str">
        <f>"冯博婕"</f>
        <v>冯博婕</v>
      </c>
      <c r="C1551" s="2" t="s">
        <v>6</v>
      </c>
      <c r="D1551" s="3"/>
    </row>
    <row r="1552" spans="1:4">
      <c r="A1552" s="2" t="str">
        <f>"253520200801081636305"</f>
        <v>253520200801081636305</v>
      </c>
      <c r="B1552" s="2" t="str">
        <f>"李琳"</f>
        <v>李琳</v>
      </c>
      <c r="C1552" s="2" t="s">
        <v>6</v>
      </c>
      <c r="D1552" s="3"/>
    </row>
    <row r="1553" spans="1:4">
      <c r="A1553" s="2" t="str">
        <f>"253520200802111747495"</f>
        <v>253520200802111747495</v>
      </c>
      <c r="B1553" s="2" t="str">
        <f>"张亚武"</f>
        <v>张亚武</v>
      </c>
      <c r="C1553" s="2" t="s">
        <v>7</v>
      </c>
      <c r="D1553" s="3"/>
    </row>
    <row r="1554" spans="1:4">
      <c r="A1554" s="2" t="str">
        <f>"25352020073110150487"</f>
        <v>25352020073110150487</v>
      </c>
      <c r="B1554" s="2" t="str">
        <f>"王轲"</f>
        <v>王轲</v>
      </c>
      <c r="C1554" s="2" t="s">
        <v>13</v>
      </c>
      <c r="D1554" s="3"/>
    </row>
    <row r="1555" spans="1:4">
      <c r="A1555" s="2" t="str">
        <f>"253520200801233558444"</f>
        <v>253520200801233558444</v>
      </c>
      <c r="B1555" s="2" t="str">
        <f>"程宇"</f>
        <v>程宇</v>
      </c>
      <c r="C1555" s="2" t="s">
        <v>20</v>
      </c>
      <c r="D1555" s="3"/>
    </row>
    <row r="1556" spans="1:4">
      <c r="A1556" s="2" t="str">
        <f>"253520200801083731309"</f>
        <v>253520200801083731309</v>
      </c>
      <c r="B1556" s="2" t="str">
        <f>"赵振科"</f>
        <v>赵振科</v>
      </c>
      <c r="C1556" s="2" t="s">
        <v>5</v>
      </c>
      <c r="D1556" s="3"/>
    </row>
    <row r="1557" spans="1:4">
      <c r="A1557" s="2" t="str">
        <f>"253520200801225019438"</f>
        <v>253520200801225019438</v>
      </c>
      <c r="B1557" s="2" t="str">
        <f>"陈应改"</f>
        <v>陈应改</v>
      </c>
      <c r="C1557" s="2" t="s">
        <v>20</v>
      </c>
      <c r="D1557" s="3"/>
    </row>
    <row r="1558" spans="1:4">
      <c r="A1558" s="2" t="str">
        <f>"253520200731194414260"</f>
        <v>253520200731194414260</v>
      </c>
      <c r="B1558" s="2" t="str">
        <f>"李吉锋"</f>
        <v>李吉锋</v>
      </c>
      <c r="C1558" s="2" t="s">
        <v>17</v>
      </c>
      <c r="D1558" s="3"/>
    </row>
    <row r="1559" spans="1:4">
      <c r="A1559" s="2" t="str">
        <f>"253520200801094435317"</f>
        <v>253520200801094435317</v>
      </c>
      <c r="B1559" s="2" t="str">
        <f>"李壮"</f>
        <v>李壮</v>
      </c>
      <c r="C1559" s="2" t="s">
        <v>13</v>
      </c>
      <c r="D1559" s="3"/>
    </row>
    <row r="1560" spans="1:4">
      <c r="A1560" s="2" t="str">
        <f>"253520200802171652545"</f>
        <v>253520200802171652545</v>
      </c>
      <c r="B1560" s="2" t="str">
        <f>"张琪"</f>
        <v>张琪</v>
      </c>
      <c r="C1560" s="2" t="s">
        <v>4</v>
      </c>
      <c r="D1560" s="3"/>
    </row>
    <row r="1561" spans="1:4">
      <c r="A1561" s="2" t="str">
        <f>"253520200801095759322"</f>
        <v>253520200801095759322</v>
      </c>
      <c r="B1561" s="2" t="str">
        <f>"梁荣秋"</f>
        <v>梁荣秋</v>
      </c>
      <c r="C1561" s="2" t="s">
        <v>6</v>
      </c>
      <c r="D1561" s="3"/>
    </row>
    <row r="1562" spans="1:4">
      <c r="A1562" s="2" t="str">
        <f>"253520200731135655188"</f>
        <v>253520200731135655188</v>
      </c>
      <c r="B1562" s="2" t="str">
        <f>"马涵"</f>
        <v>马涵</v>
      </c>
      <c r="C1562" s="2" t="s">
        <v>5</v>
      </c>
      <c r="D1562" s="3"/>
    </row>
    <row r="1563" spans="1:4">
      <c r="A1563" s="2" t="str">
        <f>"2535202007310821055"</f>
        <v>2535202007310821055</v>
      </c>
      <c r="B1563" s="2" t="str">
        <f>"王聪聪"</f>
        <v>王聪聪</v>
      </c>
      <c r="C1563" s="2" t="s">
        <v>5</v>
      </c>
      <c r="D1563" s="3"/>
    </row>
    <row r="1564" spans="1:4">
      <c r="A1564" s="2" t="str">
        <f>"253520200802150503524"</f>
        <v>253520200802150503524</v>
      </c>
      <c r="B1564" s="2" t="str">
        <f>"时新东"</f>
        <v>时新东</v>
      </c>
      <c r="C1564" s="2" t="s">
        <v>17</v>
      </c>
      <c r="D1564" s="3"/>
    </row>
    <row r="1565" spans="1:4">
      <c r="A1565" s="2" t="str">
        <f>"253520200801123746343"</f>
        <v>253520200801123746343</v>
      </c>
      <c r="B1565" s="2" t="str">
        <f>"李广阳"</f>
        <v>李广阳</v>
      </c>
      <c r="C1565" s="2" t="s">
        <v>13</v>
      </c>
      <c r="D1565" s="3"/>
    </row>
    <row r="1566" spans="1:4">
      <c r="A1566" s="2" t="str">
        <f>"253520200801181015397"</f>
        <v>253520200801181015397</v>
      </c>
      <c r="B1566" s="2" t="str">
        <f>"王紫阳"</f>
        <v>王紫阳</v>
      </c>
      <c r="C1566" s="2" t="s">
        <v>11</v>
      </c>
      <c r="D1566" s="3"/>
    </row>
    <row r="1567" spans="1:4">
      <c r="A1567" s="2" t="str">
        <f>"253520200802085705470"</f>
        <v>253520200802085705470</v>
      </c>
      <c r="B1567" s="2" t="str">
        <f>"赵丽丽"</f>
        <v>赵丽丽</v>
      </c>
      <c r="C1567" s="2" t="s">
        <v>5</v>
      </c>
      <c r="D1567" s="3"/>
    </row>
    <row r="1568" spans="1:4">
      <c r="A1568" s="2" t="str">
        <f>"253520200731144833200"</f>
        <v>253520200731144833200</v>
      </c>
      <c r="B1568" s="2" t="str">
        <f>"张婷"</f>
        <v>张婷</v>
      </c>
      <c r="C1568" s="2" t="s">
        <v>5</v>
      </c>
      <c r="D1568" s="3"/>
    </row>
    <row r="1569" spans="1:4">
      <c r="A1569" s="2" t="str">
        <f>"25352020073109521773"</f>
        <v>25352020073109521773</v>
      </c>
      <c r="B1569" s="2" t="str">
        <f>"李晨阳"</f>
        <v>李晨阳</v>
      </c>
      <c r="C1569" s="2" t="s">
        <v>5</v>
      </c>
      <c r="D1569" s="3"/>
    </row>
    <row r="1570" spans="1:4">
      <c r="A1570" s="2" t="str">
        <f>"253520200801154825370"</f>
        <v>253520200801154825370</v>
      </c>
      <c r="B1570" s="2" t="str">
        <f>"卢静"</f>
        <v>卢静</v>
      </c>
      <c r="C1570" s="2" t="s">
        <v>17</v>
      </c>
      <c r="D1570" s="3"/>
    </row>
    <row r="1571" spans="1:4">
      <c r="A1571" s="2" t="str">
        <f>"253520200731112847118"</f>
        <v>253520200731112847118</v>
      </c>
      <c r="B1571" s="2" t="str">
        <f>"吕孟遥"</f>
        <v>吕孟遥</v>
      </c>
      <c r="C1571" s="2" t="s">
        <v>5</v>
      </c>
      <c r="D1571" s="3"/>
    </row>
    <row r="1572" spans="1:4">
      <c r="A1572" s="2" t="str">
        <f>"253520200731161641222"</f>
        <v>253520200731161641222</v>
      </c>
      <c r="B1572" s="2" t="str">
        <f>"孙蕊"</f>
        <v>孙蕊</v>
      </c>
      <c r="C1572" s="2" t="s">
        <v>5</v>
      </c>
      <c r="D1572" s="3"/>
    </row>
    <row r="1573" spans="1:4">
      <c r="A1573" s="2" t="str">
        <f>"25352020073109343851"</f>
        <v>25352020073109343851</v>
      </c>
      <c r="B1573" s="2" t="str">
        <f>"王梦"</f>
        <v>王梦</v>
      </c>
      <c r="C1573" s="2" t="s">
        <v>5</v>
      </c>
      <c r="D1573" s="3"/>
    </row>
    <row r="1574" spans="1:4">
      <c r="A1574" s="2" t="str">
        <f>"253520200731202127266"</f>
        <v>253520200731202127266</v>
      </c>
      <c r="B1574" s="2" t="str">
        <f>"张欣"</f>
        <v>张欣</v>
      </c>
      <c r="C1574" s="2" t="s">
        <v>17</v>
      </c>
      <c r="D1574" s="3"/>
    </row>
    <row r="1575" spans="1:4">
      <c r="A1575" s="2" t="str">
        <f>"25352020073109305147"</f>
        <v>25352020073109305147</v>
      </c>
      <c r="B1575" s="2" t="str">
        <f>"林娜"</f>
        <v>林娜</v>
      </c>
      <c r="C1575" s="2" t="s">
        <v>6</v>
      </c>
      <c r="D1575" s="3"/>
    </row>
    <row r="1576" spans="1:4">
      <c r="A1576" s="2" t="str">
        <f>"253520200731115707131"</f>
        <v>253520200731115707131</v>
      </c>
      <c r="B1576" s="2" t="str">
        <f>"李璐璐"</f>
        <v>李璐璐</v>
      </c>
      <c r="C1576" s="2" t="s">
        <v>13</v>
      </c>
      <c r="D1576" s="3"/>
    </row>
    <row r="1577" spans="1:4">
      <c r="A1577" s="2" t="str">
        <f>"253520200802084035468"</f>
        <v>253520200802084035468</v>
      </c>
      <c r="B1577" s="2" t="str">
        <f>"王晨"</f>
        <v>王晨</v>
      </c>
      <c r="C1577" s="2" t="s">
        <v>5</v>
      </c>
      <c r="D1577" s="3"/>
    </row>
    <row r="1578" spans="1:4">
      <c r="A1578" s="2" t="str">
        <f>"25352020073109371758"</f>
        <v>25352020073109371758</v>
      </c>
      <c r="B1578" s="2" t="str">
        <f>"金月"</f>
        <v>金月</v>
      </c>
      <c r="C1578" s="2" t="s">
        <v>12</v>
      </c>
      <c r="D1578" s="3"/>
    </row>
    <row r="1579" spans="1:4">
      <c r="A1579" s="2" t="str">
        <f>"253520200801180213395"</f>
        <v>253520200801180213395</v>
      </c>
      <c r="B1579" s="2" t="str">
        <f>"李耶涵"</f>
        <v>李耶涵</v>
      </c>
      <c r="C1579" s="2" t="s">
        <v>15</v>
      </c>
      <c r="D1579" s="3"/>
    </row>
    <row r="1580" spans="1:4">
      <c r="A1580" s="2" t="str">
        <f>"253520200802083937467"</f>
        <v>253520200802083937467</v>
      </c>
      <c r="B1580" s="2" t="str">
        <f>"赵君君"</f>
        <v>赵君君</v>
      </c>
      <c r="C1580" s="2" t="s">
        <v>6</v>
      </c>
      <c r="D1580" s="3"/>
    </row>
    <row r="1581" spans="1:4">
      <c r="A1581" s="2" t="str">
        <f>"253520200801082024306"</f>
        <v>253520200801082024306</v>
      </c>
      <c r="B1581" s="2" t="str">
        <f>"王肖婉"</f>
        <v>王肖婉</v>
      </c>
      <c r="C1581" s="2" t="s">
        <v>6</v>
      </c>
      <c r="D1581" s="3"/>
    </row>
    <row r="1582" spans="1:4">
      <c r="A1582" s="2" t="str">
        <f>"253520200801185749407"</f>
        <v>253520200801185749407</v>
      </c>
      <c r="B1582" s="2" t="str">
        <f>"赵靓"</f>
        <v>赵靓</v>
      </c>
      <c r="C1582" s="2" t="s">
        <v>5</v>
      </c>
      <c r="D1582" s="3"/>
    </row>
    <row r="1583" spans="1:4">
      <c r="A1583" s="2" t="str">
        <f>"253520200801191357413"</f>
        <v>253520200801191357413</v>
      </c>
      <c r="B1583" s="2" t="str">
        <f>"翟雪迎"</f>
        <v>翟雪迎</v>
      </c>
      <c r="C1583" s="2" t="s">
        <v>13</v>
      </c>
      <c r="D1583" s="3"/>
    </row>
    <row r="1584" spans="1:4">
      <c r="A1584" s="2" t="str">
        <f>"253520200801180508396"</f>
        <v>253520200801180508396</v>
      </c>
      <c r="B1584" s="2" t="str">
        <f>"崔淼钰"</f>
        <v>崔淼钰</v>
      </c>
      <c r="C1584" s="2" t="s">
        <v>15</v>
      </c>
      <c r="D1584" s="3"/>
    </row>
    <row r="1585" spans="1:4">
      <c r="A1585" s="2" t="str">
        <f>"253520200731195523264"</f>
        <v>253520200731195523264</v>
      </c>
      <c r="B1585" s="2" t="str">
        <f>"万玉帅"</f>
        <v>万玉帅</v>
      </c>
      <c r="C1585" s="2" t="s">
        <v>5</v>
      </c>
      <c r="D1585" s="3"/>
    </row>
    <row r="1586" spans="1:4">
      <c r="A1586" s="2" t="str">
        <f>"253520200801091147313"</f>
        <v>253520200801091147313</v>
      </c>
      <c r="B1586" s="2" t="str">
        <f>"刘顺利"</f>
        <v>刘顺利</v>
      </c>
      <c r="C1586" s="2" t="s">
        <v>9</v>
      </c>
      <c r="D1586" s="3"/>
    </row>
    <row r="1587" spans="1:4">
      <c r="A1587" s="2" t="str">
        <f>"253520200801173216389"</f>
        <v>253520200801173216389</v>
      </c>
      <c r="B1587" s="2" t="str">
        <f>"李雨晴"</f>
        <v>李雨晴</v>
      </c>
      <c r="C1587" s="2" t="s">
        <v>5</v>
      </c>
      <c r="D1587" s="3"/>
    </row>
    <row r="1588" spans="1:4">
      <c r="A1588" s="2" t="str">
        <f>"253520200731223431291"</f>
        <v>253520200731223431291</v>
      </c>
      <c r="B1588" s="2" t="str">
        <f>"王春花"</f>
        <v>王春花</v>
      </c>
      <c r="C1588" s="2" t="s">
        <v>3</v>
      </c>
      <c r="D1588" s="3"/>
    </row>
    <row r="1589" spans="1:4">
      <c r="A1589" s="2" t="str">
        <f>"253520200802153653528"</f>
        <v>253520200802153653528</v>
      </c>
      <c r="B1589" s="2" t="str">
        <f>"张博斐"</f>
        <v>张博斐</v>
      </c>
      <c r="C1589" s="2" t="s">
        <v>18</v>
      </c>
      <c r="D1589" s="3"/>
    </row>
    <row r="1590" spans="1:4">
      <c r="A1590" s="2" t="str">
        <f>"253520200731120255134"</f>
        <v>253520200731120255134</v>
      </c>
      <c r="B1590" s="2" t="str">
        <f>"张璇"</f>
        <v>张璇</v>
      </c>
      <c r="C1590" s="2" t="s">
        <v>5</v>
      </c>
      <c r="D1590" s="3"/>
    </row>
    <row r="1591" spans="1:4">
      <c r="A1591" s="2" t="str">
        <f>"253520200802161414535"</f>
        <v>253520200802161414535</v>
      </c>
      <c r="B1591" s="2" t="str">
        <f>"方婉"</f>
        <v>方婉</v>
      </c>
      <c r="C1591" s="2" t="s">
        <v>3</v>
      </c>
      <c r="D1591" s="3"/>
    </row>
    <row r="1592" spans="1:4">
      <c r="A1592" s="2" t="str">
        <f>"253520200731175936243"</f>
        <v>253520200731175936243</v>
      </c>
      <c r="B1592" s="2" t="str">
        <f>"乔娟"</f>
        <v>乔娟</v>
      </c>
      <c r="C1592" s="2" t="s">
        <v>6</v>
      </c>
      <c r="D1592" s="3"/>
    </row>
    <row r="1593" spans="1:4">
      <c r="A1593" s="2" t="str">
        <f>"253520200801173803390"</f>
        <v>253520200801173803390</v>
      </c>
      <c r="B1593" s="2" t="str">
        <f>"岳晨"</f>
        <v>岳晨</v>
      </c>
      <c r="C1593" s="2" t="s">
        <v>6</v>
      </c>
      <c r="D1593" s="3"/>
    </row>
    <row r="1594" spans="1:4">
      <c r="A1594" s="2" t="str">
        <f>"253520200731175040240"</f>
        <v>253520200731175040240</v>
      </c>
      <c r="B1594" s="2" t="str">
        <f>"邱梦君"</f>
        <v>邱梦君</v>
      </c>
      <c r="C1594" s="2" t="s">
        <v>4</v>
      </c>
      <c r="D1594" s="3"/>
    </row>
    <row r="1595" spans="1:4">
      <c r="A1595" s="2" t="str">
        <f>"253520200731124645153"</f>
        <v>253520200731124645153</v>
      </c>
      <c r="B1595" s="2" t="str">
        <f>"张硕"</f>
        <v>张硕</v>
      </c>
      <c r="C1595" s="2" t="s">
        <v>4</v>
      </c>
      <c r="D1595" s="3"/>
    </row>
    <row r="1596" spans="1:4">
      <c r="A1596" s="2" t="str">
        <f>"253520200802104105489"</f>
        <v>253520200802104105489</v>
      </c>
      <c r="B1596" s="2" t="str">
        <f>"尤艺霖"</f>
        <v>尤艺霖</v>
      </c>
      <c r="C1596" s="2" t="s">
        <v>3</v>
      </c>
      <c r="D1596" s="3"/>
    </row>
    <row r="1597" spans="1:4">
      <c r="A1597" s="2" t="str">
        <f>"253520200801080608303"</f>
        <v>253520200801080608303</v>
      </c>
      <c r="B1597" s="2" t="str">
        <f>"赵露露"</f>
        <v>赵露露</v>
      </c>
      <c r="C1597" s="2" t="s">
        <v>5</v>
      </c>
      <c r="D1597" s="3"/>
    </row>
    <row r="1598" spans="1:4">
      <c r="A1598" s="2" t="str">
        <f>"253520200801230946442"</f>
        <v>253520200801230946442</v>
      </c>
      <c r="B1598" s="2" t="str">
        <f>"冯应铎"</f>
        <v>冯应铎</v>
      </c>
      <c r="C1598" s="2" t="s">
        <v>17</v>
      </c>
      <c r="D1598" s="3"/>
    </row>
    <row r="1599" spans="1:4">
      <c r="A1599" s="2" t="str">
        <f>"253520200801084551311"</f>
        <v>253520200801084551311</v>
      </c>
      <c r="B1599" s="2" t="str">
        <f>"蔡森"</f>
        <v>蔡森</v>
      </c>
      <c r="C1599" s="2" t="s">
        <v>4</v>
      </c>
      <c r="D1599" s="3"/>
    </row>
    <row r="1600" spans="1:4">
      <c r="A1600" s="2" t="str">
        <f>"253520200731131715172"</f>
        <v>253520200731131715172</v>
      </c>
      <c r="B1600" s="2" t="str">
        <f>"归燕岑"</f>
        <v>归燕岑</v>
      </c>
      <c r="C1600" s="2" t="s">
        <v>6</v>
      </c>
      <c r="D1600" s="3"/>
    </row>
    <row r="1601" spans="1:4">
      <c r="A1601" s="2" t="str">
        <f>"253520200801151208364"</f>
        <v>253520200801151208364</v>
      </c>
      <c r="B1601" s="2" t="str">
        <f>"陈玉飞"</f>
        <v>陈玉飞</v>
      </c>
      <c r="C1601" s="2" t="s">
        <v>7</v>
      </c>
      <c r="D1601" s="3"/>
    </row>
    <row r="1602" spans="1:4">
      <c r="A1602" s="2" t="str">
        <f>"253520200801230127441"</f>
        <v>253520200801230127441</v>
      </c>
      <c r="B1602" s="2" t="str">
        <f>"梁晨"</f>
        <v>梁晨</v>
      </c>
      <c r="C1602" s="2" t="s">
        <v>5</v>
      </c>
      <c r="D1602" s="3"/>
    </row>
    <row r="1603" spans="1:4">
      <c r="A1603" s="2" t="str">
        <f>"253520200801200512417"</f>
        <v>253520200801200512417</v>
      </c>
      <c r="B1603" s="2" t="str">
        <f>"权宁宁"</f>
        <v>权宁宁</v>
      </c>
      <c r="C1603" s="2" t="s">
        <v>5</v>
      </c>
      <c r="D1603" s="3"/>
    </row>
    <row r="1604" spans="1:4">
      <c r="A1604" s="2" t="str">
        <f>"25352020073110305793"</f>
        <v>25352020073110305793</v>
      </c>
      <c r="B1604" s="2" t="str">
        <f>"鲁岩峰"</f>
        <v>鲁岩峰</v>
      </c>
      <c r="C1604" s="2" t="s">
        <v>13</v>
      </c>
      <c r="D1604" s="3"/>
    </row>
    <row r="1605" spans="1:4">
      <c r="A1605" s="2" t="str">
        <f>"25352020073110031079"</f>
        <v>25352020073110031079</v>
      </c>
      <c r="B1605" s="2" t="str">
        <f>"张明"</f>
        <v>张明</v>
      </c>
      <c r="C1605" s="2" t="s">
        <v>5</v>
      </c>
      <c r="D1605" s="3"/>
    </row>
    <row r="1606" spans="1:4">
      <c r="A1606" s="2" t="str">
        <f>"253520200731221512284"</f>
        <v>253520200731221512284</v>
      </c>
      <c r="B1606" s="2" t="str">
        <f>"索楚"</f>
        <v>索楚</v>
      </c>
      <c r="C1606" s="2" t="s">
        <v>5</v>
      </c>
      <c r="D1606" s="3"/>
    </row>
    <row r="1607" spans="1:4">
      <c r="A1607" s="2" t="str">
        <f>"253520200801164124380"</f>
        <v>253520200801164124380</v>
      </c>
      <c r="B1607" s="2" t="str">
        <f>"李增辉"</f>
        <v>李增辉</v>
      </c>
      <c r="C1607" s="2" t="s">
        <v>13</v>
      </c>
      <c r="D1607" s="3"/>
    </row>
    <row r="1608" spans="1:4">
      <c r="A1608" s="2" t="str">
        <f>"253520200801153801367"</f>
        <v>253520200801153801367</v>
      </c>
      <c r="B1608" s="2" t="str">
        <f>"赵祖玺"</f>
        <v>赵祖玺</v>
      </c>
      <c r="C1608" s="2" t="s">
        <v>4</v>
      </c>
      <c r="D1608" s="3"/>
    </row>
    <row r="1609" spans="1:4">
      <c r="A1609" s="2" t="str">
        <f>"253520200801185913409"</f>
        <v>253520200801185913409</v>
      </c>
      <c r="B1609" s="2" t="str">
        <f>"蒋玉华"</f>
        <v>蒋玉华</v>
      </c>
      <c r="C1609" s="2" t="s">
        <v>11</v>
      </c>
      <c r="D1609" s="3"/>
    </row>
    <row r="1610" spans="1:4">
      <c r="A1610" s="2" t="str">
        <f>"253520200801154152369"</f>
        <v>253520200801154152369</v>
      </c>
      <c r="B1610" s="2" t="str">
        <f>"高星"</f>
        <v>高星</v>
      </c>
      <c r="C1610" s="2" t="s">
        <v>17</v>
      </c>
      <c r="D1610" s="3"/>
    </row>
    <row r="1611" spans="1:4">
      <c r="A1611" s="2" t="str">
        <f>"253520200802160908533"</f>
        <v>253520200802160908533</v>
      </c>
      <c r="B1611" s="2" t="str">
        <f>"马文超"</f>
        <v>马文超</v>
      </c>
      <c r="C1611" s="2" t="s">
        <v>13</v>
      </c>
      <c r="D1611" s="3"/>
    </row>
    <row r="1612" spans="1:4">
      <c r="A1612" s="2" t="str">
        <f>"253520200802142256522"</f>
        <v>253520200802142256522</v>
      </c>
      <c r="B1612" s="2" t="str">
        <f>"史传幸"</f>
        <v>史传幸</v>
      </c>
      <c r="C1612" s="2" t="s">
        <v>5</v>
      </c>
      <c r="D1612" s="3"/>
    </row>
  </sheetData>
  <mergeCells count="1">
    <mergeCell ref="A2:D2"/>
  </mergeCells>
  <phoneticPr fontId="1" type="noConversion"/>
  <printOptions horizontalCentered="1"/>
  <pageMargins left="0.74803149606299213" right="0.74803149606299213" top="0.39370078740157483" bottom="0.59055118110236227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初审合格人员</vt:lpstr>
      <vt:lpstr>初审合格人员!Print_Titles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2020-08-07T02:51:00Z</cp:lastPrinted>
  <dcterms:created xsi:type="dcterms:W3CDTF">2020-08-07T01:11:46Z</dcterms:created>
  <dcterms:modified xsi:type="dcterms:W3CDTF">2020-08-07T03:03:47Z</dcterms:modified>
</cp:coreProperties>
</file>