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240" windowHeight="12540"/>
  </bookViews>
  <sheets>
    <sheet name="成绩排名" sheetId="2" r:id="rId1"/>
  </sheets>
  <definedNames>
    <definedName name="_xlnm.Print_Titles" localSheetId="0">成绩排名!$3:$3</definedName>
  </definedNames>
  <calcPr calcId="144525"/>
</workbook>
</file>

<file path=xl/calcChain.xml><?xml version="1.0" encoding="utf-8"?>
<calcChain xmlns="http://schemas.openxmlformats.org/spreadsheetml/2006/main">
  <c r="L74" i="2" l="1"/>
  <c r="J74" i="2"/>
  <c r="L73" i="2"/>
  <c r="J73" i="2"/>
  <c r="L72" i="2"/>
  <c r="J72" i="2"/>
  <c r="L71" i="2"/>
  <c r="J71" i="2"/>
  <c r="L70" i="2"/>
  <c r="J70" i="2"/>
  <c r="L69" i="2"/>
  <c r="J69" i="2"/>
  <c r="L68" i="2"/>
  <c r="J68" i="2"/>
  <c r="L67" i="2"/>
  <c r="J67" i="2"/>
  <c r="L66" i="2"/>
  <c r="J66" i="2"/>
  <c r="L65" i="2"/>
  <c r="J65" i="2"/>
  <c r="L64" i="2"/>
  <c r="J64" i="2"/>
  <c r="L63" i="2"/>
  <c r="J63" i="2"/>
  <c r="L62" i="2"/>
  <c r="J62" i="2"/>
  <c r="L61" i="2"/>
  <c r="J61" i="2"/>
  <c r="L59" i="2"/>
  <c r="J59" i="2"/>
  <c r="L58" i="2"/>
  <c r="J58" i="2"/>
  <c r="L57" i="2"/>
  <c r="J57" i="2"/>
  <c r="L56" i="2"/>
  <c r="J56" i="2"/>
  <c r="L55" i="2"/>
  <c r="J55" i="2"/>
  <c r="L54" i="2"/>
  <c r="J54" i="2"/>
  <c r="L53" i="2"/>
  <c r="J53" i="2"/>
  <c r="L52" i="2"/>
  <c r="J52" i="2"/>
  <c r="L51" i="2"/>
  <c r="J51" i="2"/>
  <c r="L50" i="2"/>
  <c r="J50" i="2"/>
  <c r="L49" i="2"/>
  <c r="J49" i="2"/>
  <c r="L48" i="2"/>
  <c r="J48" i="2"/>
  <c r="L47" i="2"/>
  <c r="J47" i="2"/>
  <c r="L46" i="2"/>
  <c r="J46" i="2"/>
  <c r="L44" i="2"/>
  <c r="J44" i="2"/>
  <c r="L43" i="2"/>
  <c r="J43" i="2"/>
  <c r="L42" i="2"/>
  <c r="J42" i="2"/>
  <c r="L41" i="2"/>
  <c r="J41" i="2"/>
  <c r="L40" i="2"/>
  <c r="J40" i="2"/>
  <c r="L39" i="2"/>
  <c r="J39" i="2"/>
  <c r="L38" i="2"/>
  <c r="J38" i="2"/>
  <c r="L37" i="2"/>
  <c r="J37" i="2"/>
  <c r="L36" i="2"/>
  <c r="J36" i="2"/>
  <c r="L35" i="2"/>
  <c r="J35" i="2"/>
  <c r="L34" i="2"/>
  <c r="J34" i="2"/>
  <c r="L33" i="2"/>
  <c r="J33" i="2"/>
  <c r="L32" i="2"/>
  <c r="J32" i="2"/>
  <c r="L31" i="2"/>
  <c r="J31" i="2"/>
  <c r="L30" i="2"/>
  <c r="J30" i="2"/>
  <c r="L29" i="2"/>
  <c r="J29" i="2"/>
  <c r="L28" i="2"/>
  <c r="J28" i="2"/>
  <c r="L27" i="2"/>
  <c r="J27" i="2"/>
  <c r="L26" i="2"/>
  <c r="J26" i="2"/>
  <c r="L25" i="2"/>
  <c r="J25" i="2"/>
  <c r="L24" i="2"/>
  <c r="L23" i="2"/>
  <c r="J23" i="2"/>
  <c r="L22" i="2"/>
  <c r="J22" i="2"/>
  <c r="L21" i="2"/>
  <c r="J21" i="2"/>
  <c r="L20" i="2"/>
  <c r="J20" i="2"/>
  <c r="L19" i="2"/>
  <c r="J19" i="2"/>
  <c r="L18" i="2"/>
  <c r="J18" i="2"/>
  <c r="L17" i="2"/>
  <c r="J17" i="2"/>
  <c r="L16" i="2"/>
  <c r="J16" i="2"/>
  <c r="L15" i="2"/>
  <c r="J15" i="2"/>
  <c r="L14" i="2"/>
  <c r="J14" i="2"/>
  <c r="L13" i="2"/>
  <c r="J13" i="2"/>
  <c r="L12" i="2"/>
  <c r="J12" i="2"/>
  <c r="L11" i="2"/>
  <c r="J11" i="2"/>
  <c r="L10" i="2"/>
  <c r="J10" i="2"/>
  <c r="L9" i="2"/>
  <c r="J9" i="2"/>
  <c r="L8" i="2"/>
  <c r="L7" i="2"/>
  <c r="J7" i="2"/>
  <c r="L6" i="2"/>
  <c r="J6" i="2"/>
  <c r="L5" i="2"/>
  <c r="J5" i="2"/>
  <c r="L4" i="2"/>
  <c r="J4" i="2"/>
</calcChain>
</file>

<file path=xl/sharedStrings.xml><?xml version="1.0" encoding="utf-8"?>
<sst xmlns="http://schemas.openxmlformats.org/spreadsheetml/2006/main" count="371" uniqueCount="171">
  <si>
    <t>附件：</t>
  </si>
  <si>
    <t>2020年东坡区公开考核招聘急需紧缺卫生专业技术人员考核总成绩及排名表</t>
  </si>
  <si>
    <t>序号</t>
  </si>
  <si>
    <t>招聘单位</t>
  </si>
  <si>
    <t>招聘名额</t>
  </si>
  <si>
    <t>姓 名</t>
  </si>
  <si>
    <t>性别</t>
  </si>
  <si>
    <t>岗位名称</t>
  </si>
  <si>
    <t>岗位代码</t>
  </si>
  <si>
    <t>考核通知书编号</t>
  </si>
  <si>
    <t>笔试成绩</t>
  </si>
  <si>
    <t>笔试折合成绩（50%）</t>
  </si>
  <si>
    <t>面试成绩</t>
  </si>
  <si>
    <t>面试折合成绩（50%）</t>
  </si>
  <si>
    <t>考核总成绩</t>
  </si>
  <si>
    <t>排名</t>
  </si>
  <si>
    <t>备注</t>
  </si>
  <si>
    <t>东坡区疾病预防控制中心</t>
  </si>
  <si>
    <t>周小月</t>
  </si>
  <si>
    <t>女</t>
  </si>
  <si>
    <t>技术人员</t>
  </si>
  <si>
    <t>20200726023</t>
  </si>
  <si>
    <t>常江陵</t>
  </si>
  <si>
    <t>20200726001</t>
  </si>
  <si>
    <t>祝露</t>
  </si>
  <si>
    <t>20200726016</t>
  </si>
  <si>
    <t>王晓玉</t>
  </si>
  <si>
    <t>20200726007</t>
  </si>
  <si>
    <t>邱小婷</t>
  </si>
  <si>
    <t>20200726042</t>
  </si>
  <si>
    <t>冯婷婷</t>
  </si>
  <si>
    <t>20200726029</t>
  </si>
  <si>
    <t>刘潇</t>
  </si>
  <si>
    <t>20200726018</t>
  </si>
  <si>
    <t>崔文吉</t>
  </si>
  <si>
    <t>男</t>
  </si>
  <si>
    <t>20200726003</t>
  </si>
  <si>
    <t>张琴</t>
  </si>
  <si>
    <t>20200726027</t>
  </si>
  <si>
    <t>郭利</t>
  </si>
  <si>
    <t>20200726005</t>
  </si>
  <si>
    <t>曾意茹</t>
  </si>
  <si>
    <t>20200726010</t>
  </si>
  <si>
    <t>郑倩</t>
  </si>
  <si>
    <t>20200726044</t>
  </si>
  <si>
    <t>邹艳莉</t>
  </si>
  <si>
    <t>20200726017</t>
  </si>
  <si>
    <t>王秋梅</t>
  </si>
  <si>
    <t>20200726021</t>
  </si>
  <si>
    <t>许强</t>
  </si>
  <si>
    <t>20200726022</t>
  </si>
  <si>
    <t>广嘉欣</t>
  </si>
  <si>
    <t>20200726004</t>
  </si>
  <si>
    <t>伍霄雲</t>
  </si>
  <si>
    <t>20200726009</t>
  </si>
  <si>
    <t>蒋宇</t>
  </si>
  <si>
    <t>20200726033</t>
  </si>
  <si>
    <t>彭红霞</t>
  </si>
  <si>
    <t>20200726025</t>
  </si>
  <si>
    <t>王霞</t>
  </si>
  <si>
    <t>20200726045</t>
  </si>
  <si>
    <t>杨肖</t>
  </si>
  <si>
    <t>20200726036</t>
  </si>
  <si>
    <t>余小桥</t>
  </si>
  <si>
    <t>20200726035</t>
  </si>
  <si>
    <t>刘小晖</t>
  </si>
  <si>
    <t>20200726047</t>
  </si>
  <si>
    <t>孙洪亭</t>
  </si>
  <si>
    <t>20200726031</t>
  </si>
  <si>
    <t>吴童寿</t>
  </si>
  <si>
    <t>20200726024</t>
  </si>
  <si>
    <t>东坡区妇幼
保健计划生育服务中心</t>
  </si>
  <si>
    <t>郭月洪</t>
  </si>
  <si>
    <t>20200726048</t>
  </si>
  <si>
    <t>彭琴</t>
  </si>
  <si>
    <t>20200726049</t>
  </si>
  <si>
    <t>东坡区苏祠街道社区卫生服务中心</t>
  </si>
  <si>
    <t>任晓凤</t>
  </si>
  <si>
    <t>20200726051</t>
  </si>
  <si>
    <t>东坡区尚义镇白马卫生院</t>
  </si>
  <si>
    <t>董娇</t>
  </si>
  <si>
    <t>岳李杰</t>
  </si>
  <si>
    <t>何芳娟</t>
  </si>
  <si>
    <t>张悦</t>
  </si>
  <si>
    <t>20200726052</t>
  </si>
  <si>
    <t>东坡区松江中心卫生院</t>
  </si>
  <si>
    <t>姚春虹</t>
  </si>
  <si>
    <t>20200726059</t>
  </si>
  <si>
    <t>徐文军</t>
  </si>
  <si>
    <t>20200726058</t>
  </si>
  <si>
    <t>周梅</t>
  </si>
  <si>
    <t>20200726057</t>
  </si>
  <si>
    <t>东坡区多悦中心卫生院</t>
  </si>
  <si>
    <t>陶天柒</t>
  </si>
  <si>
    <t>20200726060</t>
  </si>
  <si>
    <t>东坡区尚义中心卫生院</t>
  </si>
  <si>
    <t>刘霞</t>
  </si>
  <si>
    <t>20200726065</t>
  </si>
  <si>
    <t>黄华</t>
  </si>
  <si>
    <t>20200726068</t>
  </si>
  <si>
    <t>李前</t>
  </si>
  <si>
    <t>20200726061</t>
  </si>
  <si>
    <t>罗华胜</t>
  </si>
  <si>
    <t>20200726066</t>
  </si>
  <si>
    <t>何剑</t>
  </si>
  <si>
    <t>20200726063</t>
  </si>
  <si>
    <t>徐文波</t>
  </si>
  <si>
    <t>缺考</t>
  </si>
  <si>
    <t>东坡区太和中心卫生院</t>
  </si>
  <si>
    <t>李德群</t>
  </si>
  <si>
    <t>20200726069</t>
  </si>
  <si>
    <t>李萍</t>
  </si>
  <si>
    <t>20200726072</t>
  </si>
  <si>
    <t>王倩</t>
  </si>
  <si>
    <t>20200726076</t>
  </si>
  <si>
    <t>樊沁梅</t>
  </si>
  <si>
    <t>20200726071</t>
  </si>
  <si>
    <t>张博</t>
  </si>
  <si>
    <t>20200726082</t>
  </si>
  <si>
    <t>喻亮</t>
  </si>
  <si>
    <t>20200726086</t>
  </si>
  <si>
    <t>黄小琳</t>
  </si>
  <si>
    <t>20200726080</t>
  </si>
  <si>
    <t>祝书艺</t>
  </si>
  <si>
    <t>20200726084</t>
  </si>
  <si>
    <t>曹小绘</t>
  </si>
  <si>
    <t>20200726083</t>
  </si>
  <si>
    <t>罗红梅</t>
  </si>
  <si>
    <t>20200726079</t>
  </si>
  <si>
    <t>范文</t>
  </si>
  <si>
    <t>20200726081</t>
  </si>
  <si>
    <t>黄先兆</t>
  </si>
  <si>
    <t>20200726089</t>
  </si>
  <si>
    <t>王建萍</t>
  </si>
  <si>
    <t>20200726077</t>
  </si>
  <si>
    <t>王莉丽</t>
  </si>
  <si>
    <t>20200726078</t>
  </si>
  <si>
    <t>蒋舒维</t>
  </si>
  <si>
    <t>东坡区永寿中心卫生院</t>
  </si>
  <si>
    <t>何鹃</t>
  </si>
  <si>
    <t>20200726092</t>
  </si>
  <si>
    <t>程明君</t>
  </si>
  <si>
    <t>20200726093</t>
  </si>
  <si>
    <t>乐润</t>
  </si>
  <si>
    <t>20200726095</t>
  </si>
  <si>
    <t>东坡区秦家镇盘鳌卫生院</t>
  </si>
  <si>
    <t>段雪梅</t>
  </si>
  <si>
    <t>20200726096</t>
  </si>
  <si>
    <t>东坡区修文中心卫生院</t>
  </si>
  <si>
    <t>阚代建</t>
  </si>
  <si>
    <t>20200726097</t>
  </si>
  <si>
    <t>陈丹</t>
  </si>
  <si>
    <t>20200726099</t>
  </si>
  <si>
    <t>陈利琴</t>
  </si>
  <si>
    <t>20200726098</t>
  </si>
  <si>
    <t>郭建勋</t>
  </si>
  <si>
    <t>20200726100</t>
  </si>
  <si>
    <t>吕艳</t>
  </si>
  <si>
    <t>20200726101</t>
  </si>
  <si>
    <t>张桂梅</t>
  </si>
  <si>
    <t>20200726103</t>
  </si>
  <si>
    <t>东坡区思蒙中心卫生院</t>
  </si>
  <si>
    <t>刘玉婵</t>
  </si>
  <si>
    <t>20200726104</t>
  </si>
  <si>
    <t>李想</t>
  </si>
  <si>
    <t>20200726105</t>
  </si>
  <si>
    <t>袁小平</t>
  </si>
  <si>
    <t>20200726106</t>
  </si>
  <si>
    <t>东坡区崇礼镇复盛卫生院</t>
  </si>
  <si>
    <t>刘淑英</t>
  </si>
  <si>
    <t>20200726107</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</si>
</sst>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charset val="134"/>
      <scheme val="minor"/>
    </font>
    <font>
      <sz val="11"/>
      <color rgb="FFFF0000"/>
      <name val="宋体"/>
      <charset val="134"/>
      <scheme val="minor"/>
    </font>
    <font>
      <sz val="11"/>
      <color theme="1"/>
      <name val="仿宋"/>
      <charset val="134"/>
    </font>
    <font>
      <sz val="11"/>
      <name val="宋体"/>
      <charset val="134"/>
      <scheme val="minor"/>
    </font>
    <font>
      <sz val="12"/>
      <name val="宋体"/>
      <family val="3"/>
      <charset val="134"/>
    </font>
    <font>
      <sz val="11"/>
      <color theme="1"/>
      <name val="宋体"/>
      <family val="3"/>
      <charset val="134"/>
      <scheme val="minor"/>
    </font>
    <font>
      <sz val="9"/>
      <name val="宋体"/>
      <family val="3"/>
      <charset val="134"/>
      <scheme val="minor"/>
    </font>
    <font>
      <sz val="12"/>
      <name val="仿宋"/>
      <family val="3"/>
      <charset val="134"/>
    </font>
    <font>
      <sz val="12"/>
      <color theme="1"/>
      <name val="仿宋"/>
      <family val="3"/>
      <charset val="134"/>
    </font>
    <font>
      <sz val="12"/>
      <name val="黑体"/>
      <family val="3"/>
      <charset val="134"/>
    </font>
    <font>
      <sz val="12"/>
      <color theme="1"/>
      <name val="黑体"/>
      <family val="3"/>
      <charset val="134"/>
    </font>
    <font>
      <sz val="18"/>
      <name val="方正小标宋简体"/>
      <family val="4"/>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alignment vertical="center"/>
    </xf>
    <xf numFmtId="0" fontId="4" fillId="0" borderId="0"/>
    <xf numFmtId="0" fontId="5" fillId="0" borderId="0">
      <alignment vertical="center"/>
    </xf>
  </cellStyleXfs>
  <cellXfs count="31">
    <xf numFmtId="0" fontId="0" fillId="0" borderId="0" xfId="0">
      <alignment vertical="center"/>
    </xf>
    <xf numFmtId="0" fontId="0" fillId="0" borderId="0" xfId="0" applyAlignment="1">
      <alignment vertical="center" wrapText="1"/>
    </xf>
    <xf numFmtId="0" fontId="1" fillId="0" borderId="0" xfId="0" applyFont="1" applyFill="1">
      <alignment vertical="center"/>
    </xf>
    <xf numFmtId="0" fontId="1" fillId="0" borderId="0" xfId="0" applyFont="1" applyFill="1" applyBorder="1">
      <alignment vertical="center"/>
    </xf>
    <xf numFmtId="0" fontId="0" fillId="0" borderId="0" xfId="0" applyFont="1" applyFill="1" applyBorder="1">
      <alignment vertical="center"/>
    </xf>
    <xf numFmtId="0" fontId="0"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3" fillId="0" borderId="0" xfId="0" applyFont="1">
      <alignment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1" applyFont="1" applyFill="1" applyBorder="1" applyAlignment="1">
      <alignment horizontal="center" vertical="center" wrapText="1"/>
    </xf>
    <xf numFmtId="0" fontId="8" fillId="0" borderId="2" xfId="2" applyFont="1" applyFill="1" applyBorder="1" applyAlignment="1">
      <alignment horizontal="center" vertical="center" wrapText="1"/>
    </xf>
    <xf numFmtId="0" fontId="8" fillId="0" borderId="2" xfId="0" applyFont="1" applyFill="1" applyBorder="1" applyAlignment="1">
      <alignment horizontal="center" vertical="center"/>
    </xf>
    <xf numFmtId="49" fontId="7" fillId="0" borderId="2" xfId="2"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8"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49" fontId="9" fillId="2" borderId="2" xfId="2" applyNumberFormat="1" applyFont="1" applyFill="1" applyBorder="1" applyAlignment="1">
      <alignment horizontal="center" vertical="center" shrinkToFit="1"/>
    </xf>
    <xf numFmtId="49" fontId="9" fillId="2" borderId="2" xfId="2" applyNumberFormat="1" applyFont="1" applyFill="1" applyBorder="1" applyAlignment="1">
      <alignment horizontal="center" vertical="center" wrapText="1"/>
    </xf>
    <xf numFmtId="49" fontId="9" fillId="0" borderId="2" xfId="2" applyNumberFormat="1" applyFont="1" applyFill="1" applyBorder="1" applyAlignment="1">
      <alignment horizontal="center" vertical="center" wrapText="1"/>
    </xf>
    <xf numFmtId="49" fontId="10" fillId="2" borderId="2" xfId="2" applyNumberFormat="1"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xf>
  </cellXfs>
  <cellStyles count="3">
    <cellStyle name="常规" xfId="0" builtinId="0"/>
    <cellStyle name="常规 12" xfId="1"/>
    <cellStyle name="常规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tabSelected="1" zoomScaleNormal="100" workbookViewId="0">
      <selection activeCell="O3" sqref="O3"/>
    </sheetView>
  </sheetViews>
  <sheetFormatPr defaultColWidth="9" defaultRowHeight="13.5"/>
  <cols>
    <col min="1" max="1" width="5.75" style="8" customWidth="1"/>
    <col min="2" max="2" width="22.75" style="8" customWidth="1"/>
    <col min="3" max="3" width="6.25" style="8" customWidth="1"/>
    <col min="4" max="4" width="9" style="7" customWidth="1"/>
    <col min="5" max="5" width="6.375" style="7" customWidth="1"/>
    <col min="6" max="6" width="12.625" style="7" customWidth="1"/>
    <col min="7" max="7" width="12.375" style="7" customWidth="1"/>
    <col min="8" max="8" width="15.5" style="7" customWidth="1"/>
    <col min="9" max="9" width="6.875" style="9" customWidth="1"/>
    <col min="10" max="10" width="11.875" style="9" customWidth="1"/>
    <col min="11" max="11" width="8.25" style="9" customWidth="1"/>
    <col min="12" max="12" width="11.875" style="10" customWidth="1"/>
    <col min="13" max="13" width="9" style="10" customWidth="1"/>
    <col min="14" max="14" width="10.125" style="10" customWidth="1"/>
    <col min="15" max="15" width="5.75" style="10" customWidth="1"/>
    <col min="16" max="16" width="9" hidden="1" customWidth="1"/>
  </cols>
  <sheetData>
    <row r="1" spans="1:16">
      <c r="A1" s="8" t="s">
        <v>0</v>
      </c>
    </row>
    <row r="2" spans="1:16" ht="39" customHeight="1">
      <c r="A2" s="29" t="s">
        <v>1</v>
      </c>
      <c r="B2" s="29"/>
      <c r="C2" s="29"/>
      <c r="D2" s="30"/>
      <c r="E2" s="30"/>
      <c r="F2" s="30"/>
      <c r="G2" s="30"/>
      <c r="H2" s="30"/>
      <c r="I2" s="30"/>
      <c r="J2" s="30"/>
      <c r="K2" s="30"/>
      <c r="L2" s="29"/>
      <c r="M2" s="29"/>
      <c r="N2" s="29"/>
      <c r="O2" s="29"/>
    </row>
    <row r="3" spans="1:16" s="1" customFormat="1" ht="36" customHeight="1">
      <c r="A3" s="24" t="s">
        <v>2</v>
      </c>
      <c r="B3" s="25" t="s">
        <v>3</v>
      </c>
      <c r="C3" s="26" t="s">
        <v>4</v>
      </c>
      <c r="D3" s="27" t="s">
        <v>5</v>
      </c>
      <c r="E3" s="27" t="s">
        <v>6</v>
      </c>
      <c r="F3" s="27" t="s">
        <v>7</v>
      </c>
      <c r="G3" s="27" t="s">
        <v>8</v>
      </c>
      <c r="H3" s="27" t="s">
        <v>9</v>
      </c>
      <c r="I3" s="27" t="s">
        <v>10</v>
      </c>
      <c r="J3" s="27" t="s">
        <v>11</v>
      </c>
      <c r="K3" s="27" t="s">
        <v>12</v>
      </c>
      <c r="L3" s="26" t="s">
        <v>13</v>
      </c>
      <c r="M3" s="28" t="s">
        <v>14</v>
      </c>
      <c r="N3" s="28" t="s">
        <v>15</v>
      </c>
      <c r="O3" s="26" t="s">
        <v>16</v>
      </c>
    </row>
    <row r="4" spans="1:16" s="2" customFormat="1" ht="27.95" customHeight="1">
      <c r="A4" s="14">
        <v>1</v>
      </c>
      <c r="B4" s="15" t="s">
        <v>17</v>
      </c>
      <c r="C4" s="14">
        <v>6</v>
      </c>
      <c r="D4" s="14" t="s">
        <v>18</v>
      </c>
      <c r="E4" s="14" t="s">
        <v>19</v>
      </c>
      <c r="F4" s="20" t="s">
        <v>20</v>
      </c>
      <c r="G4" s="15">
        <v>202003201</v>
      </c>
      <c r="H4" s="20" t="s">
        <v>21</v>
      </c>
      <c r="I4" s="16">
        <v>74.5</v>
      </c>
      <c r="J4" s="16">
        <f>74.5*0.5</f>
        <v>37.25</v>
      </c>
      <c r="K4" s="18">
        <v>91.72</v>
      </c>
      <c r="L4" s="19">
        <f>91.72*0.5</f>
        <v>45.86</v>
      </c>
      <c r="M4" s="16">
        <v>83.11</v>
      </c>
      <c r="N4" s="16">
        <v>1</v>
      </c>
      <c r="O4" s="20"/>
      <c r="P4" s="11"/>
    </row>
    <row r="5" spans="1:16" s="2" customFormat="1" ht="27.95" customHeight="1">
      <c r="A5" s="14">
        <v>2</v>
      </c>
      <c r="B5" s="15" t="s">
        <v>17</v>
      </c>
      <c r="C5" s="14">
        <v>6</v>
      </c>
      <c r="D5" s="14" t="s">
        <v>22</v>
      </c>
      <c r="E5" s="14" t="s">
        <v>19</v>
      </c>
      <c r="F5" s="20" t="s">
        <v>20</v>
      </c>
      <c r="G5" s="15">
        <v>202003201</v>
      </c>
      <c r="H5" s="20" t="s">
        <v>23</v>
      </c>
      <c r="I5" s="16">
        <v>71.25</v>
      </c>
      <c r="J5" s="16">
        <f>71.25*0.5</f>
        <v>35.625</v>
      </c>
      <c r="K5" s="18">
        <v>92.14</v>
      </c>
      <c r="L5" s="19">
        <f>92.14*0.5</f>
        <v>46.07</v>
      </c>
      <c r="M5" s="16">
        <v>81.694999999999993</v>
      </c>
      <c r="N5" s="16">
        <v>2</v>
      </c>
      <c r="O5" s="20"/>
      <c r="P5" s="12"/>
    </row>
    <row r="6" spans="1:16" s="2" customFormat="1" ht="27.95" customHeight="1">
      <c r="A6" s="14">
        <v>3</v>
      </c>
      <c r="B6" s="15" t="s">
        <v>17</v>
      </c>
      <c r="C6" s="14">
        <v>6</v>
      </c>
      <c r="D6" s="14" t="s">
        <v>24</v>
      </c>
      <c r="E6" s="14" t="s">
        <v>19</v>
      </c>
      <c r="F6" s="20" t="s">
        <v>20</v>
      </c>
      <c r="G6" s="15">
        <v>202003201</v>
      </c>
      <c r="H6" s="20" t="s">
        <v>25</v>
      </c>
      <c r="I6" s="16">
        <v>73.75</v>
      </c>
      <c r="J6" s="16">
        <f>73.75*0.5</f>
        <v>36.875</v>
      </c>
      <c r="K6" s="18">
        <v>88.24</v>
      </c>
      <c r="L6" s="19">
        <f>88.24*0.5</f>
        <v>44.12</v>
      </c>
      <c r="M6" s="16">
        <v>80.995000000000005</v>
      </c>
      <c r="N6" s="16">
        <v>3</v>
      </c>
      <c r="O6" s="20"/>
      <c r="P6" s="12"/>
    </row>
    <row r="7" spans="1:16" s="2" customFormat="1" ht="27.95" customHeight="1">
      <c r="A7" s="14">
        <v>4</v>
      </c>
      <c r="B7" s="15" t="s">
        <v>17</v>
      </c>
      <c r="C7" s="14">
        <v>6</v>
      </c>
      <c r="D7" s="14" t="s">
        <v>26</v>
      </c>
      <c r="E7" s="14" t="s">
        <v>19</v>
      </c>
      <c r="F7" s="20" t="s">
        <v>20</v>
      </c>
      <c r="G7" s="15">
        <v>202003201</v>
      </c>
      <c r="H7" s="20" t="s">
        <v>27</v>
      </c>
      <c r="I7" s="16">
        <v>73</v>
      </c>
      <c r="J7" s="16">
        <f>73*0.5</f>
        <v>36.5</v>
      </c>
      <c r="K7" s="18">
        <v>88.76</v>
      </c>
      <c r="L7" s="19">
        <f>88.76*0.5</f>
        <v>44.38</v>
      </c>
      <c r="M7" s="16">
        <v>80.88</v>
      </c>
      <c r="N7" s="16">
        <v>4</v>
      </c>
      <c r="O7" s="20"/>
      <c r="P7" s="12"/>
    </row>
    <row r="8" spans="1:16" s="3" customFormat="1" ht="27.95" customHeight="1">
      <c r="A8" s="14">
        <v>5</v>
      </c>
      <c r="B8" s="15" t="s">
        <v>17</v>
      </c>
      <c r="C8" s="14">
        <v>6</v>
      </c>
      <c r="D8" s="15" t="s">
        <v>28</v>
      </c>
      <c r="E8" s="21" t="s">
        <v>19</v>
      </c>
      <c r="F8" s="20" t="s">
        <v>20</v>
      </c>
      <c r="G8" s="15">
        <v>202003201</v>
      </c>
      <c r="H8" s="20" t="s">
        <v>29</v>
      </c>
      <c r="I8" s="16">
        <v>70</v>
      </c>
      <c r="J8" s="16">
        <v>35</v>
      </c>
      <c r="K8" s="19">
        <v>91.6</v>
      </c>
      <c r="L8" s="19">
        <f>91.6*0.5</f>
        <v>45.8</v>
      </c>
      <c r="M8" s="16">
        <v>80.8</v>
      </c>
      <c r="N8" s="16">
        <v>5</v>
      </c>
      <c r="O8" s="20"/>
      <c r="P8" s="12"/>
    </row>
    <row r="9" spans="1:16" s="3" customFormat="1" ht="27.95" customHeight="1">
      <c r="A9" s="14">
        <v>6</v>
      </c>
      <c r="B9" s="15" t="s">
        <v>17</v>
      </c>
      <c r="C9" s="14">
        <v>6</v>
      </c>
      <c r="D9" s="15" t="s">
        <v>30</v>
      </c>
      <c r="E9" s="21" t="s">
        <v>19</v>
      </c>
      <c r="F9" s="20" t="s">
        <v>20</v>
      </c>
      <c r="G9" s="15">
        <v>202003201</v>
      </c>
      <c r="H9" s="20" t="s">
        <v>31</v>
      </c>
      <c r="I9" s="16">
        <v>71</v>
      </c>
      <c r="J9" s="16">
        <f>71*0.5</f>
        <v>35.5</v>
      </c>
      <c r="K9" s="19">
        <v>90.54</v>
      </c>
      <c r="L9" s="19">
        <f>90.54*0.5</f>
        <v>45.27</v>
      </c>
      <c r="M9" s="16">
        <v>80.77</v>
      </c>
      <c r="N9" s="16">
        <v>6</v>
      </c>
      <c r="O9" s="20"/>
      <c r="P9" s="12"/>
    </row>
    <row r="10" spans="1:16" s="3" customFormat="1" ht="27.95" customHeight="1">
      <c r="A10" s="14">
        <v>7</v>
      </c>
      <c r="B10" s="15" t="s">
        <v>17</v>
      </c>
      <c r="C10" s="14">
        <v>6</v>
      </c>
      <c r="D10" s="14" t="s">
        <v>32</v>
      </c>
      <c r="E10" s="14" t="s">
        <v>19</v>
      </c>
      <c r="F10" s="20" t="s">
        <v>20</v>
      </c>
      <c r="G10" s="15">
        <v>202003201</v>
      </c>
      <c r="H10" s="20" t="s">
        <v>33</v>
      </c>
      <c r="I10" s="16">
        <v>65.25</v>
      </c>
      <c r="J10" s="16">
        <f>65.25*0.5</f>
        <v>32.625</v>
      </c>
      <c r="K10" s="18">
        <v>95.4</v>
      </c>
      <c r="L10" s="19">
        <f>95.4*0.5</f>
        <v>47.7</v>
      </c>
      <c r="M10" s="16">
        <v>80.325000000000003</v>
      </c>
      <c r="N10" s="16">
        <v>7</v>
      </c>
      <c r="O10" s="20"/>
      <c r="P10" s="12"/>
    </row>
    <row r="11" spans="1:16" s="4" customFormat="1" ht="27.95" customHeight="1">
      <c r="A11" s="14">
        <v>8</v>
      </c>
      <c r="B11" s="15" t="s">
        <v>17</v>
      </c>
      <c r="C11" s="14">
        <v>6</v>
      </c>
      <c r="D11" s="14" t="s">
        <v>34</v>
      </c>
      <c r="E11" s="14" t="s">
        <v>35</v>
      </c>
      <c r="F11" s="20" t="s">
        <v>20</v>
      </c>
      <c r="G11" s="15">
        <v>202003201</v>
      </c>
      <c r="H11" s="20" t="s">
        <v>36</v>
      </c>
      <c r="I11" s="16">
        <v>70.25</v>
      </c>
      <c r="J11" s="16">
        <f>70.25*0.5</f>
        <v>35.125</v>
      </c>
      <c r="K11" s="18">
        <v>90.3</v>
      </c>
      <c r="L11" s="19">
        <f>90.3*0.5</f>
        <v>45.15</v>
      </c>
      <c r="M11" s="16">
        <v>80.275000000000006</v>
      </c>
      <c r="N11" s="16">
        <v>8</v>
      </c>
      <c r="O11" s="20"/>
      <c r="P11" s="12"/>
    </row>
    <row r="12" spans="1:16" s="4" customFormat="1" ht="27.95" customHeight="1">
      <c r="A12" s="14">
        <v>9</v>
      </c>
      <c r="B12" s="15" t="s">
        <v>17</v>
      </c>
      <c r="C12" s="14">
        <v>6</v>
      </c>
      <c r="D12" s="15" t="s">
        <v>37</v>
      </c>
      <c r="E12" s="21" t="s">
        <v>19</v>
      </c>
      <c r="F12" s="20" t="s">
        <v>20</v>
      </c>
      <c r="G12" s="15">
        <v>202003201</v>
      </c>
      <c r="H12" s="20" t="s">
        <v>38</v>
      </c>
      <c r="I12" s="16">
        <v>71.25</v>
      </c>
      <c r="J12" s="16">
        <f>71.25*0.5</f>
        <v>35.625</v>
      </c>
      <c r="K12" s="19">
        <v>89</v>
      </c>
      <c r="L12" s="19">
        <f>89*0.5</f>
        <v>44.5</v>
      </c>
      <c r="M12" s="16">
        <v>80.125</v>
      </c>
      <c r="N12" s="16">
        <v>9</v>
      </c>
      <c r="O12" s="20"/>
      <c r="P12" s="12"/>
    </row>
    <row r="13" spans="1:16" s="4" customFormat="1" ht="27.95" customHeight="1">
      <c r="A13" s="14">
        <v>10</v>
      </c>
      <c r="B13" s="15" t="s">
        <v>17</v>
      </c>
      <c r="C13" s="14">
        <v>6</v>
      </c>
      <c r="D13" s="14" t="s">
        <v>39</v>
      </c>
      <c r="E13" s="14" t="s">
        <v>19</v>
      </c>
      <c r="F13" s="20" t="s">
        <v>20</v>
      </c>
      <c r="G13" s="15">
        <v>202003201</v>
      </c>
      <c r="H13" s="20" t="s">
        <v>40</v>
      </c>
      <c r="I13" s="16">
        <v>69</v>
      </c>
      <c r="J13" s="16">
        <f>69*0.5</f>
        <v>34.5</v>
      </c>
      <c r="K13" s="18">
        <v>90.82</v>
      </c>
      <c r="L13" s="19">
        <f>90.82*0.5</f>
        <v>45.41</v>
      </c>
      <c r="M13" s="16">
        <v>79.91</v>
      </c>
      <c r="N13" s="16">
        <v>10</v>
      </c>
      <c r="O13" s="20"/>
      <c r="P13" s="12"/>
    </row>
    <row r="14" spans="1:16" s="4" customFormat="1" ht="27.95" customHeight="1">
      <c r="A14" s="14">
        <v>11</v>
      </c>
      <c r="B14" s="15" t="s">
        <v>17</v>
      </c>
      <c r="C14" s="14">
        <v>6</v>
      </c>
      <c r="D14" s="14" t="s">
        <v>41</v>
      </c>
      <c r="E14" s="14" t="s">
        <v>19</v>
      </c>
      <c r="F14" s="20" t="s">
        <v>20</v>
      </c>
      <c r="G14" s="15">
        <v>202003201</v>
      </c>
      <c r="H14" s="20" t="s">
        <v>42</v>
      </c>
      <c r="I14" s="16">
        <v>65.75</v>
      </c>
      <c r="J14" s="16">
        <f>65.75*0.5</f>
        <v>32.875</v>
      </c>
      <c r="K14" s="18">
        <v>93.96</v>
      </c>
      <c r="L14" s="19">
        <f>93.96*0.5</f>
        <v>46.98</v>
      </c>
      <c r="M14" s="16">
        <v>79.855000000000004</v>
      </c>
      <c r="N14" s="16">
        <v>11</v>
      </c>
      <c r="O14" s="20"/>
      <c r="P14" s="12"/>
    </row>
    <row r="15" spans="1:16" s="4" customFormat="1" ht="27.95" customHeight="1">
      <c r="A15" s="14">
        <v>12</v>
      </c>
      <c r="B15" s="15" t="s">
        <v>17</v>
      </c>
      <c r="C15" s="14">
        <v>6</v>
      </c>
      <c r="D15" s="15" t="s">
        <v>43</v>
      </c>
      <c r="E15" s="21" t="s">
        <v>19</v>
      </c>
      <c r="F15" s="20" t="s">
        <v>20</v>
      </c>
      <c r="G15" s="15">
        <v>202003201</v>
      </c>
      <c r="H15" s="20" t="s">
        <v>44</v>
      </c>
      <c r="I15" s="16">
        <v>72</v>
      </c>
      <c r="J15" s="16">
        <f>72*0.5</f>
        <v>36</v>
      </c>
      <c r="K15" s="19">
        <v>87</v>
      </c>
      <c r="L15" s="19">
        <f>87*0.5</f>
        <v>43.5</v>
      </c>
      <c r="M15" s="16">
        <v>79.5</v>
      </c>
      <c r="N15" s="16">
        <v>12</v>
      </c>
      <c r="O15" s="22"/>
      <c r="P15" s="12"/>
    </row>
    <row r="16" spans="1:16" s="4" customFormat="1" ht="27.95" customHeight="1">
      <c r="A16" s="14">
        <v>13</v>
      </c>
      <c r="B16" s="15" t="s">
        <v>17</v>
      </c>
      <c r="C16" s="14">
        <v>6</v>
      </c>
      <c r="D16" s="16" t="s">
        <v>45</v>
      </c>
      <c r="E16" s="14" t="s">
        <v>19</v>
      </c>
      <c r="F16" s="20" t="s">
        <v>20</v>
      </c>
      <c r="G16" s="15">
        <v>202003201</v>
      </c>
      <c r="H16" s="20" t="s">
        <v>46</v>
      </c>
      <c r="I16" s="16">
        <v>68.5</v>
      </c>
      <c r="J16" s="16">
        <f>68.5*0.5</f>
        <v>34.25</v>
      </c>
      <c r="K16" s="18">
        <v>88.68</v>
      </c>
      <c r="L16" s="19">
        <f>88.68*0.5</f>
        <v>44.34</v>
      </c>
      <c r="M16" s="16">
        <v>78.59</v>
      </c>
      <c r="N16" s="16">
        <v>13</v>
      </c>
      <c r="O16" s="20"/>
      <c r="P16" s="12"/>
    </row>
    <row r="17" spans="1:16" s="5" customFormat="1" ht="27.95" customHeight="1">
      <c r="A17" s="14">
        <v>14</v>
      </c>
      <c r="B17" s="15" t="s">
        <v>17</v>
      </c>
      <c r="C17" s="14">
        <v>6</v>
      </c>
      <c r="D17" s="14" t="s">
        <v>47</v>
      </c>
      <c r="E17" s="14" t="s">
        <v>19</v>
      </c>
      <c r="F17" s="20" t="s">
        <v>20</v>
      </c>
      <c r="G17" s="15">
        <v>202003201</v>
      </c>
      <c r="H17" s="20" t="s">
        <v>48</v>
      </c>
      <c r="I17" s="16">
        <v>66.75</v>
      </c>
      <c r="J17" s="16">
        <f>66.75*0.5</f>
        <v>33.375</v>
      </c>
      <c r="K17" s="18">
        <v>90.16</v>
      </c>
      <c r="L17" s="19">
        <f>90.16*0.5</f>
        <v>45.08</v>
      </c>
      <c r="M17" s="16">
        <v>78.454999999999998</v>
      </c>
      <c r="N17" s="16">
        <v>14</v>
      </c>
      <c r="O17" s="20"/>
      <c r="P17" s="12"/>
    </row>
    <row r="18" spans="1:16" s="5" customFormat="1" ht="27.95" customHeight="1">
      <c r="A18" s="14">
        <v>15</v>
      </c>
      <c r="B18" s="15" t="s">
        <v>17</v>
      </c>
      <c r="C18" s="14">
        <v>6</v>
      </c>
      <c r="D18" s="14" t="s">
        <v>49</v>
      </c>
      <c r="E18" s="14" t="s">
        <v>35</v>
      </c>
      <c r="F18" s="20" t="s">
        <v>20</v>
      </c>
      <c r="G18" s="15">
        <v>202003201</v>
      </c>
      <c r="H18" s="20" t="s">
        <v>50</v>
      </c>
      <c r="I18" s="16">
        <v>64.25</v>
      </c>
      <c r="J18" s="16">
        <f>64.25*0.5</f>
        <v>32.125</v>
      </c>
      <c r="K18" s="18">
        <v>92.24</v>
      </c>
      <c r="L18" s="19">
        <f>92.24*0.5</f>
        <v>46.12</v>
      </c>
      <c r="M18" s="16">
        <v>78.245000000000005</v>
      </c>
      <c r="N18" s="16">
        <v>15</v>
      </c>
      <c r="O18" s="20"/>
      <c r="P18" s="12"/>
    </row>
    <row r="19" spans="1:16" s="5" customFormat="1" ht="27.95" customHeight="1">
      <c r="A19" s="14">
        <v>16</v>
      </c>
      <c r="B19" s="15" t="s">
        <v>17</v>
      </c>
      <c r="C19" s="14">
        <v>6</v>
      </c>
      <c r="D19" s="14" t="s">
        <v>51</v>
      </c>
      <c r="E19" s="14" t="s">
        <v>19</v>
      </c>
      <c r="F19" s="20" t="s">
        <v>20</v>
      </c>
      <c r="G19" s="15">
        <v>202003201</v>
      </c>
      <c r="H19" s="20" t="s">
        <v>52</v>
      </c>
      <c r="I19" s="16">
        <v>67</v>
      </c>
      <c r="J19" s="16">
        <f>67*0.5</f>
        <v>33.5</v>
      </c>
      <c r="K19" s="18">
        <v>88.5</v>
      </c>
      <c r="L19" s="19">
        <f>88.5*0.5</f>
        <v>44.25</v>
      </c>
      <c r="M19" s="16">
        <v>77.75</v>
      </c>
      <c r="N19" s="16">
        <v>16</v>
      </c>
      <c r="O19" s="20"/>
      <c r="P19" s="12"/>
    </row>
    <row r="20" spans="1:16" s="5" customFormat="1" ht="27.95" customHeight="1">
      <c r="A20" s="14">
        <v>17</v>
      </c>
      <c r="B20" s="15" t="s">
        <v>17</v>
      </c>
      <c r="C20" s="14">
        <v>6</v>
      </c>
      <c r="D20" s="14" t="s">
        <v>53</v>
      </c>
      <c r="E20" s="14" t="s">
        <v>19</v>
      </c>
      <c r="F20" s="20" t="s">
        <v>20</v>
      </c>
      <c r="G20" s="15">
        <v>202003201</v>
      </c>
      <c r="H20" s="20" t="s">
        <v>54</v>
      </c>
      <c r="I20" s="16">
        <v>62.25</v>
      </c>
      <c r="J20" s="16">
        <f>62.25*0.5</f>
        <v>31.125</v>
      </c>
      <c r="K20" s="18">
        <v>92.76</v>
      </c>
      <c r="L20" s="19">
        <f>92.76*0.5</f>
        <v>46.38</v>
      </c>
      <c r="M20" s="16">
        <v>77.504999999999995</v>
      </c>
      <c r="N20" s="16">
        <v>17</v>
      </c>
      <c r="O20" s="20"/>
      <c r="P20" s="12"/>
    </row>
    <row r="21" spans="1:16" s="5" customFormat="1" ht="27.95" customHeight="1">
      <c r="A21" s="14">
        <v>18</v>
      </c>
      <c r="B21" s="15" t="s">
        <v>17</v>
      </c>
      <c r="C21" s="14">
        <v>6</v>
      </c>
      <c r="D21" s="15" t="s">
        <v>55</v>
      </c>
      <c r="E21" s="21" t="s">
        <v>19</v>
      </c>
      <c r="F21" s="20" t="s">
        <v>20</v>
      </c>
      <c r="G21" s="15">
        <v>202003201</v>
      </c>
      <c r="H21" s="20" t="s">
        <v>56</v>
      </c>
      <c r="I21" s="16">
        <v>65</v>
      </c>
      <c r="J21" s="16">
        <f>65*0.5</f>
        <v>32.5</v>
      </c>
      <c r="K21" s="19">
        <v>88.38</v>
      </c>
      <c r="L21" s="19">
        <f>88.38*0.5</f>
        <v>44.19</v>
      </c>
      <c r="M21" s="16">
        <v>76.69</v>
      </c>
      <c r="N21" s="16">
        <v>18</v>
      </c>
      <c r="O21" s="20"/>
      <c r="P21" s="12"/>
    </row>
    <row r="22" spans="1:16" s="5" customFormat="1" ht="27.95" customHeight="1">
      <c r="A22" s="14">
        <v>19</v>
      </c>
      <c r="B22" s="15" t="s">
        <v>17</v>
      </c>
      <c r="C22" s="14">
        <v>6</v>
      </c>
      <c r="D22" s="16" t="s">
        <v>57</v>
      </c>
      <c r="E22" s="21" t="s">
        <v>19</v>
      </c>
      <c r="F22" s="20" t="s">
        <v>20</v>
      </c>
      <c r="G22" s="15">
        <v>202003201</v>
      </c>
      <c r="H22" s="20" t="s">
        <v>58</v>
      </c>
      <c r="I22" s="16">
        <v>62.5</v>
      </c>
      <c r="J22" s="16">
        <f>62.5*0.5</f>
        <v>31.25</v>
      </c>
      <c r="K22" s="19">
        <v>90.7</v>
      </c>
      <c r="L22" s="19">
        <f>90.7*0.5</f>
        <v>45.35</v>
      </c>
      <c r="M22" s="16">
        <v>76.599999999999994</v>
      </c>
      <c r="N22" s="16">
        <v>19</v>
      </c>
      <c r="O22" s="20"/>
      <c r="P22" s="12"/>
    </row>
    <row r="23" spans="1:16" s="5" customFormat="1" ht="27.95" customHeight="1">
      <c r="A23" s="14">
        <v>20</v>
      </c>
      <c r="B23" s="15" t="s">
        <v>17</v>
      </c>
      <c r="C23" s="14">
        <v>6</v>
      </c>
      <c r="D23" s="15" t="s">
        <v>59</v>
      </c>
      <c r="E23" s="21" t="s">
        <v>19</v>
      </c>
      <c r="F23" s="20" t="s">
        <v>20</v>
      </c>
      <c r="G23" s="15">
        <v>202003201</v>
      </c>
      <c r="H23" s="20" t="s">
        <v>60</v>
      </c>
      <c r="I23" s="16">
        <v>61</v>
      </c>
      <c r="J23" s="16">
        <f>61*0.5</f>
        <v>30.5</v>
      </c>
      <c r="K23" s="19">
        <v>90.22</v>
      </c>
      <c r="L23" s="19">
        <f>90.22*0.5</f>
        <v>45.11</v>
      </c>
      <c r="M23" s="16">
        <v>75.61</v>
      </c>
      <c r="N23" s="16">
        <v>20</v>
      </c>
      <c r="O23" s="20"/>
      <c r="P23" s="12"/>
    </row>
    <row r="24" spans="1:16" s="5" customFormat="1" ht="27.95" customHeight="1">
      <c r="A24" s="14">
        <v>21</v>
      </c>
      <c r="B24" s="15" t="s">
        <v>17</v>
      </c>
      <c r="C24" s="14">
        <v>6</v>
      </c>
      <c r="D24" s="15" t="s">
        <v>61</v>
      </c>
      <c r="E24" s="21" t="s">
        <v>19</v>
      </c>
      <c r="F24" s="20" t="s">
        <v>20</v>
      </c>
      <c r="G24" s="15">
        <v>202003201</v>
      </c>
      <c r="H24" s="20" t="s">
        <v>62</v>
      </c>
      <c r="I24" s="16">
        <v>60</v>
      </c>
      <c r="J24" s="16">
        <v>30</v>
      </c>
      <c r="K24" s="19">
        <v>90.96</v>
      </c>
      <c r="L24" s="19">
        <f>90.96*0.5</f>
        <v>45.48</v>
      </c>
      <c r="M24" s="16">
        <v>75.48</v>
      </c>
      <c r="N24" s="16">
        <v>21</v>
      </c>
      <c r="O24" s="20"/>
      <c r="P24" s="12"/>
    </row>
    <row r="25" spans="1:16" s="5" customFormat="1" ht="27.95" customHeight="1">
      <c r="A25" s="14">
        <v>22</v>
      </c>
      <c r="B25" s="15" t="s">
        <v>17</v>
      </c>
      <c r="C25" s="14">
        <v>6</v>
      </c>
      <c r="D25" s="15" t="s">
        <v>63</v>
      </c>
      <c r="E25" s="21" t="s">
        <v>19</v>
      </c>
      <c r="F25" s="20" t="s">
        <v>20</v>
      </c>
      <c r="G25" s="15">
        <v>202003201</v>
      </c>
      <c r="H25" s="20" t="s">
        <v>64</v>
      </c>
      <c r="I25" s="16">
        <v>61.5</v>
      </c>
      <c r="J25" s="16">
        <f>61.5*0.5</f>
        <v>30.75</v>
      </c>
      <c r="K25" s="19">
        <v>86.32</v>
      </c>
      <c r="L25" s="19">
        <f>86.32*0.5</f>
        <v>43.16</v>
      </c>
      <c r="M25" s="16">
        <v>73.91</v>
      </c>
      <c r="N25" s="16">
        <v>22</v>
      </c>
      <c r="O25" s="20"/>
      <c r="P25" s="12"/>
    </row>
    <row r="26" spans="1:16" s="5" customFormat="1" ht="27.95" customHeight="1">
      <c r="A26" s="14">
        <v>23</v>
      </c>
      <c r="B26" s="15" t="s">
        <v>17</v>
      </c>
      <c r="C26" s="14">
        <v>6</v>
      </c>
      <c r="D26" s="15" t="s">
        <v>65</v>
      </c>
      <c r="E26" s="21" t="s">
        <v>35</v>
      </c>
      <c r="F26" s="20" t="s">
        <v>20</v>
      </c>
      <c r="G26" s="15">
        <v>202003201</v>
      </c>
      <c r="H26" s="20" t="s">
        <v>66</v>
      </c>
      <c r="I26" s="16">
        <v>56.5</v>
      </c>
      <c r="J26" s="16">
        <f>56.5*0.5</f>
        <v>28.25</v>
      </c>
      <c r="K26" s="19">
        <v>91</v>
      </c>
      <c r="L26" s="19">
        <f>91*0.5</f>
        <v>45.5</v>
      </c>
      <c r="M26" s="16">
        <v>73.75</v>
      </c>
      <c r="N26" s="16">
        <v>23</v>
      </c>
      <c r="O26" s="20"/>
      <c r="P26" s="12"/>
    </row>
    <row r="27" spans="1:16" s="5" customFormat="1" ht="27.95" customHeight="1">
      <c r="A27" s="14">
        <v>24</v>
      </c>
      <c r="B27" s="15" t="s">
        <v>17</v>
      </c>
      <c r="C27" s="14">
        <v>6</v>
      </c>
      <c r="D27" s="15" t="s">
        <v>67</v>
      </c>
      <c r="E27" s="21" t="s">
        <v>19</v>
      </c>
      <c r="F27" s="20" t="s">
        <v>20</v>
      </c>
      <c r="G27" s="15">
        <v>202003201</v>
      </c>
      <c r="H27" s="20" t="s">
        <v>68</v>
      </c>
      <c r="I27" s="16">
        <v>58.25</v>
      </c>
      <c r="J27" s="16">
        <f>58.25*0.5</f>
        <v>29.125</v>
      </c>
      <c r="K27" s="19">
        <v>87.32</v>
      </c>
      <c r="L27" s="19">
        <f>87.32*0.5</f>
        <v>43.66</v>
      </c>
      <c r="M27" s="16">
        <v>72.784999999999997</v>
      </c>
      <c r="N27" s="16">
        <v>24</v>
      </c>
      <c r="O27" s="20"/>
      <c r="P27" s="12"/>
    </row>
    <row r="28" spans="1:16" s="5" customFormat="1" ht="27.95" customHeight="1">
      <c r="A28" s="14">
        <v>25</v>
      </c>
      <c r="B28" s="15" t="s">
        <v>17</v>
      </c>
      <c r="C28" s="14">
        <v>6</v>
      </c>
      <c r="D28" s="16" t="s">
        <v>69</v>
      </c>
      <c r="E28" s="14" t="s">
        <v>35</v>
      </c>
      <c r="F28" s="20" t="s">
        <v>20</v>
      </c>
      <c r="G28" s="15">
        <v>202003201</v>
      </c>
      <c r="H28" s="20" t="s">
        <v>70</v>
      </c>
      <c r="I28" s="16">
        <v>54.75</v>
      </c>
      <c r="J28" s="16">
        <f>54.75*0.5</f>
        <v>27.375</v>
      </c>
      <c r="K28" s="19">
        <v>89.7</v>
      </c>
      <c r="L28" s="19">
        <f>89.7*0.5</f>
        <v>44.85</v>
      </c>
      <c r="M28" s="16">
        <v>72.224999999999994</v>
      </c>
      <c r="N28" s="16">
        <v>25</v>
      </c>
      <c r="O28" s="20"/>
      <c r="P28" s="12"/>
    </row>
    <row r="29" spans="1:16" s="5" customFormat="1" ht="27.95" customHeight="1">
      <c r="A29" s="14">
        <v>26</v>
      </c>
      <c r="B29" s="15" t="s">
        <v>71</v>
      </c>
      <c r="C29" s="15">
        <v>2</v>
      </c>
      <c r="D29" s="15" t="s">
        <v>72</v>
      </c>
      <c r="E29" s="21" t="s">
        <v>19</v>
      </c>
      <c r="F29" s="20" t="s">
        <v>20</v>
      </c>
      <c r="G29" s="15">
        <v>202003202</v>
      </c>
      <c r="H29" s="20" t="s">
        <v>73</v>
      </c>
      <c r="I29" s="16">
        <v>54.5</v>
      </c>
      <c r="J29" s="16">
        <f>54.5*0.5</f>
        <v>27.25</v>
      </c>
      <c r="K29" s="19">
        <v>87</v>
      </c>
      <c r="L29" s="19">
        <f>87*0.5</f>
        <v>43.5</v>
      </c>
      <c r="M29" s="16">
        <v>70.75</v>
      </c>
      <c r="N29" s="16">
        <v>1</v>
      </c>
      <c r="O29" s="20"/>
      <c r="P29" s="12"/>
    </row>
    <row r="30" spans="1:16" s="5" customFormat="1" ht="27.95" customHeight="1">
      <c r="A30" s="14">
        <v>27</v>
      </c>
      <c r="B30" s="15" t="s">
        <v>71</v>
      </c>
      <c r="C30" s="15">
        <v>1</v>
      </c>
      <c r="D30" s="15" t="s">
        <v>74</v>
      </c>
      <c r="E30" s="21" t="s">
        <v>19</v>
      </c>
      <c r="F30" s="20" t="s">
        <v>20</v>
      </c>
      <c r="G30" s="15">
        <v>202003204</v>
      </c>
      <c r="H30" s="20" t="s">
        <v>75</v>
      </c>
      <c r="I30" s="16">
        <v>46</v>
      </c>
      <c r="J30" s="16">
        <f>46*0.5</f>
        <v>23</v>
      </c>
      <c r="K30" s="19">
        <v>83.2</v>
      </c>
      <c r="L30" s="19">
        <f>83.2*0.5</f>
        <v>41.6</v>
      </c>
      <c r="M30" s="16">
        <v>64.599999999999994</v>
      </c>
      <c r="N30" s="16">
        <v>1</v>
      </c>
      <c r="O30" s="20"/>
      <c r="P30" s="12"/>
    </row>
    <row r="31" spans="1:16" s="5" customFormat="1" ht="27.95" customHeight="1">
      <c r="A31" s="14">
        <v>28</v>
      </c>
      <c r="B31" s="15" t="s">
        <v>76</v>
      </c>
      <c r="C31" s="15">
        <v>2</v>
      </c>
      <c r="D31" s="15" t="s">
        <v>77</v>
      </c>
      <c r="E31" s="21" t="s">
        <v>19</v>
      </c>
      <c r="F31" s="20" t="s">
        <v>20</v>
      </c>
      <c r="G31" s="15">
        <v>202003205</v>
      </c>
      <c r="H31" s="20" t="s">
        <v>78</v>
      </c>
      <c r="I31" s="16">
        <v>50.75</v>
      </c>
      <c r="J31" s="16">
        <f>50.75*0.5</f>
        <v>25.375</v>
      </c>
      <c r="K31" s="19">
        <v>83.6</v>
      </c>
      <c r="L31" s="19">
        <f>83.6*0.5</f>
        <v>41.8</v>
      </c>
      <c r="M31" s="16">
        <v>67.174999999999997</v>
      </c>
      <c r="N31" s="16">
        <v>1</v>
      </c>
      <c r="O31" s="20"/>
      <c r="P31" s="12"/>
    </row>
    <row r="32" spans="1:16" s="5" customFormat="1" ht="27.95" customHeight="1">
      <c r="A32" s="14">
        <v>29</v>
      </c>
      <c r="B32" s="15" t="s">
        <v>79</v>
      </c>
      <c r="C32" s="15">
        <v>2</v>
      </c>
      <c r="D32" s="15" t="s">
        <v>80</v>
      </c>
      <c r="E32" s="21" t="s">
        <v>19</v>
      </c>
      <c r="F32" s="20" t="s">
        <v>20</v>
      </c>
      <c r="G32" s="15">
        <v>202003207</v>
      </c>
      <c r="H32" s="19">
        <v>20200726056</v>
      </c>
      <c r="I32" s="16">
        <v>57.5</v>
      </c>
      <c r="J32" s="16">
        <f>57.5*0.5</f>
        <v>28.75</v>
      </c>
      <c r="K32" s="16">
        <v>84.2</v>
      </c>
      <c r="L32" s="16">
        <f>84.2*0.5</f>
        <v>42.1</v>
      </c>
      <c r="M32" s="16">
        <v>70.849999999999994</v>
      </c>
      <c r="N32" s="16">
        <v>1</v>
      </c>
      <c r="O32" s="20"/>
      <c r="P32" s="12"/>
    </row>
    <row r="33" spans="1:16" s="5" customFormat="1" ht="27.95" customHeight="1">
      <c r="A33" s="14">
        <v>30</v>
      </c>
      <c r="B33" s="15" t="s">
        <v>79</v>
      </c>
      <c r="C33" s="15">
        <v>2</v>
      </c>
      <c r="D33" s="15" t="s">
        <v>81</v>
      </c>
      <c r="E33" s="21" t="s">
        <v>35</v>
      </c>
      <c r="F33" s="20" t="s">
        <v>20</v>
      </c>
      <c r="G33" s="15">
        <v>202003207</v>
      </c>
      <c r="H33" s="19">
        <v>20200726054</v>
      </c>
      <c r="I33" s="16">
        <v>57.75</v>
      </c>
      <c r="J33" s="16">
        <f>57.75*0.5</f>
        <v>28.875</v>
      </c>
      <c r="K33" s="16">
        <v>83.4</v>
      </c>
      <c r="L33" s="16">
        <f>83.4*0.5</f>
        <v>41.7</v>
      </c>
      <c r="M33" s="16">
        <v>70.575000000000003</v>
      </c>
      <c r="N33" s="16">
        <v>2</v>
      </c>
      <c r="O33" s="20"/>
      <c r="P33" s="12"/>
    </row>
    <row r="34" spans="1:16" s="6" customFormat="1" ht="27.95" customHeight="1">
      <c r="A34" s="14">
        <v>31</v>
      </c>
      <c r="B34" s="15" t="s">
        <v>79</v>
      </c>
      <c r="C34" s="15">
        <v>2</v>
      </c>
      <c r="D34" s="15" t="s">
        <v>82</v>
      </c>
      <c r="E34" s="21" t="s">
        <v>19</v>
      </c>
      <c r="F34" s="20" t="s">
        <v>20</v>
      </c>
      <c r="G34" s="15">
        <v>202003207</v>
      </c>
      <c r="H34" s="19">
        <v>20200726055</v>
      </c>
      <c r="I34" s="16">
        <v>49.25</v>
      </c>
      <c r="J34" s="16">
        <f>49.25*0.5</f>
        <v>24.625</v>
      </c>
      <c r="K34" s="16">
        <v>86</v>
      </c>
      <c r="L34" s="16">
        <f>86*0.5</f>
        <v>43</v>
      </c>
      <c r="M34" s="16">
        <v>67.625</v>
      </c>
      <c r="N34" s="16">
        <v>3</v>
      </c>
      <c r="O34" s="20"/>
      <c r="P34" s="13"/>
    </row>
    <row r="35" spans="1:16" s="5" customFormat="1" ht="27.95" customHeight="1">
      <c r="A35" s="14">
        <v>32</v>
      </c>
      <c r="B35" s="15" t="s">
        <v>79</v>
      </c>
      <c r="C35" s="15">
        <v>2</v>
      </c>
      <c r="D35" s="15" t="s">
        <v>83</v>
      </c>
      <c r="E35" s="21" t="s">
        <v>19</v>
      </c>
      <c r="F35" s="20" t="s">
        <v>20</v>
      </c>
      <c r="G35" s="15">
        <v>202003207</v>
      </c>
      <c r="H35" s="20" t="s">
        <v>84</v>
      </c>
      <c r="I35" s="16">
        <v>47.75</v>
      </c>
      <c r="J35" s="16">
        <f>47.75*0.5</f>
        <v>23.875</v>
      </c>
      <c r="K35" s="16">
        <v>86.8</v>
      </c>
      <c r="L35" s="16">
        <f>86.8*0.5</f>
        <v>43.4</v>
      </c>
      <c r="M35" s="16">
        <v>67.275000000000006</v>
      </c>
      <c r="N35" s="16">
        <v>4</v>
      </c>
      <c r="O35" s="20"/>
      <c r="P35" s="12"/>
    </row>
    <row r="36" spans="1:16" s="5" customFormat="1" ht="27.95" customHeight="1">
      <c r="A36" s="14">
        <v>33</v>
      </c>
      <c r="B36" s="15" t="s">
        <v>85</v>
      </c>
      <c r="C36" s="15">
        <v>3</v>
      </c>
      <c r="D36" s="15" t="s">
        <v>86</v>
      </c>
      <c r="E36" s="21" t="s">
        <v>19</v>
      </c>
      <c r="F36" s="20" t="s">
        <v>20</v>
      </c>
      <c r="G36" s="15">
        <v>202003208</v>
      </c>
      <c r="H36" s="20" t="s">
        <v>87</v>
      </c>
      <c r="I36" s="16">
        <v>55.25</v>
      </c>
      <c r="J36" s="16">
        <f>55.25*0.5</f>
        <v>27.625</v>
      </c>
      <c r="K36" s="16">
        <v>85.2</v>
      </c>
      <c r="L36" s="16">
        <f>85.2*0.5</f>
        <v>42.6</v>
      </c>
      <c r="M36" s="16">
        <v>70.224999999999994</v>
      </c>
      <c r="N36" s="16">
        <v>1</v>
      </c>
      <c r="O36" s="20"/>
      <c r="P36" s="12"/>
    </row>
    <row r="37" spans="1:16" s="7" customFormat="1" ht="27.95" customHeight="1">
      <c r="A37" s="14">
        <v>34</v>
      </c>
      <c r="B37" s="15" t="s">
        <v>85</v>
      </c>
      <c r="C37" s="15">
        <v>3</v>
      </c>
      <c r="D37" s="15" t="s">
        <v>88</v>
      </c>
      <c r="E37" s="21" t="s">
        <v>35</v>
      </c>
      <c r="F37" s="20" t="s">
        <v>20</v>
      </c>
      <c r="G37" s="15">
        <v>202003208</v>
      </c>
      <c r="H37" s="20" t="s">
        <v>89</v>
      </c>
      <c r="I37" s="16">
        <v>45.25</v>
      </c>
      <c r="J37" s="16">
        <f>45.25*0.5</f>
        <v>22.625</v>
      </c>
      <c r="K37" s="16">
        <v>82.8</v>
      </c>
      <c r="L37" s="16">
        <f>82.8*0.5</f>
        <v>41.4</v>
      </c>
      <c r="M37" s="16">
        <v>64.025000000000006</v>
      </c>
      <c r="N37" s="16">
        <v>2</v>
      </c>
      <c r="O37" s="20"/>
      <c r="P37" s="12"/>
    </row>
    <row r="38" spans="1:16" s="7" customFormat="1" ht="27.95" customHeight="1">
      <c r="A38" s="14">
        <v>35</v>
      </c>
      <c r="B38" s="15" t="s">
        <v>85</v>
      </c>
      <c r="C38" s="15">
        <v>3</v>
      </c>
      <c r="D38" s="15" t="s">
        <v>90</v>
      </c>
      <c r="E38" s="21" t="s">
        <v>19</v>
      </c>
      <c r="F38" s="20" t="s">
        <v>20</v>
      </c>
      <c r="G38" s="15">
        <v>202003208</v>
      </c>
      <c r="H38" s="20" t="s">
        <v>91</v>
      </c>
      <c r="I38" s="16">
        <v>39.25</v>
      </c>
      <c r="J38" s="16">
        <f>39.25*0.5</f>
        <v>19.625</v>
      </c>
      <c r="K38" s="16">
        <v>85.8</v>
      </c>
      <c r="L38" s="16">
        <f>85.8*0.5</f>
        <v>42.9</v>
      </c>
      <c r="M38" s="16">
        <v>62.524999999999999</v>
      </c>
      <c r="N38" s="16">
        <v>3</v>
      </c>
      <c r="O38" s="20"/>
      <c r="P38" s="12"/>
    </row>
    <row r="39" spans="1:16" s="7" customFormat="1" ht="27.95" customHeight="1">
      <c r="A39" s="14">
        <v>36</v>
      </c>
      <c r="B39" s="15" t="s">
        <v>92</v>
      </c>
      <c r="C39" s="15">
        <v>2</v>
      </c>
      <c r="D39" s="15" t="s">
        <v>93</v>
      </c>
      <c r="E39" s="21" t="s">
        <v>35</v>
      </c>
      <c r="F39" s="20" t="s">
        <v>20</v>
      </c>
      <c r="G39" s="15">
        <v>202003212</v>
      </c>
      <c r="H39" s="20" t="s">
        <v>94</v>
      </c>
      <c r="I39" s="16">
        <v>45</v>
      </c>
      <c r="J39" s="16">
        <f>45*0.5</f>
        <v>22.5</v>
      </c>
      <c r="K39" s="19">
        <v>83.4</v>
      </c>
      <c r="L39" s="19">
        <f>83.4*0.5</f>
        <v>41.7</v>
      </c>
      <c r="M39" s="16">
        <v>64.2</v>
      </c>
      <c r="N39" s="16">
        <v>1</v>
      </c>
      <c r="O39" s="20"/>
      <c r="P39" s="12"/>
    </row>
    <row r="40" spans="1:16" s="5" customFormat="1" ht="27.95" customHeight="1">
      <c r="A40" s="14">
        <v>37</v>
      </c>
      <c r="B40" s="17" t="s">
        <v>95</v>
      </c>
      <c r="C40" s="15">
        <v>2</v>
      </c>
      <c r="D40" s="17" t="s">
        <v>96</v>
      </c>
      <c r="E40" s="23" t="s">
        <v>19</v>
      </c>
      <c r="F40" s="20" t="s">
        <v>20</v>
      </c>
      <c r="G40" s="17">
        <v>202003213</v>
      </c>
      <c r="H40" s="20" t="s">
        <v>97</v>
      </c>
      <c r="I40" s="19">
        <v>59.5</v>
      </c>
      <c r="J40" s="19">
        <f>59.5*0.5</f>
        <v>29.75</v>
      </c>
      <c r="K40" s="19">
        <v>81.8</v>
      </c>
      <c r="L40" s="19">
        <f>81.8*0.5</f>
        <v>40.9</v>
      </c>
      <c r="M40" s="19">
        <v>70.650000000000006</v>
      </c>
      <c r="N40" s="19">
        <v>1</v>
      </c>
      <c r="O40" s="20"/>
      <c r="P40" s="12"/>
    </row>
    <row r="41" spans="1:16" s="5" customFormat="1" ht="27.95" customHeight="1">
      <c r="A41" s="14">
        <v>38</v>
      </c>
      <c r="B41" s="17" t="s">
        <v>95</v>
      </c>
      <c r="C41" s="15">
        <v>2</v>
      </c>
      <c r="D41" s="17" t="s">
        <v>98</v>
      </c>
      <c r="E41" s="23" t="s">
        <v>19</v>
      </c>
      <c r="F41" s="20" t="s">
        <v>20</v>
      </c>
      <c r="G41" s="17">
        <v>202003213</v>
      </c>
      <c r="H41" s="20" t="s">
        <v>99</v>
      </c>
      <c r="I41" s="19">
        <v>47</v>
      </c>
      <c r="J41" s="19">
        <f>47*0.5</f>
        <v>23.5</v>
      </c>
      <c r="K41" s="19">
        <v>86.2</v>
      </c>
      <c r="L41" s="19">
        <f>86.2*0.5</f>
        <v>43.1</v>
      </c>
      <c r="M41" s="19">
        <v>66.599999999999994</v>
      </c>
      <c r="N41" s="19">
        <v>2</v>
      </c>
      <c r="O41" s="20"/>
      <c r="P41" s="12"/>
    </row>
    <row r="42" spans="1:16" s="5" customFormat="1" ht="27.95" customHeight="1">
      <c r="A42" s="14">
        <v>39</v>
      </c>
      <c r="B42" s="17" t="s">
        <v>95</v>
      </c>
      <c r="C42" s="15">
        <v>2</v>
      </c>
      <c r="D42" s="17" t="s">
        <v>100</v>
      </c>
      <c r="E42" s="23" t="s">
        <v>35</v>
      </c>
      <c r="F42" s="20" t="s">
        <v>20</v>
      </c>
      <c r="G42" s="17">
        <v>202003213</v>
      </c>
      <c r="H42" s="20" t="s">
        <v>101</v>
      </c>
      <c r="I42" s="19">
        <v>38.75</v>
      </c>
      <c r="J42" s="19">
        <f>38.75*0.5</f>
        <v>19.375</v>
      </c>
      <c r="K42" s="19">
        <v>87</v>
      </c>
      <c r="L42" s="19">
        <f>87*0.5</f>
        <v>43.5</v>
      </c>
      <c r="M42" s="19">
        <v>62.875</v>
      </c>
      <c r="N42" s="19">
        <v>3</v>
      </c>
      <c r="O42" s="20"/>
      <c r="P42" s="12"/>
    </row>
    <row r="43" spans="1:16" s="5" customFormat="1" ht="27.95" customHeight="1">
      <c r="A43" s="14">
        <v>40</v>
      </c>
      <c r="B43" s="17" t="s">
        <v>95</v>
      </c>
      <c r="C43" s="15">
        <v>2</v>
      </c>
      <c r="D43" s="17" t="s">
        <v>102</v>
      </c>
      <c r="E43" s="23" t="s">
        <v>35</v>
      </c>
      <c r="F43" s="20" t="s">
        <v>20</v>
      </c>
      <c r="G43" s="17">
        <v>202003213</v>
      </c>
      <c r="H43" s="20" t="s">
        <v>103</v>
      </c>
      <c r="I43" s="19">
        <v>41</v>
      </c>
      <c r="J43" s="19">
        <f>41*0.5</f>
        <v>20.5</v>
      </c>
      <c r="K43" s="19">
        <v>82.4</v>
      </c>
      <c r="L43" s="19">
        <f>82.4*0.5</f>
        <v>41.2</v>
      </c>
      <c r="M43" s="19">
        <v>61.7</v>
      </c>
      <c r="N43" s="19">
        <v>4</v>
      </c>
      <c r="O43" s="20"/>
      <c r="P43" s="12"/>
    </row>
    <row r="44" spans="1:16" s="5" customFormat="1" ht="27.95" customHeight="1">
      <c r="A44" s="14">
        <v>41</v>
      </c>
      <c r="B44" s="17" t="s">
        <v>95</v>
      </c>
      <c r="C44" s="15">
        <v>2</v>
      </c>
      <c r="D44" s="17" t="s">
        <v>104</v>
      </c>
      <c r="E44" s="23" t="s">
        <v>35</v>
      </c>
      <c r="F44" s="20" t="s">
        <v>20</v>
      </c>
      <c r="G44" s="17">
        <v>202003213</v>
      </c>
      <c r="H44" s="20" t="s">
        <v>105</v>
      </c>
      <c r="I44" s="19">
        <v>39.75</v>
      </c>
      <c r="J44" s="19">
        <f>39.75*0.5</f>
        <v>19.875</v>
      </c>
      <c r="K44" s="19">
        <v>82.8</v>
      </c>
      <c r="L44" s="19">
        <f>82.8*0.5</f>
        <v>41.4</v>
      </c>
      <c r="M44" s="19">
        <v>61.274999999999999</v>
      </c>
      <c r="N44" s="19">
        <v>5</v>
      </c>
      <c r="O44" s="20"/>
      <c r="P44" s="12"/>
    </row>
    <row r="45" spans="1:16" s="5" customFormat="1" ht="27.95" customHeight="1">
      <c r="A45" s="14">
        <v>42</v>
      </c>
      <c r="B45" s="17" t="s">
        <v>95</v>
      </c>
      <c r="C45" s="15">
        <v>2</v>
      </c>
      <c r="D45" s="15" t="s">
        <v>106</v>
      </c>
      <c r="E45" s="21" t="s">
        <v>35</v>
      </c>
      <c r="F45" s="20" t="s">
        <v>20</v>
      </c>
      <c r="G45" s="15">
        <v>202003213</v>
      </c>
      <c r="H45" s="16">
        <v>20200726067</v>
      </c>
      <c r="I45" s="16" t="s">
        <v>107</v>
      </c>
      <c r="J45" s="16"/>
      <c r="K45" s="16" t="s">
        <v>107</v>
      </c>
      <c r="L45" s="19"/>
      <c r="M45" s="19"/>
      <c r="N45" s="19"/>
      <c r="O45" s="20"/>
      <c r="P45" s="12"/>
    </row>
    <row r="46" spans="1:16" s="5" customFormat="1" ht="27.95" customHeight="1">
      <c r="A46" s="14">
        <v>43</v>
      </c>
      <c r="B46" s="15" t="s">
        <v>108</v>
      </c>
      <c r="C46" s="15">
        <v>1</v>
      </c>
      <c r="D46" s="15" t="s">
        <v>109</v>
      </c>
      <c r="E46" s="21" t="s">
        <v>35</v>
      </c>
      <c r="F46" s="20" t="s">
        <v>20</v>
      </c>
      <c r="G46" s="15">
        <v>202003214</v>
      </c>
      <c r="H46" s="20" t="s">
        <v>110</v>
      </c>
      <c r="I46" s="16">
        <v>56.75</v>
      </c>
      <c r="J46" s="16">
        <f>56.75*0.5</f>
        <v>28.375</v>
      </c>
      <c r="K46" s="16">
        <v>86.6</v>
      </c>
      <c r="L46" s="16">
        <f>86.6*0.5</f>
        <v>43.3</v>
      </c>
      <c r="M46" s="16">
        <v>71.674999999999997</v>
      </c>
      <c r="N46" s="16">
        <v>1</v>
      </c>
      <c r="O46" s="20"/>
      <c r="P46" s="12"/>
    </row>
    <row r="47" spans="1:16" s="5" customFormat="1" ht="27.95" customHeight="1">
      <c r="A47" s="14">
        <v>44</v>
      </c>
      <c r="B47" s="15" t="s">
        <v>108</v>
      </c>
      <c r="C47" s="15">
        <v>1</v>
      </c>
      <c r="D47" s="15" t="s">
        <v>111</v>
      </c>
      <c r="E47" s="21" t="s">
        <v>19</v>
      </c>
      <c r="F47" s="20" t="s">
        <v>20</v>
      </c>
      <c r="G47" s="15">
        <v>202003214</v>
      </c>
      <c r="H47" s="20" t="s">
        <v>112</v>
      </c>
      <c r="I47" s="16">
        <v>49.25</v>
      </c>
      <c r="J47" s="16">
        <f>49.25*0.5</f>
        <v>24.625</v>
      </c>
      <c r="K47" s="16">
        <v>83.8</v>
      </c>
      <c r="L47" s="16">
        <f>83.8*0.5</f>
        <v>41.9</v>
      </c>
      <c r="M47" s="16">
        <v>66.525000000000006</v>
      </c>
      <c r="N47" s="16">
        <v>2</v>
      </c>
      <c r="O47" s="20"/>
      <c r="P47" s="12"/>
    </row>
    <row r="48" spans="1:16" s="5" customFormat="1" ht="27.95" customHeight="1">
      <c r="A48" s="14">
        <v>45</v>
      </c>
      <c r="B48" s="15" t="s">
        <v>108</v>
      </c>
      <c r="C48" s="15">
        <v>1</v>
      </c>
      <c r="D48" s="15" t="s">
        <v>113</v>
      </c>
      <c r="E48" s="21" t="s">
        <v>19</v>
      </c>
      <c r="F48" s="20" t="s">
        <v>20</v>
      </c>
      <c r="G48" s="15">
        <v>202003214</v>
      </c>
      <c r="H48" s="20" t="s">
        <v>114</v>
      </c>
      <c r="I48" s="16">
        <v>41.5</v>
      </c>
      <c r="J48" s="16">
        <f>41.5*0.5</f>
        <v>20.75</v>
      </c>
      <c r="K48" s="16">
        <v>86.4</v>
      </c>
      <c r="L48" s="16">
        <f>86.4*0.5</f>
        <v>43.2</v>
      </c>
      <c r="M48" s="16">
        <v>63.95</v>
      </c>
      <c r="N48" s="16">
        <v>3</v>
      </c>
      <c r="O48" s="20"/>
      <c r="P48" s="12"/>
    </row>
    <row r="49" spans="1:16" s="5" customFormat="1" ht="27.95" customHeight="1">
      <c r="A49" s="14">
        <v>46</v>
      </c>
      <c r="B49" s="15" t="s">
        <v>108</v>
      </c>
      <c r="C49" s="15">
        <v>1</v>
      </c>
      <c r="D49" s="15" t="s">
        <v>115</v>
      </c>
      <c r="E49" s="21" t="s">
        <v>19</v>
      </c>
      <c r="F49" s="20" t="s">
        <v>20</v>
      </c>
      <c r="G49" s="15">
        <v>202003214</v>
      </c>
      <c r="H49" s="20" t="s">
        <v>116</v>
      </c>
      <c r="I49" s="16">
        <v>42.25</v>
      </c>
      <c r="J49" s="16">
        <f>42.25*0.5</f>
        <v>21.125</v>
      </c>
      <c r="K49" s="16">
        <v>82.8</v>
      </c>
      <c r="L49" s="16">
        <f>82.8*0.5</f>
        <v>41.4</v>
      </c>
      <c r="M49" s="16">
        <v>62.524999999999999</v>
      </c>
      <c r="N49" s="16">
        <v>4</v>
      </c>
      <c r="O49" s="20"/>
      <c r="P49" s="12"/>
    </row>
    <row r="50" spans="1:16" s="5" customFormat="1" ht="27.95" customHeight="1">
      <c r="A50" s="14">
        <v>47</v>
      </c>
      <c r="B50" s="15" t="s">
        <v>108</v>
      </c>
      <c r="C50" s="15">
        <v>1</v>
      </c>
      <c r="D50" s="15" t="s">
        <v>117</v>
      </c>
      <c r="E50" s="21" t="s">
        <v>35</v>
      </c>
      <c r="F50" s="20" t="s">
        <v>20</v>
      </c>
      <c r="G50" s="15">
        <v>202003217</v>
      </c>
      <c r="H50" s="20" t="s">
        <v>118</v>
      </c>
      <c r="I50" s="16">
        <v>54</v>
      </c>
      <c r="J50" s="16">
        <f>54*0.5</f>
        <v>27</v>
      </c>
      <c r="K50" s="16">
        <v>88.4</v>
      </c>
      <c r="L50" s="16">
        <f>88.4*0.5</f>
        <v>44.2</v>
      </c>
      <c r="M50" s="16">
        <v>71.2</v>
      </c>
      <c r="N50" s="16">
        <v>1</v>
      </c>
      <c r="O50" s="20"/>
      <c r="P50" s="12"/>
    </row>
    <row r="51" spans="1:16" s="5" customFormat="1" ht="27.95" customHeight="1">
      <c r="A51" s="14">
        <v>48</v>
      </c>
      <c r="B51" s="15" t="s">
        <v>108</v>
      </c>
      <c r="C51" s="15">
        <v>1</v>
      </c>
      <c r="D51" s="15" t="s">
        <v>119</v>
      </c>
      <c r="E51" s="21" t="s">
        <v>35</v>
      </c>
      <c r="F51" s="20" t="s">
        <v>20</v>
      </c>
      <c r="G51" s="15">
        <v>202003217</v>
      </c>
      <c r="H51" s="20" t="s">
        <v>120</v>
      </c>
      <c r="I51" s="16">
        <v>51.5</v>
      </c>
      <c r="J51" s="16">
        <f>51.5*0.5</f>
        <v>25.75</v>
      </c>
      <c r="K51" s="16">
        <v>87.2</v>
      </c>
      <c r="L51" s="16">
        <f>87.2*0.5</f>
        <v>43.6</v>
      </c>
      <c r="M51" s="16">
        <v>69.349999999999994</v>
      </c>
      <c r="N51" s="16">
        <v>2</v>
      </c>
      <c r="O51" s="20"/>
      <c r="P51" s="12"/>
    </row>
    <row r="52" spans="1:16" s="5" customFormat="1" ht="27.95" customHeight="1">
      <c r="A52" s="14">
        <v>49</v>
      </c>
      <c r="B52" s="15" t="s">
        <v>108</v>
      </c>
      <c r="C52" s="15">
        <v>1</v>
      </c>
      <c r="D52" s="15" t="s">
        <v>121</v>
      </c>
      <c r="E52" s="21" t="s">
        <v>19</v>
      </c>
      <c r="F52" s="20" t="s">
        <v>20</v>
      </c>
      <c r="G52" s="15">
        <v>202003217</v>
      </c>
      <c r="H52" s="20" t="s">
        <v>122</v>
      </c>
      <c r="I52" s="16">
        <v>53</v>
      </c>
      <c r="J52" s="16">
        <f>53*0.5</f>
        <v>26.5</v>
      </c>
      <c r="K52" s="16">
        <v>83.4</v>
      </c>
      <c r="L52" s="16">
        <f>83.4*0.5</f>
        <v>41.7</v>
      </c>
      <c r="M52" s="16">
        <v>68.2</v>
      </c>
      <c r="N52" s="16">
        <v>3</v>
      </c>
      <c r="O52" s="20"/>
      <c r="P52" s="12"/>
    </row>
    <row r="53" spans="1:16" s="5" customFormat="1" ht="27.95" customHeight="1">
      <c r="A53" s="14">
        <v>50</v>
      </c>
      <c r="B53" s="15" t="s">
        <v>108</v>
      </c>
      <c r="C53" s="15">
        <v>1</v>
      </c>
      <c r="D53" s="15" t="s">
        <v>123</v>
      </c>
      <c r="E53" s="21" t="s">
        <v>19</v>
      </c>
      <c r="F53" s="20" t="s">
        <v>20</v>
      </c>
      <c r="G53" s="15">
        <v>202003217</v>
      </c>
      <c r="H53" s="20" t="s">
        <v>124</v>
      </c>
      <c r="I53" s="16">
        <v>48.25</v>
      </c>
      <c r="J53" s="16">
        <f>48.25*0.5</f>
        <v>24.125</v>
      </c>
      <c r="K53" s="16">
        <v>87.6</v>
      </c>
      <c r="L53" s="16">
        <f>87.6*0.5</f>
        <v>43.8</v>
      </c>
      <c r="M53" s="16">
        <v>67.924999999999997</v>
      </c>
      <c r="N53" s="16">
        <v>4</v>
      </c>
      <c r="O53" s="20"/>
      <c r="P53" s="12"/>
    </row>
    <row r="54" spans="1:16" s="5" customFormat="1" ht="27.95" customHeight="1">
      <c r="A54" s="14">
        <v>51</v>
      </c>
      <c r="B54" s="15" t="s">
        <v>108</v>
      </c>
      <c r="C54" s="15">
        <v>1</v>
      </c>
      <c r="D54" s="15" t="s">
        <v>125</v>
      </c>
      <c r="E54" s="21" t="s">
        <v>19</v>
      </c>
      <c r="F54" s="20" t="s">
        <v>20</v>
      </c>
      <c r="G54" s="15">
        <v>202003217</v>
      </c>
      <c r="H54" s="20" t="s">
        <v>126</v>
      </c>
      <c r="I54" s="16">
        <v>48.75</v>
      </c>
      <c r="J54" s="16">
        <f>48.75*0.5</f>
        <v>24.375</v>
      </c>
      <c r="K54" s="16">
        <v>86.6</v>
      </c>
      <c r="L54" s="16">
        <f>86.6*0.5</f>
        <v>43.3</v>
      </c>
      <c r="M54" s="16">
        <v>67.674999999999997</v>
      </c>
      <c r="N54" s="16">
        <v>5</v>
      </c>
      <c r="O54" s="20"/>
      <c r="P54" s="12"/>
    </row>
    <row r="55" spans="1:16" s="5" customFormat="1" ht="27.95" customHeight="1">
      <c r="A55" s="14">
        <v>52</v>
      </c>
      <c r="B55" s="15" t="s">
        <v>108</v>
      </c>
      <c r="C55" s="15">
        <v>1</v>
      </c>
      <c r="D55" s="15" t="s">
        <v>127</v>
      </c>
      <c r="E55" s="21" t="s">
        <v>19</v>
      </c>
      <c r="F55" s="20" t="s">
        <v>20</v>
      </c>
      <c r="G55" s="15">
        <v>202003217</v>
      </c>
      <c r="H55" s="20" t="s">
        <v>128</v>
      </c>
      <c r="I55" s="16">
        <v>48.25</v>
      </c>
      <c r="J55" s="16">
        <f>48.25*0.5</f>
        <v>24.125</v>
      </c>
      <c r="K55" s="16">
        <v>84.6</v>
      </c>
      <c r="L55" s="16">
        <f>84.6*0.5</f>
        <v>42.3</v>
      </c>
      <c r="M55" s="16">
        <v>66.424999999999997</v>
      </c>
      <c r="N55" s="16">
        <v>6</v>
      </c>
      <c r="O55" s="20"/>
      <c r="P55" s="12"/>
    </row>
    <row r="56" spans="1:16" s="5" customFormat="1" ht="27.95" customHeight="1">
      <c r="A56" s="14">
        <v>53</v>
      </c>
      <c r="B56" s="15" t="s">
        <v>108</v>
      </c>
      <c r="C56" s="15">
        <v>1</v>
      </c>
      <c r="D56" s="15" t="s">
        <v>129</v>
      </c>
      <c r="E56" s="21" t="s">
        <v>19</v>
      </c>
      <c r="F56" s="20" t="s">
        <v>20</v>
      </c>
      <c r="G56" s="15">
        <v>202003217</v>
      </c>
      <c r="H56" s="20" t="s">
        <v>130</v>
      </c>
      <c r="I56" s="16">
        <v>47</v>
      </c>
      <c r="J56" s="16">
        <f>47*0.5</f>
        <v>23.5</v>
      </c>
      <c r="K56" s="16">
        <v>83.8</v>
      </c>
      <c r="L56" s="16">
        <f>83.8*0.5</f>
        <v>41.9</v>
      </c>
      <c r="M56" s="16">
        <v>65.400000000000006</v>
      </c>
      <c r="N56" s="16">
        <v>7</v>
      </c>
      <c r="O56" s="20"/>
      <c r="P56" s="12"/>
    </row>
    <row r="57" spans="1:16" s="5" customFormat="1" ht="27.95" customHeight="1">
      <c r="A57" s="14">
        <v>54</v>
      </c>
      <c r="B57" s="15" t="s">
        <v>108</v>
      </c>
      <c r="C57" s="15">
        <v>1</v>
      </c>
      <c r="D57" s="15" t="s">
        <v>131</v>
      </c>
      <c r="E57" s="21" t="s">
        <v>35</v>
      </c>
      <c r="F57" s="20" t="s">
        <v>20</v>
      </c>
      <c r="G57" s="15">
        <v>202003217</v>
      </c>
      <c r="H57" s="20" t="s">
        <v>132</v>
      </c>
      <c r="I57" s="16">
        <v>47</v>
      </c>
      <c r="J57" s="16">
        <f>47*0.5</f>
        <v>23.5</v>
      </c>
      <c r="K57" s="16">
        <v>83.2</v>
      </c>
      <c r="L57" s="16">
        <f>83.2*0.5</f>
        <v>41.6</v>
      </c>
      <c r="M57" s="16">
        <v>65.099999999999994</v>
      </c>
      <c r="N57" s="16">
        <v>8</v>
      </c>
      <c r="O57" s="20"/>
      <c r="P57" s="12"/>
    </row>
    <row r="58" spans="1:16" s="5" customFormat="1" ht="27.95" customHeight="1">
      <c r="A58" s="14">
        <v>55</v>
      </c>
      <c r="B58" s="15" t="s">
        <v>108</v>
      </c>
      <c r="C58" s="15">
        <v>1</v>
      </c>
      <c r="D58" s="15" t="s">
        <v>133</v>
      </c>
      <c r="E58" s="21" t="s">
        <v>19</v>
      </c>
      <c r="F58" s="20" t="s">
        <v>20</v>
      </c>
      <c r="G58" s="15">
        <v>202003217</v>
      </c>
      <c r="H58" s="20" t="s">
        <v>134</v>
      </c>
      <c r="I58" s="16">
        <v>45.5</v>
      </c>
      <c r="J58" s="16">
        <f>45.5*0.5</f>
        <v>22.75</v>
      </c>
      <c r="K58" s="16">
        <v>84.6</v>
      </c>
      <c r="L58" s="16">
        <f>84.6*0.5</f>
        <v>42.3</v>
      </c>
      <c r="M58" s="16">
        <v>65.05</v>
      </c>
      <c r="N58" s="16">
        <v>9</v>
      </c>
      <c r="O58" s="20"/>
      <c r="P58" s="12"/>
    </row>
    <row r="59" spans="1:16" s="5" customFormat="1" ht="27.95" customHeight="1">
      <c r="A59" s="14">
        <v>56</v>
      </c>
      <c r="B59" s="15" t="s">
        <v>108</v>
      </c>
      <c r="C59" s="15">
        <v>1</v>
      </c>
      <c r="D59" s="15" t="s">
        <v>135</v>
      </c>
      <c r="E59" s="21" t="s">
        <v>19</v>
      </c>
      <c r="F59" s="20" t="s">
        <v>20</v>
      </c>
      <c r="G59" s="15">
        <v>202003217</v>
      </c>
      <c r="H59" s="20" t="s">
        <v>136</v>
      </c>
      <c r="I59" s="16">
        <v>32.75</v>
      </c>
      <c r="J59" s="16">
        <f>32.75*0.5</f>
        <v>16.375</v>
      </c>
      <c r="K59" s="16">
        <v>83</v>
      </c>
      <c r="L59" s="16">
        <f>83*0.5</f>
        <v>41.5</v>
      </c>
      <c r="M59" s="16">
        <v>57.875</v>
      </c>
      <c r="N59" s="16">
        <v>10</v>
      </c>
      <c r="O59" s="20"/>
      <c r="P59" s="12"/>
    </row>
    <row r="60" spans="1:16" s="5" customFormat="1" ht="27.95" customHeight="1">
      <c r="A60" s="14">
        <v>57</v>
      </c>
      <c r="B60" s="15" t="s">
        <v>108</v>
      </c>
      <c r="C60" s="15">
        <v>1</v>
      </c>
      <c r="D60" s="15" t="s">
        <v>137</v>
      </c>
      <c r="E60" s="21" t="s">
        <v>19</v>
      </c>
      <c r="F60" s="20" t="s">
        <v>20</v>
      </c>
      <c r="G60" s="15">
        <v>202003217</v>
      </c>
      <c r="H60" s="16">
        <v>20200726085</v>
      </c>
      <c r="I60" s="21" t="s">
        <v>107</v>
      </c>
      <c r="J60" s="16"/>
      <c r="K60" s="21" t="s">
        <v>107</v>
      </c>
      <c r="L60" s="16"/>
      <c r="M60" s="16"/>
      <c r="N60" s="16"/>
      <c r="O60" s="20"/>
      <c r="P60" s="12"/>
    </row>
    <row r="61" spans="1:16" s="5" customFormat="1" ht="27.95" customHeight="1">
      <c r="A61" s="14">
        <v>58</v>
      </c>
      <c r="B61" s="15" t="s">
        <v>138</v>
      </c>
      <c r="C61" s="15">
        <v>1</v>
      </c>
      <c r="D61" s="15" t="s">
        <v>139</v>
      </c>
      <c r="E61" s="21" t="s">
        <v>19</v>
      </c>
      <c r="F61" s="20" t="s">
        <v>20</v>
      </c>
      <c r="G61" s="15">
        <v>202003219</v>
      </c>
      <c r="H61" s="20" t="s">
        <v>140</v>
      </c>
      <c r="I61" s="16">
        <v>42.25</v>
      </c>
      <c r="J61" s="16">
        <f>42.25*0.5</f>
        <v>21.125</v>
      </c>
      <c r="K61" s="16">
        <v>84.6</v>
      </c>
      <c r="L61" s="16">
        <f>84.6*0.5</f>
        <v>42.3</v>
      </c>
      <c r="M61" s="16">
        <v>63.424999999999997</v>
      </c>
      <c r="N61" s="16">
        <v>1</v>
      </c>
      <c r="O61" s="20"/>
      <c r="P61" s="12"/>
    </row>
    <row r="62" spans="1:16" s="5" customFormat="1" ht="27.95" customHeight="1">
      <c r="A62" s="14">
        <v>59</v>
      </c>
      <c r="B62" s="15" t="s">
        <v>138</v>
      </c>
      <c r="C62" s="15">
        <v>2</v>
      </c>
      <c r="D62" s="15" t="s">
        <v>141</v>
      </c>
      <c r="E62" s="21" t="s">
        <v>19</v>
      </c>
      <c r="F62" s="20" t="s">
        <v>20</v>
      </c>
      <c r="G62" s="15">
        <v>202003220</v>
      </c>
      <c r="H62" s="20" t="s">
        <v>142</v>
      </c>
      <c r="I62" s="16">
        <v>50.5</v>
      </c>
      <c r="J62" s="16">
        <f>50.5*0.5</f>
        <v>25.25</v>
      </c>
      <c r="K62" s="16">
        <v>85.2</v>
      </c>
      <c r="L62" s="16">
        <f>85.2*0.5</f>
        <v>42.6</v>
      </c>
      <c r="M62" s="16">
        <v>67.849999999999994</v>
      </c>
      <c r="N62" s="16">
        <v>1</v>
      </c>
      <c r="O62" s="20"/>
      <c r="P62" s="12"/>
    </row>
    <row r="63" spans="1:16" s="5" customFormat="1" ht="27.95" customHeight="1">
      <c r="A63" s="14">
        <v>60</v>
      </c>
      <c r="B63" s="15" t="s">
        <v>138</v>
      </c>
      <c r="C63" s="15">
        <v>2</v>
      </c>
      <c r="D63" s="15" t="s">
        <v>143</v>
      </c>
      <c r="E63" s="21" t="s">
        <v>19</v>
      </c>
      <c r="F63" s="20" t="s">
        <v>20</v>
      </c>
      <c r="G63" s="15">
        <v>202003220</v>
      </c>
      <c r="H63" s="20" t="s">
        <v>144</v>
      </c>
      <c r="I63" s="16">
        <v>45.25</v>
      </c>
      <c r="J63" s="16">
        <f>45.25*0.5</f>
        <v>22.625</v>
      </c>
      <c r="K63" s="16">
        <v>85.6</v>
      </c>
      <c r="L63" s="16">
        <f>85.6*0.5</f>
        <v>42.8</v>
      </c>
      <c r="M63" s="16">
        <v>65.424999999999997</v>
      </c>
      <c r="N63" s="16">
        <v>2</v>
      </c>
      <c r="O63" s="20"/>
      <c r="P63" s="12"/>
    </row>
    <row r="64" spans="1:16" s="5" customFormat="1" ht="27.95" customHeight="1">
      <c r="A64" s="14">
        <v>61</v>
      </c>
      <c r="B64" s="15" t="s">
        <v>145</v>
      </c>
      <c r="C64" s="15">
        <v>1</v>
      </c>
      <c r="D64" s="15" t="s">
        <v>146</v>
      </c>
      <c r="E64" s="21" t="s">
        <v>19</v>
      </c>
      <c r="F64" s="20" t="s">
        <v>20</v>
      </c>
      <c r="G64" s="15">
        <v>202003224</v>
      </c>
      <c r="H64" s="20" t="s">
        <v>147</v>
      </c>
      <c r="I64" s="16">
        <v>40.25</v>
      </c>
      <c r="J64" s="16">
        <f>40.25*0.5</f>
        <v>20.125</v>
      </c>
      <c r="K64" s="16">
        <v>91.2</v>
      </c>
      <c r="L64" s="16">
        <f>91.2*0.5</f>
        <v>45.6</v>
      </c>
      <c r="M64" s="16">
        <v>65.724999999999994</v>
      </c>
      <c r="N64" s="16">
        <v>1</v>
      </c>
      <c r="O64" s="20"/>
      <c r="P64" s="12"/>
    </row>
    <row r="65" spans="1:16" s="5" customFormat="1" ht="27.95" customHeight="1">
      <c r="A65" s="14">
        <v>62</v>
      </c>
      <c r="B65" s="15" t="s">
        <v>148</v>
      </c>
      <c r="C65" s="15">
        <v>1</v>
      </c>
      <c r="D65" s="15" t="s">
        <v>149</v>
      </c>
      <c r="E65" s="21" t="s">
        <v>35</v>
      </c>
      <c r="F65" s="20" t="s">
        <v>20</v>
      </c>
      <c r="G65" s="15">
        <v>202003226</v>
      </c>
      <c r="H65" s="20" t="s">
        <v>150</v>
      </c>
      <c r="I65" s="16">
        <v>48</v>
      </c>
      <c r="J65" s="16">
        <f>48*0.5</f>
        <v>24</v>
      </c>
      <c r="K65" s="16">
        <v>87.8</v>
      </c>
      <c r="L65" s="16">
        <f>87.8*0.5</f>
        <v>43.9</v>
      </c>
      <c r="M65" s="16">
        <v>67.900000000000006</v>
      </c>
      <c r="N65" s="16">
        <v>1</v>
      </c>
      <c r="O65" s="20"/>
      <c r="P65" s="12"/>
    </row>
    <row r="66" spans="1:16" s="5" customFormat="1" ht="27.95" customHeight="1">
      <c r="A66" s="14">
        <v>63</v>
      </c>
      <c r="B66" s="15" t="s">
        <v>148</v>
      </c>
      <c r="C66" s="15">
        <v>1</v>
      </c>
      <c r="D66" s="15" t="s">
        <v>151</v>
      </c>
      <c r="E66" s="21" t="s">
        <v>19</v>
      </c>
      <c r="F66" s="20" t="s">
        <v>20</v>
      </c>
      <c r="G66" s="15">
        <v>202003226</v>
      </c>
      <c r="H66" s="20" t="s">
        <v>152</v>
      </c>
      <c r="I66" s="16">
        <v>46</v>
      </c>
      <c r="J66" s="16">
        <f>46*0.5</f>
        <v>23</v>
      </c>
      <c r="K66" s="16">
        <v>86.8</v>
      </c>
      <c r="L66" s="16">
        <f>86.8*0.5</f>
        <v>43.4</v>
      </c>
      <c r="M66" s="16">
        <v>66.400000000000006</v>
      </c>
      <c r="N66" s="16">
        <v>2</v>
      </c>
      <c r="O66" s="20"/>
      <c r="P66" s="12"/>
    </row>
    <row r="67" spans="1:16" s="5" customFormat="1" ht="27.95" customHeight="1">
      <c r="A67" s="14">
        <v>64</v>
      </c>
      <c r="B67" s="15" t="s">
        <v>148</v>
      </c>
      <c r="C67" s="15">
        <v>1</v>
      </c>
      <c r="D67" s="15" t="s">
        <v>153</v>
      </c>
      <c r="E67" s="21" t="s">
        <v>19</v>
      </c>
      <c r="F67" s="20" t="s">
        <v>20</v>
      </c>
      <c r="G67" s="15">
        <v>202003226</v>
      </c>
      <c r="H67" s="20" t="s">
        <v>154</v>
      </c>
      <c r="I67" s="16">
        <v>43.75</v>
      </c>
      <c r="J67" s="16">
        <f>43.75*0.5</f>
        <v>21.875</v>
      </c>
      <c r="K67" s="16">
        <v>81.599999999999994</v>
      </c>
      <c r="L67" s="16">
        <f>81.6*0.5</f>
        <v>40.799999999999997</v>
      </c>
      <c r="M67" s="16">
        <v>62.674999999999997</v>
      </c>
      <c r="N67" s="16">
        <v>3</v>
      </c>
      <c r="O67" s="20"/>
      <c r="P67" s="12"/>
    </row>
    <row r="68" spans="1:16" s="5" customFormat="1" ht="27.95" customHeight="1">
      <c r="A68" s="14">
        <v>65</v>
      </c>
      <c r="B68" s="15" t="s">
        <v>148</v>
      </c>
      <c r="C68" s="15">
        <v>1</v>
      </c>
      <c r="D68" s="15" t="s">
        <v>155</v>
      </c>
      <c r="E68" s="21" t="s">
        <v>35</v>
      </c>
      <c r="F68" s="20" t="s">
        <v>20</v>
      </c>
      <c r="G68" s="15">
        <v>202003227</v>
      </c>
      <c r="H68" s="20" t="s">
        <v>156</v>
      </c>
      <c r="I68" s="16">
        <v>28.5</v>
      </c>
      <c r="J68" s="16">
        <f>28.5*0.5</f>
        <v>14.25</v>
      </c>
      <c r="K68" s="16">
        <v>81.8</v>
      </c>
      <c r="L68" s="16">
        <f>81.8*0.5</f>
        <v>40.9</v>
      </c>
      <c r="M68" s="16">
        <v>55.15</v>
      </c>
      <c r="N68" s="16">
        <v>1</v>
      </c>
      <c r="O68" s="20"/>
      <c r="P68" s="12"/>
    </row>
    <row r="69" spans="1:16" s="5" customFormat="1" ht="27.95" customHeight="1">
      <c r="A69" s="14">
        <v>66</v>
      </c>
      <c r="B69" s="15" t="s">
        <v>148</v>
      </c>
      <c r="C69" s="15">
        <v>1</v>
      </c>
      <c r="D69" s="15" t="s">
        <v>157</v>
      </c>
      <c r="E69" s="21" t="s">
        <v>19</v>
      </c>
      <c r="F69" s="20" t="s">
        <v>20</v>
      </c>
      <c r="G69" s="15">
        <v>202003228</v>
      </c>
      <c r="H69" s="20" t="s">
        <v>158</v>
      </c>
      <c r="I69" s="16">
        <v>52.25</v>
      </c>
      <c r="J69" s="16">
        <f>52.25*0.5</f>
        <v>26.125</v>
      </c>
      <c r="K69" s="16">
        <v>87.4</v>
      </c>
      <c r="L69" s="16">
        <f>87.4*0.5</f>
        <v>43.7</v>
      </c>
      <c r="M69" s="16">
        <v>69.825000000000003</v>
      </c>
      <c r="N69" s="16">
        <v>1</v>
      </c>
      <c r="O69" s="20"/>
      <c r="P69" s="12"/>
    </row>
    <row r="70" spans="1:16" s="5" customFormat="1" ht="27.95" customHeight="1">
      <c r="A70" s="14">
        <v>67</v>
      </c>
      <c r="B70" s="15" t="s">
        <v>148</v>
      </c>
      <c r="C70" s="15">
        <v>1</v>
      </c>
      <c r="D70" s="15" t="s">
        <v>159</v>
      </c>
      <c r="E70" s="21" t="s">
        <v>19</v>
      </c>
      <c r="F70" s="20" t="s">
        <v>20</v>
      </c>
      <c r="G70" s="15">
        <v>202003228</v>
      </c>
      <c r="H70" s="20" t="s">
        <v>160</v>
      </c>
      <c r="I70" s="16">
        <v>49.25</v>
      </c>
      <c r="J70" s="16">
        <f>49.25*0.5</f>
        <v>24.625</v>
      </c>
      <c r="K70" s="16">
        <v>82</v>
      </c>
      <c r="L70" s="16">
        <f>82*0.5</f>
        <v>41</v>
      </c>
      <c r="M70" s="16">
        <v>65.625</v>
      </c>
      <c r="N70" s="16">
        <v>2</v>
      </c>
      <c r="O70" s="20"/>
      <c r="P70" s="12"/>
    </row>
    <row r="71" spans="1:16" s="5" customFormat="1" ht="27.95" customHeight="1">
      <c r="A71" s="14">
        <v>68</v>
      </c>
      <c r="B71" s="15" t="s">
        <v>161</v>
      </c>
      <c r="C71" s="15">
        <v>1</v>
      </c>
      <c r="D71" s="15" t="s">
        <v>162</v>
      </c>
      <c r="E71" s="21" t="s">
        <v>19</v>
      </c>
      <c r="F71" s="20" t="s">
        <v>20</v>
      </c>
      <c r="G71" s="15">
        <v>202003229</v>
      </c>
      <c r="H71" s="20" t="s">
        <v>163</v>
      </c>
      <c r="I71" s="16">
        <v>51.25</v>
      </c>
      <c r="J71" s="16">
        <f>51.25*0.5</f>
        <v>25.625</v>
      </c>
      <c r="K71" s="19">
        <v>88.2</v>
      </c>
      <c r="L71" s="19">
        <f>88.2*0.5</f>
        <v>44.1</v>
      </c>
      <c r="M71" s="16">
        <v>69.724999999999994</v>
      </c>
      <c r="N71" s="16">
        <v>1</v>
      </c>
      <c r="O71" s="20"/>
      <c r="P71" s="12"/>
    </row>
    <row r="72" spans="1:16" s="5" customFormat="1" ht="27.95" customHeight="1">
      <c r="A72" s="14">
        <v>69</v>
      </c>
      <c r="B72" s="15" t="s">
        <v>161</v>
      </c>
      <c r="C72" s="15">
        <v>1</v>
      </c>
      <c r="D72" s="15" t="s">
        <v>164</v>
      </c>
      <c r="E72" s="21" t="s">
        <v>35</v>
      </c>
      <c r="F72" s="20" t="s">
        <v>20</v>
      </c>
      <c r="G72" s="15">
        <v>202003229</v>
      </c>
      <c r="H72" s="20" t="s">
        <v>165</v>
      </c>
      <c r="I72" s="16">
        <v>45.5</v>
      </c>
      <c r="J72" s="16">
        <f>45.5*0.5</f>
        <v>22.75</v>
      </c>
      <c r="K72" s="16">
        <v>87</v>
      </c>
      <c r="L72" s="16">
        <f>87*0.5</f>
        <v>43.5</v>
      </c>
      <c r="M72" s="16">
        <v>66.25</v>
      </c>
      <c r="N72" s="16">
        <v>2</v>
      </c>
      <c r="O72" s="20"/>
      <c r="P72" s="12"/>
    </row>
    <row r="73" spans="1:16" s="5" customFormat="1" ht="27.95" customHeight="1">
      <c r="A73" s="14">
        <v>70</v>
      </c>
      <c r="B73" s="15" t="s">
        <v>161</v>
      </c>
      <c r="C73" s="15">
        <v>2</v>
      </c>
      <c r="D73" s="15" t="s">
        <v>166</v>
      </c>
      <c r="E73" s="21" t="s">
        <v>19</v>
      </c>
      <c r="F73" s="20" t="s">
        <v>20</v>
      </c>
      <c r="G73" s="15">
        <v>202003230</v>
      </c>
      <c r="H73" s="20" t="s">
        <v>167</v>
      </c>
      <c r="I73" s="16">
        <v>44.75</v>
      </c>
      <c r="J73" s="16">
        <f>44.75*0.5</f>
        <v>22.375</v>
      </c>
      <c r="K73" s="16">
        <v>85.6</v>
      </c>
      <c r="L73" s="16">
        <f>85.6*0.5</f>
        <v>42.8</v>
      </c>
      <c r="M73" s="16">
        <v>65.174999999999997</v>
      </c>
      <c r="N73" s="16">
        <v>1</v>
      </c>
      <c r="O73" s="20"/>
      <c r="P73" s="12"/>
    </row>
    <row r="74" spans="1:16" s="5" customFormat="1" ht="27.95" customHeight="1">
      <c r="A74" s="14">
        <v>71</v>
      </c>
      <c r="B74" s="15" t="s">
        <v>168</v>
      </c>
      <c r="C74" s="15">
        <v>2</v>
      </c>
      <c r="D74" s="15" t="s">
        <v>169</v>
      </c>
      <c r="E74" s="21" t="s">
        <v>19</v>
      </c>
      <c r="F74" s="20" t="s">
        <v>20</v>
      </c>
      <c r="G74" s="15">
        <v>202003231</v>
      </c>
      <c r="H74" s="20" t="s">
        <v>170</v>
      </c>
      <c r="I74" s="16">
        <v>48</v>
      </c>
      <c r="J74" s="16">
        <f>48*0.5</f>
        <v>24</v>
      </c>
      <c r="K74" s="16">
        <v>86</v>
      </c>
      <c r="L74" s="16">
        <f>86*0.5</f>
        <v>43</v>
      </c>
      <c r="M74" s="16">
        <v>67</v>
      </c>
      <c r="N74" s="16">
        <v>1</v>
      </c>
      <c r="O74" s="20"/>
      <c r="P74" s="12"/>
    </row>
  </sheetData>
  <mergeCells count="2">
    <mergeCell ref="A2:O2"/>
    <mergeCell ref="P4:P74"/>
  </mergeCells>
  <phoneticPr fontId="6" type="noConversion"/>
  <pageMargins left="0.50347222222222199" right="0.50347222222222199" top="0.55486111111111103" bottom="0.55486111111111103" header="0.29861111111111099" footer="0.29861111111111099"/>
  <pageSetup paperSize="9" scale="88"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成绩排名</vt:lpstr>
      <vt:lpstr>成绩排名!Print_Titles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THTFPC</dc:creator>
  <cp:lastModifiedBy>邹杰</cp:lastModifiedBy>
  <cp:lastPrinted>2019-03-12T07:41:00Z</cp:lastPrinted>
  <dcterms:created xsi:type="dcterms:W3CDTF">2019-02-14T02:28:00Z</dcterms:created>
  <dcterms:modified xsi:type="dcterms:W3CDTF">2020-08-05T08:35:38Z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