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乐东教育局" sheetId="1" r:id="rId1"/>
  </sheets>
  <definedNames>
    <definedName name="_xlnm._FilterDatabase" localSheetId="0" hidden="1">乐东教育局!$A$2:$D$2</definedName>
  </definedNames>
  <calcPr calcId="144525"/>
</workbook>
</file>

<file path=xl/sharedStrings.xml><?xml version="1.0" encoding="utf-8"?>
<sst xmlns="http://schemas.openxmlformats.org/spreadsheetml/2006/main" count="2625" uniqueCount="1318">
  <si>
    <t>2020年乐东黎族自治县第一小学教师招聘资格初审合格进入笔试人员名单</t>
  </si>
  <si>
    <t>报考号</t>
  </si>
  <si>
    <t>报考岗位</t>
  </si>
  <si>
    <t>姓名</t>
  </si>
  <si>
    <t>备注</t>
  </si>
  <si>
    <t>0101-语文教师</t>
  </si>
  <si>
    <t>黎慧怡</t>
  </si>
  <si>
    <t>薛秀乾</t>
  </si>
  <si>
    <t>邓春萍</t>
  </si>
  <si>
    <t>孙荣莉</t>
  </si>
  <si>
    <t>陈静花</t>
  </si>
  <si>
    <t>何日丽</t>
  </si>
  <si>
    <t>曹佳兴</t>
  </si>
  <si>
    <t>祁永娜</t>
  </si>
  <si>
    <t>符小芳</t>
  </si>
  <si>
    <t>王晨燕</t>
  </si>
  <si>
    <t>张晓肖</t>
  </si>
  <si>
    <t>王华丽</t>
  </si>
  <si>
    <t>黎美青</t>
  </si>
  <si>
    <t>朱惠玲</t>
  </si>
  <si>
    <t>王春敏</t>
  </si>
  <si>
    <t>曾舒曼</t>
  </si>
  <si>
    <t>陈坤莲</t>
  </si>
  <si>
    <t>林健玲</t>
  </si>
  <si>
    <t>符丽丽</t>
  </si>
  <si>
    <t>文精娇</t>
  </si>
  <si>
    <t>刘洁</t>
  </si>
  <si>
    <t>罗靖超</t>
  </si>
  <si>
    <t>刘珍玲</t>
  </si>
  <si>
    <t>羊芳娟</t>
  </si>
  <si>
    <t>彭玲玲</t>
  </si>
  <si>
    <t>陈金霞</t>
  </si>
  <si>
    <t>邢恋</t>
  </si>
  <si>
    <t>王少换</t>
  </si>
  <si>
    <t>陈小芳</t>
  </si>
  <si>
    <t>吴小璐</t>
  </si>
  <si>
    <t>丁应兰</t>
  </si>
  <si>
    <t>林小芳</t>
  </si>
  <si>
    <t>兰田靖</t>
  </si>
  <si>
    <t>吴育芬</t>
  </si>
  <si>
    <t>黄扬恋</t>
  </si>
  <si>
    <t>龙濡</t>
  </si>
  <si>
    <t>郑再娜</t>
  </si>
  <si>
    <t>唐莹</t>
  </si>
  <si>
    <t>唐皭琪</t>
  </si>
  <si>
    <t>陈巧霞</t>
  </si>
  <si>
    <t>卢诗苑</t>
  </si>
  <si>
    <t>许小环</t>
  </si>
  <si>
    <t>程丽月</t>
  </si>
  <si>
    <t>邢邱莺</t>
  </si>
  <si>
    <t>甘霞</t>
  </si>
  <si>
    <t>陈茹</t>
  </si>
  <si>
    <t>曾月香</t>
  </si>
  <si>
    <t>杨定运</t>
  </si>
  <si>
    <t>钟红灵</t>
  </si>
  <si>
    <t>郭迈晨</t>
  </si>
  <si>
    <t>林明歌</t>
  </si>
  <si>
    <t>关秀萍</t>
  </si>
  <si>
    <t>陈育群</t>
  </si>
  <si>
    <t>陈静</t>
  </si>
  <si>
    <t>羊思思</t>
  </si>
  <si>
    <t>徐雄姣</t>
  </si>
  <si>
    <t>潘雅莉</t>
  </si>
  <si>
    <t>丁丹萍</t>
  </si>
  <si>
    <t>陈少密</t>
  </si>
  <si>
    <t>胡婷婷</t>
  </si>
  <si>
    <t>董朝孟</t>
  </si>
  <si>
    <t>陈金穗</t>
  </si>
  <si>
    <t>王秀娜</t>
  </si>
  <si>
    <t>唐菊美</t>
  </si>
  <si>
    <t>范裕珠</t>
  </si>
  <si>
    <t>符倩珍</t>
  </si>
  <si>
    <t>吴盛</t>
  </si>
  <si>
    <t>李虹</t>
  </si>
  <si>
    <t>陈如</t>
  </si>
  <si>
    <t>苏静</t>
  </si>
  <si>
    <t>王世丽</t>
  </si>
  <si>
    <t>扶云银</t>
  </si>
  <si>
    <t>王小眉</t>
  </si>
  <si>
    <t>孙桂萍</t>
  </si>
  <si>
    <t>黄家嘉</t>
  </si>
  <si>
    <t>辛夏丹</t>
  </si>
  <si>
    <t>陈可芊</t>
  </si>
  <si>
    <t>黎俏娜</t>
  </si>
  <si>
    <t>范雅惠</t>
  </si>
  <si>
    <t>陈彩龄</t>
  </si>
  <si>
    <t>陈香风</t>
  </si>
  <si>
    <t>容健巧</t>
  </si>
  <si>
    <t>符赵霞</t>
  </si>
  <si>
    <t>陈小慧</t>
  </si>
  <si>
    <t>黎敏</t>
  </si>
  <si>
    <t>叶蕙欣</t>
  </si>
  <si>
    <t>王容</t>
  </si>
  <si>
    <t>黄雯雯</t>
  </si>
  <si>
    <t>何石兰</t>
  </si>
  <si>
    <t>黄慧</t>
  </si>
  <si>
    <t>张彩琴</t>
  </si>
  <si>
    <t>吴剑花</t>
  </si>
  <si>
    <t>叶怡颖</t>
  </si>
  <si>
    <t>符兰珍</t>
  </si>
  <si>
    <t>曾平婷</t>
  </si>
  <si>
    <t>陈国珠</t>
  </si>
  <si>
    <t>骆颜灵</t>
  </si>
  <si>
    <t>钟婷婷</t>
  </si>
  <si>
    <t>张瑞玲</t>
  </si>
  <si>
    <t>陈泽苑</t>
  </si>
  <si>
    <t>何秒珍</t>
  </si>
  <si>
    <t>黄敏聪</t>
  </si>
  <si>
    <t>李杏</t>
  </si>
  <si>
    <t>陈菲菲</t>
  </si>
  <si>
    <t>符应桃</t>
  </si>
  <si>
    <t>郭雅</t>
  </si>
  <si>
    <t>蔡剑平</t>
  </si>
  <si>
    <t>胡雅诗</t>
  </si>
  <si>
    <t>杨淇月</t>
  </si>
  <si>
    <t>王海芬</t>
  </si>
  <si>
    <t>符寿娇</t>
  </si>
  <si>
    <t>杜林青</t>
  </si>
  <si>
    <t>林玉如</t>
  </si>
  <si>
    <t>廖春婷</t>
  </si>
  <si>
    <t>韦蕾蕾</t>
  </si>
  <si>
    <t>周晓虹</t>
  </si>
  <si>
    <t>文妮</t>
  </si>
  <si>
    <t>符纯</t>
  </si>
  <si>
    <t>麦坚慧</t>
  </si>
  <si>
    <t>张惠琳</t>
  </si>
  <si>
    <t>吴程燕</t>
  </si>
  <si>
    <t>李丽拉</t>
  </si>
  <si>
    <t>李元花</t>
  </si>
  <si>
    <t>符玉舅</t>
  </si>
  <si>
    <t>黄卓丽</t>
  </si>
  <si>
    <t>许芳园</t>
  </si>
  <si>
    <t>刘玉乾</t>
  </si>
  <si>
    <t>刘海霞</t>
  </si>
  <si>
    <t>邢敏</t>
  </si>
  <si>
    <t>颜嘉璐</t>
  </si>
  <si>
    <t>王柏智</t>
  </si>
  <si>
    <t>陈灵</t>
  </si>
  <si>
    <t>陈积媛</t>
  </si>
  <si>
    <t>陈君君</t>
  </si>
  <si>
    <t>刘巧</t>
  </si>
  <si>
    <t>马雪花</t>
  </si>
  <si>
    <t>王媛</t>
  </si>
  <si>
    <t>陈玉洁</t>
  </si>
  <si>
    <t>周银宇</t>
  </si>
  <si>
    <t>王蕾</t>
  </si>
  <si>
    <t>吴儒菊</t>
  </si>
  <si>
    <t>林高茹</t>
  </si>
  <si>
    <t>王慧明</t>
  </si>
  <si>
    <t>王梅花</t>
  </si>
  <si>
    <t>司徒慧敏</t>
  </si>
  <si>
    <t>王思璎</t>
  </si>
  <si>
    <t>羊彩梦</t>
  </si>
  <si>
    <t>符良艳</t>
  </si>
  <si>
    <t>彭舒凤</t>
  </si>
  <si>
    <t>李琼英</t>
  </si>
  <si>
    <t>孙显敏</t>
  </si>
  <si>
    <t>范珊珊</t>
  </si>
  <si>
    <t>俞春丽</t>
  </si>
  <si>
    <t>王红棉</t>
  </si>
  <si>
    <t>董爵玲</t>
  </si>
  <si>
    <t>陈运妹</t>
  </si>
  <si>
    <t>虞晴</t>
  </si>
  <si>
    <t>李晓</t>
  </si>
  <si>
    <t>王深</t>
  </si>
  <si>
    <t>符虹虹</t>
  </si>
  <si>
    <t>李云</t>
  </si>
  <si>
    <t>吴克娥</t>
  </si>
  <si>
    <t>郑家愉</t>
  </si>
  <si>
    <t>黎兴芳</t>
  </si>
  <si>
    <t>盛玉竹</t>
  </si>
  <si>
    <t>李梦怡</t>
  </si>
  <si>
    <t>周欢</t>
  </si>
  <si>
    <t>许妍娥</t>
  </si>
  <si>
    <t>唐春鹏</t>
  </si>
  <si>
    <t>徐瑞杏</t>
  </si>
  <si>
    <t>邓秋霞</t>
  </si>
  <si>
    <t>文丽</t>
  </si>
  <si>
    <t>符梦沙</t>
  </si>
  <si>
    <t>李杏桃</t>
  </si>
  <si>
    <t>文鲜萍</t>
  </si>
  <si>
    <t>苏凤妹</t>
  </si>
  <si>
    <t>林惠欣</t>
  </si>
  <si>
    <t>赵潇侣</t>
  </si>
  <si>
    <t>陈彩雪</t>
  </si>
  <si>
    <t>周锦畅</t>
  </si>
  <si>
    <t>羊美娥</t>
  </si>
  <si>
    <t>钟雪玲</t>
  </si>
  <si>
    <t>方燕燕</t>
  </si>
  <si>
    <t>符蕊</t>
  </si>
  <si>
    <t>张月萍</t>
  </si>
  <si>
    <t>钟文静</t>
  </si>
  <si>
    <t>黄雅</t>
  </si>
  <si>
    <t>林成娜</t>
  </si>
  <si>
    <t>许露珍</t>
  </si>
  <si>
    <t>王焕芳</t>
  </si>
  <si>
    <t>陈允玲</t>
  </si>
  <si>
    <t>邓晓婕</t>
  </si>
  <si>
    <t>容荷娟</t>
  </si>
  <si>
    <t>王政莹</t>
  </si>
  <si>
    <t>陈家娜</t>
  </si>
  <si>
    <t>吴莉颖</t>
  </si>
  <si>
    <t>朱鹏妃</t>
  </si>
  <si>
    <t>吴元碧</t>
  </si>
  <si>
    <t>郑奥文</t>
  </si>
  <si>
    <t>符志睿</t>
  </si>
  <si>
    <t>李明秀</t>
  </si>
  <si>
    <t>李馨荷</t>
  </si>
  <si>
    <t>俞平</t>
  </si>
  <si>
    <t>柯连利</t>
  </si>
  <si>
    <t>阮丹</t>
  </si>
  <si>
    <t>周海峰</t>
  </si>
  <si>
    <t>李彩丹</t>
  </si>
  <si>
    <t>孙丽莹</t>
  </si>
  <si>
    <t>韦婷</t>
  </si>
  <si>
    <t>苏刘青</t>
  </si>
  <si>
    <t>赵日绵</t>
  </si>
  <si>
    <t>麦晓星</t>
  </si>
  <si>
    <t>王秋琴</t>
  </si>
  <si>
    <t>邢沁</t>
  </si>
  <si>
    <t>翁书玲</t>
  </si>
  <si>
    <t>杜丽文</t>
  </si>
  <si>
    <t>方莹</t>
  </si>
  <si>
    <t>吴金梅</t>
  </si>
  <si>
    <t>林本平</t>
  </si>
  <si>
    <t>何仁辉</t>
  </si>
  <si>
    <t>李小晶</t>
  </si>
  <si>
    <t>李高洁</t>
  </si>
  <si>
    <t>孙颖</t>
  </si>
  <si>
    <t>林玉嘉</t>
  </si>
  <si>
    <t>卢小婷</t>
  </si>
  <si>
    <t>李诗莹</t>
  </si>
  <si>
    <t>吴晓霞</t>
  </si>
  <si>
    <t>张昌珍</t>
  </si>
  <si>
    <t>李鹏霞</t>
  </si>
  <si>
    <t>邢尤珍</t>
  </si>
  <si>
    <t>王小芳</t>
  </si>
  <si>
    <t>容鸿珊</t>
  </si>
  <si>
    <t>牛庆楦</t>
  </si>
  <si>
    <t>黄文凤</t>
  </si>
  <si>
    <t>赵文立</t>
  </si>
  <si>
    <t>符文晶</t>
  </si>
  <si>
    <t>吴延娥</t>
  </si>
  <si>
    <t>刘芳丽</t>
  </si>
  <si>
    <t>汤昌弟</t>
  </si>
  <si>
    <t>方洪玉</t>
  </si>
  <si>
    <t>王怡</t>
  </si>
  <si>
    <t>钟荣娜</t>
  </si>
  <si>
    <t>董杏妍</t>
  </si>
  <si>
    <t>冯小玲</t>
  </si>
  <si>
    <t>陈玉妹</t>
  </si>
  <si>
    <t>温慧雯</t>
  </si>
  <si>
    <t>赵敏敏</t>
  </si>
  <si>
    <t>黎亨娜</t>
  </si>
  <si>
    <t>李亚冰</t>
  </si>
  <si>
    <t>杨敏</t>
  </si>
  <si>
    <t>李小佳</t>
  </si>
  <si>
    <t>陈琳艺</t>
  </si>
  <si>
    <t>陈金</t>
  </si>
  <si>
    <t>黄秀园</t>
  </si>
  <si>
    <t>王伟杰</t>
  </si>
  <si>
    <t>钟立娟</t>
  </si>
  <si>
    <t>黄丹</t>
  </si>
  <si>
    <t>王鑫花</t>
  </si>
  <si>
    <t>黄贞惠</t>
  </si>
  <si>
    <t>符思美</t>
  </si>
  <si>
    <t>吴亚媛</t>
  </si>
  <si>
    <t>谢海聪</t>
  </si>
  <si>
    <t>陈媛菲</t>
  </si>
  <si>
    <t>陈清柳</t>
  </si>
  <si>
    <t>石越</t>
  </si>
  <si>
    <t>陈婉青</t>
  </si>
  <si>
    <t>蔡爱仙</t>
  </si>
  <si>
    <t>邢维姣</t>
  </si>
  <si>
    <t>苏佳佳</t>
  </si>
  <si>
    <t>钟琪</t>
  </si>
  <si>
    <t>容佳</t>
  </si>
  <si>
    <t>吴克龙</t>
  </si>
  <si>
    <t>胡芸</t>
  </si>
  <si>
    <t>徐凡凡</t>
  </si>
  <si>
    <t>符有妹</t>
  </si>
  <si>
    <t>符式霞</t>
  </si>
  <si>
    <t>戴淑玲</t>
  </si>
  <si>
    <t>吴青</t>
  </si>
  <si>
    <t>王丹妮</t>
  </si>
  <si>
    <t>苏利曼</t>
  </si>
  <si>
    <t>莫晓玲</t>
  </si>
  <si>
    <t>唐紫婷</t>
  </si>
  <si>
    <t>陈冰冰</t>
  </si>
  <si>
    <t>徐彩晶</t>
  </si>
  <si>
    <t>邢妮挪</t>
  </si>
  <si>
    <t>唐永琴</t>
  </si>
  <si>
    <t>冯丽娟</t>
  </si>
  <si>
    <t>李月秋</t>
  </si>
  <si>
    <t>戴雅婷</t>
  </si>
  <si>
    <t>杭苗心</t>
  </si>
  <si>
    <t>李锦红</t>
  </si>
  <si>
    <t>符红彬</t>
  </si>
  <si>
    <t>吴珊珊</t>
  </si>
  <si>
    <t>何一秋</t>
  </si>
  <si>
    <t>陈奇婧</t>
  </si>
  <si>
    <t>林丹华</t>
  </si>
  <si>
    <t>吴泳莉</t>
  </si>
  <si>
    <t>李玟</t>
  </si>
  <si>
    <t>黄良琴</t>
  </si>
  <si>
    <t>邢思凡</t>
  </si>
  <si>
    <t>李廷欢</t>
  </si>
  <si>
    <t>郭伟伟</t>
  </si>
  <si>
    <t>吴淑强</t>
  </si>
  <si>
    <t>张教嫦</t>
  </si>
  <si>
    <t>吉英</t>
  </si>
  <si>
    <t>陈虹春</t>
  </si>
  <si>
    <t>文雅丽</t>
  </si>
  <si>
    <t>王琼利</t>
  </si>
  <si>
    <t>王铃</t>
  </si>
  <si>
    <t>王万柳</t>
  </si>
  <si>
    <t>朱美妃</t>
  </si>
  <si>
    <t>王琼玉</t>
  </si>
  <si>
    <t>苏二妹</t>
  </si>
  <si>
    <t>韦莎</t>
  </si>
  <si>
    <t>李德云</t>
  </si>
  <si>
    <t>李祺</t>
  </si>
  <si>
    <t>符美柳</t>
  </si>
  <si>
    <t>赵青翠</t>
  </si>
  <si>
    <t>吴晓晓</t>
  </si>
  <si>
    <t>林寸草</t>
  </si>
  <si>
    <t>林德焱</t>
  </si>
  <si>
    <t>李有丹</t>
  </si>
  <si>
    <t>符小青</t>
  </si>
  <si>
    <t>薛秋梅</t>
  </si>
  <si>
    <t>朱燕芳</t>
  </si>
  <si>
    <t>王洁洁</t>
  </si>
  <si>
    <t>李第作</t>
  </si>
  <si>
    <t>邢璐璐</t>
  </si>
  <si>
    <t>黄垂男</t>
  </si>
  <si>
    <t>唐潇云</t>
  </si>
  <si>
    <t>王燕娥</t>
  </si>
  <si>
    <t>王晓玲</t>
  </si>
  <si>
    <t>黄慧娟</t>
  </si>
  <si>
    <t>陈冠亨</t>
  </si>
  <si>
    <t>陈太完</t>
  </si>
  <si>
    <t>张海英</t>
  </si>
  <si>
    <t>黄薇薇</t>
  </si>
  <si>
    <t>张夏鹏</t>
  </si>
  <si>
    <t>吴丽娟</t>
  </si>
  <si>
    <t>文真真</t>
  </si>
  <si>
    <t>陈慧怡</t>
  </si>
  <si>
    <t>李惠</t>
  </si>
  <si>
    <t>潘春洁</t>
  </si>
  <si>
    <t>王子芊</t>
  </si>
  <si>
    <t>赵香磊</t>
  </si>
  <si>
    <t>马静</t>
  </si>
  <si>
    <t>何婆教</t>
  </si>
  <si>
    <t>辛丽</t>
  </si>
  <si>
    <t>黎丽菁</t>
  </si>
  <si>
    <t>李静</t>
  </si>
  <si>
    <t>罗才漾</t>
  </si>
  <si>
    <t>钟国虹</t>
  </si>
  <si>
    <t>李恒舅</t>
  </si>
  <si>
    <t>叶美玲</t>
  </si>
  <si>
    <t>符梅燕</t>
  </si>
  <si>
    <t>符萍</t>
  </si>
  <si>
    <t>缪正雁</t>
  </si>
  <si>
    <t>谢辉暖</t>
  </si>
  <si>
    <t>苗菁</t>
  </si>
  <si>
    <t>黎燕婧</t>
  </si>
  <si>
    <t>周秋明</t>
  </si>
  <si>
    <t>陈贤凯</t>
  </si>
  <si>
    <t>纪诗诗</t>
  </si>
  <si>
    <t>陈雨欣</t>
  </si>
  <si>
    <t>刘虹杏</t>
  </si>
  <si>
    <t>文敬珍</t>
  </si>
  <si>
    <t>张曼</t>
  </si>
  <si>
    <t>王江毓</t>
  </si>
  <si>
    <t>杨依妮</t>
  </si>
  <si>
    <t>陈健</t>
  </si>
  <si>
    <t>郭淑瑜</t>
  </si>
  <si>
    <t>陈秋菊</t>
  </si>
  <si>
    <t>符彩翠</t>
  </si>
  <si>
    <t>方其峰</t>
  </si>
  <si>
    <t>刘泽华</t>
  </si>
  <si>
    <t>陈玲</t>
  </si>
  <si>
    <t>羊妹香</t>
  </si>
  <si>
    <t>何思思</t>
  </si>
  <si>
    <t>李娜霞</t>
  </si>
  <si>
    <t>陈小娜</t>
  </si>
  <si>
    <t>李丹彤</t>
  </si>
  <si>
    <t>陈丽</t>
  </si>
  <si>
    <t>李锦丽</t>
  </si>
  <si>
    <t>陈婷</t>
  </si>
  <si>
    <t>何天娇</t>
  </si>
  <si>
    <t>吴蔚燕</t>
  </si>
  <si>
    <t>郑博方</t>
  </si>
  <si>
    <t>唐召</t>
  </si>
  <si>
    <t>孙明媚</t>
  </si>
  <si>
    <t>李秋妹</t>
  </si>
  <si>
    <t>陈莹</t>
  </si>
  <si>
    <t>吴春莹</t>
  </si>
  <si>
    <t>符利静</t>
  </si>
  <si>
    <t>何冬妹</t>
  </si>
  <si>
    <t>张瑜文</t>
  </si>
  <si>
    <t>唐空</t>
  </si>
  <si>
    <t>赵矾</t>
  </si>
  <si>
    <t>陈芳琦</t>
  </si>
  <si>
    <t>陈亮</t>
  </si>
  <si>
    <t>卢丹</t>
  </si>
  <si>
    <t>罗童心</t>
  </si>
  <si>
    <t>王露</t>
  </si>
  <si>
    <t>黄祥姑</t>
  </si>
  <si>
    <t>刘乐曦</t>
  </si>
  <si>
    <t>杨丹</t>
  </si>
  <si>
    <t>林巧</t>
  </si>
  <si>
    <t>黄娇艳</t>
  </si>
  <si>
    <t>陈双燕</t>
  </si>
  <si>
    <t>林蕾</t>
  </si>
  <si>
    <t>邢丽娜</t>
  </si>
  <si>
    <t>林芳妃</t>
  </si>
  <si>
    <t>吴燕梅</t>
  </si>
  <si>
    <t>符荣欣</t>
  </si>
  <si>
    <t>陈婆转</t>
  </si>
  <si>
    <t>陈旭</t>
  </si>
  <si>
    <t>黄蓉</t>
  </si>
  <si>
    <t>刘片</t>
  </si>
  <si>
    <t>王冬玲</t>
  </si>
  <si>
    <t>邢思思</t>
  </si>
  <si>
    <t>谭亿肖</t>
  </si>
  <si>
    <t>符诗雨</t>
  </si>
  <si>
    <t>林森林</t>
  </si>
  <si>
    <t>邢丁尹</t>
  </si>
  <si>
    <t>李雅</t>
  </si>
  <si>
    <t>文丹</t>
  </si>
  <si>
    <t>陈丽雯</t>
  </si>
  <si>
    <t>赵千千</t>
  </si>
  <si>
    <t>苻亚胜</t>
  </si>
  <si>
    <t>周静</t>
  </si>
  <si>
    <t>黄继婉</t>
  </si>
  <si>
    <t>刘梦柯</t>
  </si>
  <si>
    <t>李美婷</t>
  </si>
  <si>
    <t>唐传</t>
  </si>
  <si>
    <t>林玲燕</t>
  </si>
  <si>
    <t>陈青青</t>
  </si>
  <si>
    <t>黎焕堂</t>
  </si>
  <si>
    <t>邱小慧</t>
  </si>
  <si>
    <t>周秀梅</t>
  </si>
  <si>
    <t>陈韵</t>
  </si>
  <si>
    <t>张赢天</t>
  </si>
  <si>
    <t>何生月</t>
  </si>
  <si>
    <t>陈保娟</t>
  </si>
  <si>
    <t>谢宗珠</t>
  </si>
  <si>
    <t>邢珍</t>
  </si>
  <si>
    <t>詹莎梦</t>
  </si>
  <si>
    <t>王莹菁</t>
  </si>
  <si>
    <t>赵子欣</t>
  </si>
  <si>
    <t>符瑞芳</t>
  </si>
  <si>
    <t>陈茂精</t>
  </si>
  <si>
    <t>云凤娜</t>
  </si>
  <si>
    <t>韦力</t>
  </si>
  <si>
    <t>黄小含</t>
  </si>
  <si>
    <t>王光怀</t>
  </si>
  <si>
    <t>符凤敏</t>
  </si>
  <si>
    <t>李海妹</t>
  </si>
  <si>
    <t>林艺</t>
  </si>
  <si>
    <t>符永香</t>
  </si>
  <si>
    <t>张敏</t>
  </si>
  <si>
    <t>罗婷</t>
  </si>
  <si>
    <t>李昕</t>
  </si>
  <si>
    <t>陈小宇</t>
  </si>
  <si>
    <t>陈姮</t>
  </si>
  <si>
    <t>李莹</t>
  </si>
  <si>
    <t>邢云淋</t>
  </si>
  <si>
    <t>陈皓云</t>
  </si>
  <si>
    <t>文晓静</t>
  </si>
  <si>
    <t>云艳苗</t>
  </si>
  <si>
    <t>林霞</t>
  </si>
  <si>
    <t>沈秀银</t>
  </si>
  <si>
    <t>黄思绮</t>
  </si>
  <si>
    <t>符朝霜</t>
  </si>
  <si>
    <t>符轩荟</t>
  </si>
  <si>
    <t>符少姗</t>
  </si>
  <si>
    <t>刘晓鑫</t>
  </si>
  <si>
    <t>林珊珊</t>
  </si>
  <si>
    <t>陈伊平</t>
  </si>
  <si>
    <t>邢淑芝</t>
  </si>
  <si>
    <t>邝小艳</t>
  </si>
  <si>
    <t>刘思思</t>
  </si>
  <si>
    <t>容镜巧</t>
  </si>
  <si>
    <t>陈小冰</t>
  </si>
  <si>
    <t>陈初桃</t>
  </si>
  <si>
    <t>王石</t>
  </si>
  <si>
    <t>董佳佳</t>
  </si>
  <si>
    <t>0102-数学教师</t>
  </si>
  <si>
    <t>蔡文静</t>
  </si>
  <si>
    <t>李秋琴</t>
  </si>
  <si>
    <t>许亮花</t>
  </si>
  <si>
    <t>吴丽秋</t>
  </si>
  <si>
    <t>王云</t>
  </si>
  <si>
    <t>习月</t>
  </si>
  <si>
    <t>陈肖伴</t>
  </si>
  <si>
    <t>张茹</t>
  </si>
  <si>
    <t>陈泽女</t>
  </si>
  <si>
    <t>符达遥</t>
  </si>
  <si>
    <t>孙伶俏</t>
  </si>
  <si>
    <t>林香</t>
  </si>
  <si>
    <t>杨果</t>
  </si>
  <si>
    <t>李庆帅</t>
  </si>
  <si>
    <t>邢燕归</t>
  </si>
  <si>
    <t>林梅</t>
  </si>
  <si>
    <t>赵泽</t>
  </si>
  <si>
    <t>李纹</t>
  </si>
  <si>
    <t>符亚菊</t>
  </si>
  <si>
    <t>杨宁</t>
  </si>
  <si>
    <t>孙丽华</t>
  </si>
  <si>
    <t>朱允昌</t>
  </si>
  <si>
    <t>许月辽</t>
  </si>
  <si>
    <t>林敏</t>
  </si>
  <si>
    <t>李倩</t>
  </si>
  <si>
    <t>王小燕</t>
  </si>
  <si>
    <t>邢维婷</t>
  </si>
  <si>
    <t>肖选南</t>
  </si>
  <si>
    <t>吴用短</t>
  </si>
  <si>
    <t>黎秀丹</t>
  </si>
  <si>
    <t>王书美</t>
  </si>
  <si>
    <t>王静</t>
  </si>
  <si>
    <t>周娇慧</t>
  </si>
  <si>
    <t>王紫薇</t>
  </si>
  <si>
    <t>黄阿芳</t>
  </si>
  <si>
    <t>王昌喜</t>
  </si>
  <si>
    <t>王晓</t>
  </si>
  <si>
    <t>王茹倩</t>
  </si>
  <si>
    <t>崔海真</t>
  </si>
  <si>
    <t>孙莲翠</t>
  </si>
  <si>
    <t>黄玉玲</t>
  </si>
  <si>
    <t>冯素敏</t>
  </si>
  <si>
    <t>郑凌云</t>
  </si>
  <si>
    <t>高建龙</t>
  </si>
  <si>
    <t>李娜</t>
  </si>
  <si>
    <t>施灵铃</t>
  </si>
  <si>
    <t>吴鸾燕</t>
  </si>
  <si>
    <t>薛和玉</t>
  </si>
  <si>
    <t>曾锋</t>
  </si>
  <si>
    <t>罗洁</t>
  </si>
  <si>
    <t>邱敏</t>
  </si>
  <si>
    <t>刘红梦</t>
  </si>
  <si>
    <t>王伟</t>
  </si>
  <si>
    <t>殷珊丽</t>
  </si>
  <si>
    <t>黎二玉</t>
  </si>
  <si>
    <t>陈令</t>
  </si>
  <si>
    <t>苏琼霞</t>
  </si>
  <si>
    <t>陈政民</t>
  </si>
  <si>
    <t>符小静</t>
  </si>
  <si>
    <t>邢维思</t>
  </si>
  <si>
    <t>王茜</t>
  </si>
  <si>
    <t>麦明妻</t>
  </si>
  <si>
    <t>赖锦朝</t>
  </si>
  <si>
    <t>陈明珠</t>
  </si>
  <si>
    <t>王小翠</t>
  </si>
  <si>
    <t>李施晓</t>
  </si>
  <si>
    <t>关万莹</t>
  </si>
  <si>
    <t>孙考盈</t>
  </si>
  <si>
    <t>蔡欣</t>
  </si>
  <si>
    <t>邱宇</t>
  </si>
  <si>
    <t>曾天欢</t>
  </si>
  <si>
    <t>文莉</t>
  </si>
  <si>
    <t>唐必兰</t>
  </si>
  <si>
    <t>柳重春</t>
  </si>
  <si>
    <t>文菲</t>
  </si>
  <si>
    <t>张世波</t>
  </si>
  <si>
    <t>黎彩月</t>
  </si>
  <si>
    <t>黄紫娜</t>
  </si>
  <si>
    <t>周英凤</t>
  </si>
  <si>
    <t>黎春林</t>
  </si>
  <si>
    <t>黄日春</t>
  </si>
  <si>
    <t>许玲</t>
  </si>
  <si>
    <t>黎经川</t>
  </si>
  <si>
    <t>尹孙艳</t>
  </si>
  <si>
    <t>刘振易</t>
  </si>
  <si>
    <t>符锡樱</t>
  </si>
  <si>
    <t>吉才凡</t>
  </si>
  <si>
    <t>吕林穗</t>
  </si>
  <si>
    <t>林昌益</t>
  </si>
  <si>
    <t>黄肖可</t>
  </si>
  <si>
    <t>苏奕婧</t>
  </si>
  <si>
    <t>孙 春连</t>
  </si>
  <si>
    <t>符岐花</t>
  </si>
  <si>
    <t>董威</t>
  </si>
  <si>
    <t>苏墩变</t>
  </si>
  <si>
    <t>杨一娇</t>
  </si>
  <si>
    <t>王姑妹</t>
  </si>
  <si>
    <t>徐新华</t>
  </si>
  <si>
    <t>林玉</t>
  </si>
  <si>
    <t>张玉梅</t>
  </si>
  <si>
    <t>钟霞</t>
  </si>
  <si>
    <t>王亮</t>
  </si>
  <si>
    <t>杨偲</t>
  </si>
  <si>
    <t>李小闪</t>
  </si>
  <si>
    <t>王桂香</t>
  </si>
  <si>
    <t>符春丽</t>
  </si>
  <si>
    <t>石文霞</t>
  </si>
  <si>
    <t>周德志</t>
  </si>
  <si>
    <t>王永确</t>
  </si>
  <si>
    <t>吕天来</t>
  </si>
  <si>
    <t>王乙敏</t>
  </si>
  <si>
    <t>张小雯</t>
  </si>
  <si>
    <t>葛亮</t>
  </si>
  <si>
    <t>王美成</t>
  </si>
  <si>
    <t>符长龙</t>
  </si>
  <si>
    <t>羊高联</t>
  </si>
  <si>
    <t>封玲</t>
  </si>
  <si>
    <t>林珠</t>
  </si>
  <si>
    <t>赵开霞</t>
  </si>
  <si>
    <t>王心莹</t>
  </si>
  <si>
    <t>王璐</t>
  </si>
  <si>
    <t>徐晓春</t>
  </si>
  <si>
    <t>陈妙婷</t>
  </si>
  <si>
    <t>莫巨明</t>
  </si>
  <si>
    <t>陈翘楚</t>
  </si>
  <si>
    <t>莫小玲</t>
  </si>
  <si>
    <t>陈太群</t>
  </si>
  <si>
    <t>温冬映</t>
  </si>
  <si>
    <t>符锡垦</t>
  </si>
  <si>
    <t>林送婉</t>
  </si>
  <si>
    <t>张艳琴</t>
  </si>
  <si>
    <t>李青丽</t>
  </si>
  <si>
    <t>郑应莲</t>
  </si>
  <si>
    <t>林方婷</t>
  </si>
  <si>
    <t>孟柳青</t>
  </si>
  <si>
    <t>林诗婷</t>
  </si>
  <si>
    <t>王晓珊</t>
  </si>
  <si>
    <t>王海丽</t>
  </si>
  <si>
    <t>黄亚报</t>
  </si>
  <si>
    <t>韦国丙</t>
  </si>
  <si>
    <t>刘金玉</t>
  </si>
  <si>
    <t>苏元丽</t>
  </si>
  <si>
    <t>符璇</t>
  </si>
  <si>
    <t>谭棉心</t>
  </si>
  <si>
    <t>蒙建普</t>
  </si>
  <si>
    <t>郭映</t>
  </si>
  <si>
    <t>刘银灵</t>
  </si>
  <si>
    <t>罗文晴</t>
  </si>
  <si>
    <t>郭承凯</t>
  </si>
  <si>
    <t>王充</t>
  </si>
  <si>
    <t>钟海莉</t>
  </si>
  <si>
    <t>苏文菊</t>
  </si>
  <si>
    <t>潘小燕</t>
  </si>
  <si>
    <t>陈王瑶</t>
  </si>
  <si>
    <t>任琳琳</t>
  </si>
  <si>
    <t>王俊玉</t>
  </si>
  <si>
    <t>朱康霞</t>
  </si>
  <si>
    <t>梁定腾</t>
  </si>
  <si>
    <t>孙华贵</t>
  </si>
  <si>
    <t>林二</t>
  </si>
  <si>
    <t>何君</t>
  </si>
  <si>
    <t>冯红味</t>
  </si>
  <si>
    <t>黄洁</t>
  </si>
  <si>
    <t>温小梅</t>
  </si>
  <si>
    <t>苏艺</t>
  </si>
  <si>
    <t>梁娟</t>
  </si>
  <si>
    <t>王继娜</t>
  </si>
  <si>
    <t>叶国英</t>
  </si>
  <si>
    <t>林道才</t>
  </si>
  <si>
    <t>吴带竹</t>
  </si>
  <si>
    <t>吴金玉</t>
  </si>
  <si>
    <t>劳咪咪</t>
  </si>
  <si>
    <t>吴思颖</t>
  </si>
  <si>
    <t>文华</t>
  </si>
  <si>
    <t>谢春梁</t>
  </si>
  <si>
    <t>钟昌霖</t>
  </si>
  <si>
    <t>周婆姣</t>
  </si>
  <si>
    <t>苏光日</t>
  </si>
  <si>
    <t>陈西凤</t>
  </si>
  <si>
    <t>邢楠楠</t>
  </si>
  <si>
    <t>吴英艳</t>
  </si>
  <si>
    <t>陈娜芳</t>
  </si>
  <si>
    <t>王怡倩</t>
  </si>
  <si>
    <t>王槐媛</t>
  </si>
  <si>
    <t>林保暖</t>
  </si>
  <si>
    <t>符入敏</t>
  </si>
  <si>
    <t>李之萍</t>
  </si>
  <si>
    <t>苏惠伦</t>
  </si>
  <si>
    <t>李明珠</t>
  </si>
  <si>
    <t>何雄玲</t>
  </si>
  <si>
    <t>邢金玉</t>
  </si>
  <si>
    <t>王正照</t>
  </si>
  <si>
    <t>吴若瑜</t>
  </si>
  <si>
    <t>陈芳</t>
  </si>
  <si>
    <t>张汉花</t>
  </si>
  <si>
    <t>邹丹丹</t>
  </si>
  <si>
    <t>麦春凤</t>
  </si>
  <si>
    <t>陈秋颖</t>
  </si>
  <si>
    <t>陈彩萍</t>
  </si>
  <si>
    <t>张学芳</t>
  </si>
  <si>
    <t>林侨仙</t>
  </si>
  <si>
    <t>吴清芬</t>
  </si>
  <si>
    <t>陈开莹</t>
  </si>
  <si>
    <t>林莉红</t>
  </si>
  <si>
    <t>戚小娜</t>
  </si>
  <si>
    <t>符铭云</t>
  </si>
  <si>
    <t>赵华凯</t>
  </si>
  <si>
    <t>周小莎</t>
  </si>
  <si>
    <t>翁先仙</t>
  </si>
  <si>
    <t>邓恩星</t>
  </si>
  <si>
    <t>张文琳</t>
  </si>
  <si>
    <t>黎美愉</t>
  </si>
  <si>
    <t>刘燕女</t>
  </si>
  <si>
    <t>陈寒丽</t>
  </si>
  <si>
    <t>池景华</t>
  </si>
  <si>
    <t>吴振霞</t>
  </si>
  <si>
    <t>王敏</t>
  </si>
  <si>
    <t>陈运娥</t>
  </si>
  <si>
    <t>董俊棉</t>
  </si>
  <si>
    <t>李维庭</t>
  </si>
  <si>
    <t>林小妹</t>
  </si>
  <si>
    <t>唐海珊</t>
  </si>
  <si>
    <t>吴水丹</t>
  </si>
  <si>
    <t>卞在燕</t>
  </si>
  <si>
    <t>曾秀燕</t>
  </si>
  <si>
    <t>邢玉莹</t>
  </si>
  <si>
    <t>冼妹端</t>
  </si>
  <si>
    <t>周美娇</t>
  </si>
  <si>
    <t>汤表莉</t>
  </si>
  <si>
    <t>符冬婷</t>
  </si>
  <si>
    <t>邢筱云</t>
  </si>
  <si>
    <t>符英子</t>
  </si>
  <si>
    <t>蔡伟兰</t>
  </si>
  <si>
    <t>周小妹</t>
  </si>
  <si>
    <t>王玲</t>
  </si>
  <si>
    <t>冯红娜</t>
  </si>
  <si>
    <t>陈娜</t>
  </si>
  <si>
    <t>关亚婷</t>
  </si>
  <si>
    <t>符孟丽</t>
  </si>
  <si>
    <t>杨井桑</t>
  </si>
  <si>
    <t>符成薇</t>
  </si>
  <si>
    <t>苏英芳</t>
  </si>
  <si>
    <t>陈薇薇</t>
  </si>
  <si>
    <t>王丽蓓</t>
  </si>
  <si>
    <t>黄晓琪</t>
  </si>
  <si>
    <t>郭浩梦</t>
  </si>
  <si>
    <t>陈丽莹</t>
  </si>
  <si>
    <t>翁海花</t>
  </si>
  <si>
    <t>王少玮</t>
  </si>
  <si>
    <t>陈玉燕</t>
  </si>
  <si>
    <t>谢玲丹</t>
  </si>
  <si>
    <t>纪长铭</t>
  </si>
  <si>
    <t>陈东婷</t>
  </si>
  <si>
    <t>王慧珍</t>
  </si>
  <si>
    <t>焦国鹏</t>
  </si>
  <si>
    <t>李江玲</t>
  </si>
  <si>
    <t>王孟婷</t>
  </si>
  <si>
    <t>辛敏</t>
  </si>
  <si>
    <t>陈生娇</t>
  </si>
  <si>
    <t>万火玉</t>
  </si>
  <si>
    <t>黎鸾桂</t>
  </si>
  <si>
    <t>何贵玲</t>
  </si>
  <si>
    <t>韩宜</t>
  </si>
  <si>
    <t>丁文颖</t>
  </si>
  <si>
    <t>王靖榕</t>
  </si>
  <si>
    <t>陈惠完</t>
  </si>
  <si>
    <t>陈小妹</t>
  </si>
  <si>
    <t>盛受全</t>
  </si>
  <si>
    <t>王丽换</t>
  </si>
  <si>
    <t>曾润苗</t>
  </si>
  <si>
    <t>高冬梅</t>
  </si>
  <si>
    <t>舒宗雪</t>
  </si>
  <si>
    <t>符坤霞</t>
  </si>
  <si>
    <t>孙金霞</t>
  </si>
  <si>
    <t>吴秀菊</t>
  </si>
  <si>
    <t>文凤甜</t>
  </si>
  <si>
    <t>王光静</t>
  </si>
  <si>
    <t>陈玲玲</t>
  </si>
  <si>
    <t>林鑫</t>
  </si>
  <si>
    <t>王海芳</t>
  </si>
  <si>
    <t>羊小妹</t>
  </si>
  <si>
    <t>黎三花</t>
  </si>
  <si>
    <t>张早淑</t>
  </si>
  <si>
    <t>钱海琼</t>
  </si>
  <si>
    <t>李海龙</t>
  </si>
  <si>
    <t>符彩丽</t>
  </si>
  <si>
    <t>李壮冠</t>
  </si>
  <si>
    <t>许俊莉</t>
  </si>
  <si>
    <t>苏霞</t>
  </si>
  <si>
    <t>李秀丽</t>
  </si>
  <si>
    <t>邢认</t>
  </si>
  <si>
    <t>符裕琴</t>
  </si>
  <si>
    <t>王月娃</t>
  </si>
  <si>
    <t>陈小红</t>
  </si>
  <si>
    <t>王秀颖</t>
  </si>
  <si>
    <t>符秋丽</t>
  </si>
  <si>
    <t>文秋茹</t>
  </si>
  <si>
    <t>肖宇虹</t>
  </si>
  <si>
    <t>陈春妹</t>
  </si>
  <si>
    <t>符玉美</t>
  </si>
  <si>
    <t>吴家漫</t>
  </si>
  <si>
    <t>王海玲</t>
  </si>
  <si>
    <t>盛国芬</t>
  </si>
  <si>
    <t>林明珍</t>
  </si>
  <si>
    <t>王宝嫦</t>
  </si>
  <si>
    <t>王艳姗</t>
  </si>
  <si>
    <t>万青青</t>
  </si>
  <si>
    <t>王花</t>
  </si>
  <si>
    <t>邢维娇</t>
  </si>
  <si>
    <t>唐银花</t>
  </si>
  <si>
    <t>李碧</t>
  </si>
  <si>
    <t>何梅霞</t>
  </si>
  <si>
    <t>吉世立</t>
  </si>
  <si>
    <t>黄寿慧</t>
  </si>
  <si>
    <t>郑慧暖</t>
  </si>
  <si>
    <t>陈妹</t>
  </si>
  <si>
    <t>黎福妹</t>
  </si>
  <si>
    <t>张山丰</t>
  </si>
  <si>
    <t>何妃</t>
  </si>
  <si>
    <t>羊红妍</t>
  </si>
  <si>
    <t>黎宁宁</t>
  </si>
  <si>
    <t>黎观荣</t>
  </si>
  <si>
    <t>谢昊霖</t>
  </si>
  <si>
    <t>张小玉</t>
  </si>
  <si>
    <t>邓海雪</t>
  </si>
  <si>
    <t>陈壮霞</t>
  </si>
  <si>
    <t>林丹</t>
  </si>
  <si>
    <t>王倩</t>
  </si>
  <si>
    <t>郭皇妹</t>
  </si>
  <si>
    <t>卢志欢</t>
  </si>
  <si>
    <t>赵学秋</t>
  </si>
  <si>
    <t>唐海玲</t>
  </si>
  <si>
    <t>吴周济</t>
  </si>
  <si>
    <t>林秋焕</t>
  </si>
  <si>
    <t>0103-科学教师</t>
  </si>
  <si>
    <t>郑逢珍</t>
  </si>
  <si>
    <t>赵裔佳</t>
  </si>
  <si>
    <t>黄诗蕾</t>
  </si>
  <si>
    <t>周冬雪</t>
  </si>
  <si>
    <t>冯诗诗</t>
  </si>
  <si>
    <t>王培</t>
  </si>
  <si>
    <t>陈汇葳</t>
  </si>
  <si>
    <t>符慧卉</t>
  </si>
  <si>
    <t>王美金</t>
  </si>
  <si>
    <t>汪陈栓</t>
  </si>
  <si>
    <t>卓恩虹</t>
  </si>
  <si>
    <t>许伟玲</t>
  </si>
  <si>
    <t>钟娜</t>
  </si>
  <si>
    <t>李溢</t>
  </si>
  <si>
    <t>郑春玲</t>
  </si>
  <si>
    <t>王安娜</t>
  </si>
  <si>
    <t>柳明洁</t>
  </si>
  <si>
    <t>王雅婷</t>
  </si>
  <si>
    <t>聂倩文</t>
  </si>
  <si>
    <t>李芬</t>
  </si>
  <si>
    <t>薛晓兰</t>
  </si>
  <si>
    <t>吴丽姑</t>
  </si>
  <si>
    <t>苏孟霞</t>
  </si>
  <si>
    <t>张珠韵</t>
  </si>
  <si>
    <t>李达京</t>
  </si>
  <si>
    <t>林婉婷</t>
  </si>
  <si>
    <t>0104-思想品德教师</t>
  </si>
  <si>
    <t>吴婉妃</t>
  </si>
  <si>
    <t>杨凯婷</t>
  </si>
  <si>
    <t>郑榆菲</t>
  </si>
  <si>
    <t>周文茜</t>
  </si>
  <si>
    <t>洪书华</t>
  </si>
  <si>
    <t>冯吉</t>
  </si>
  <si>
    <t>许央</t>
  </si>
  <si>
    <t>符文慧</t>
  </si>
  <si>
    <t>符会媛</t>
  </si>
  <si>
    <t>林亚妹</t>
  </si>
  <si>
    <t>刘娟美</t>
  </si>
  <si>
    <t>孙燕娜</t>
  </si>
  <si>
    <t>陈香池</t>
  </si>
  <si>
    <t>陈莉香</t>
  </si>
  <si>
    <t>张妙</t>
  </si>
  <si>
    <t>林炽柔</t>
  </si>
  <si>
    <t>何秀姬</t>
  </si>
  <si>
    <t>何梦妮</t>
  </si>
  <si>
    <t>谢浩玲</t>
  </si>
  <si>
    <t>吴琳</t>
  </si>
  <si>
    <t>吴伟花</t>
  </si>
  <si>
    <t>温小英</t>
  </si>
  <si>
    <t>林笑芳</t>
  </si>
  <si>
    <t>麦永怀</t>
  </si>
  <si>
    <t>陈柔珠</t>
  </si>
  <si>
    <t>胡俏玛</t>
  </si>
  <si>
    <t>谢福美</t>
  </si>
  <si>
    <t>方晓瑜</t>
  </si>
  <si>
    <t>卢健瞳</t>
  </si>
  <si>
    <t>李鑫</t>
  </si>
  <si>
    <t>钟王芳</t>
  </si>
  <si>
    <t>吴靖佳</t>
  </si>
  <si>
    <t>唐小花</t>
  </si>
  <si>
    <t>马清明</t>
  </si>
  <si>
    <t>黎阿娇</t>
  </si>
  <si>
    <t>黄小娟</t>
  </si>
  <si>
    <t>洪小月</t>
  </si>
  <si>
    <t>文学虹</t>
  </si>
  <si>
    <t>陈花香</t>
  </si>
  <si>
    <t>林良萍</t>
  </si>
  <si>
    <t>李小驳</t>
  </si>
  <si>
    <t>莫镕蔚</t>
  </si>
  <si>
    <t>韦健秋</t>
  </si>
  <si>
    <t>符定妹</t>
  </si>
  <si>
    <t>叶芷苗</t>
  </si>
  <si>
    <t>吕萍</t>
  </si>
  <si>
    <t>邓翠柳</t>
  </si>
  <si>
    <t>陈小霞</t>
  </si>
  <si>
    <t>吴泽姣</t>
  </si>
  <si>
    <t>骆祖美</t>
  </si>
  <si>
    <t>董小凤</t>
  </si>
  <si>
    <t>占宗丽</t>
  </si>
  <si>
    <t>盆阿连</t>
  </si>
  <si>
    <t>陈青霞</t>
  </si>
  <si>
    <t>彭国婷</t>
  </si>
  <si>
    <t>莫豪花</t>
  </si>
  <si>
    <t>李秋焕</t>
  </si>
  <si>
    <t>叶玉会</t>
  </si>
  <si>
    <t>林方玉</t>
  </si>
  <si>
    <t>李如明</t>
  </si>
  <si>
    <t>黄佩兰</t>
  </si>
  <si>
    <t>陈爱丽</t>
  </si>
  <si>
    <t>罗敏</t>
  </si>
  <si>
    <t>陈志美</t>
  </si>
  <si>
    <t>符前晓</t>
  </si>
  <si>
    <t>符倩芬</t>
  </si>
  <si>
    <t>吴菁</t>
  </si>
  <si>
    <t>何曼萍</t>
  </si>
  <si>
    <t>符兰慧</t>
  </si>
  <si>
    <t>邱丽翔</t>
  </si>
  <si>
    <t>王引转</t>
  </si>
  <si>
    <t>麦代乾</t>
  </si>
  <si>
    <t>刘小清</t>
  </si>
  <si>
    <t>陈秋萍</t>
  </si>
  <si>
    <t>陈慧</t>
  </si>
  <si>
    <t>王苗</t>
  </si>
  <si>
    <t>张是语</t>
  </si>
  <si>
    <t>薛桃秋</t>
  </si>
  <si>
    <t>王晴</t>
  </si>
  <si>
    <t>符金花</t>
  </si>
  <si>
    <t>梁馨允</t>
  </si>
  <si>
    <t>裴美珠</t>
  </si>
  <si>
    <t>林仙</t>
  </si>
  <si>
    <t>吕夏</t>
  </si>
  <si>
    <t>朱美丽</t>
  </si>
  <si>
    <t>程婉雯</t>
  </si>
  <si>
    <t>赵武妮</t>
  </si>
  <si>
    <t>薛桂带</t>
  </si>
  <si>
    <t>王孟</t>
  </si>
  <si>
    <t>尧健莉</t>
  </si>
  <si>
    <t>邢巧云</t>
  </si>
  <si>
    <t>陈蕾</t>
  </si>
  <si>
    <t>李颖婷</t>
  </si>
  <si>
    <t>陈茵茵</t>
  </si>
  <si>
    <t>吴坤胄</t>
  </si>
  <si>
    <t>谢淑英</t>
  </si>
  <si>
    <t>黄彩红</t>
  </si>
  <si>
    <t>符妹丽</t>
  </si>
  <si>
    <t>吉妹</t>
  </si>
  <si>
    <t>曾秀爱</t>
  </si>
  <si>
    <t>符然</t>
  </si>
  <si>
    <t>王冬美</t>
  </si>
  <si>
    <t>赵月风</t>
  </si>
  <si>
    <t>林琅</t>
  </si>
  <si>
    <t>黄蕾</t>
  </si>
  <si>
    <t>苏永丽</t>
  </si>
  <si>
    <t>黄志灵</t>
  </si>
  <si>
    <t>羊春源</t>
  </si>
  <si>
    <t>梁海姗</t>
  </si>
  <si>
    <t>陈淑婷</t>
  </si>
  <si>
    <t>蔡月翠</t>
  </si>
  <si>
    <t>黄明锐</t>
  </si>
  <si>
    <t>羊长芳</t>
  </si>
  <si>
    <t>陈玉兰</t>
  </si>
  <si>
    <t>张深珠</t>
  </si>
  <si>
    <t>章玲</t>
  </si>
  <si>
    <t>蔡月燕</t>
  </si>
  <si>
    <t>徐贞</t>
  </si>
  <si>
    <t>陈爱莲</t>
  </si>
  <si>
    <t>邢艳芳</t>
  </si>
  <si>
    <t>胡欣</t>
  </si>
  <si>
    <t>甫慧珍</t>
  </si>
  <si>
    <t>吴兴兰</t>
  </si>
  <si>
    <t>刘亚银</t>
  </si>
  <si>
    <t>陈娇丽</t>
  </si>
  <si>
    <t>许文雅</t>
  </si>
  <si>
    <t>蔡晶晶</t>
  </si>
  <si>
    <t>容晶</t>
  </si>
  <si>
    <t>蔡亲贝</t>
  </si>
  <si>
    <t>符芳玲</t>
  </si>
  <si>
    <t>吴秋</t>
  </si>
  <si>
    <t>李仙</t>
  </si>
  <si>
    <t>丘春梨</t>
  </si>
  <si>
    <t>王锡霞</t>
  </si>
  <si>
    <t>符学晶</t>
  </si>
  <si>
    <t>唐爱珠</t>
  </si>
  <si>
    <t>邢玉虹</t>
  </si>
  <si>
    <t>陈丽娜</t>
  </si>
  <si>
    <t>陈姑梅</t>
  </si>
  <si>
    <t>孙晓琦</t>
  </si>
  <si>
    <t>孟凡海</t>
  </si>
  <si>
    <t>王琼扬</t>
  </si>
  <si>
    <t>0105-音乐教师</t>
  </si>
  <si>
    <t>杨继志</t>
  </si>
  <si>
    <t>路茜</t>
  </si>
  <si>
    <t>李黎佳</t>
  </si>
  <si>
    <t>贺杰</t>
  </si>
  <si>
    <t>肖煜</t>
  </si>
  <si>
    <t>许嫚虹</t>
  </si>
  <si>
    <t>刘高吏</t>
  </si>
  <si>
    <t>王丽灵</t>
  </si>
  <si>
    <t>何珊</t>
  </si>
  <si>
    <t>郭胜男</t>
  </si>
  <si>
    <t>蒋莹</t>
  </si>
  <si>
    <t>王曼</t>
  </si>
  <si>
    <t>马杰</t>
  </si>
  <si>
    <t>陈碧云</t>
  </si>
  <si>
    <t>卢雅静</t>
  </si>
  <si>
    <t>吕相璋</t>
  </si>
  <si>
    <t>王娴</t>
  </si>
  <si>
    <t>王婷</t>
  </si>
  <si>
    <t>谢小敏</t>
  </si>
  <si>
    <t>邓奇玮</t>
  </si>
  <si>
    <t>符彩桐</t>
  </si>
  <si>
    <t>石志杰</t>
  </si>
  <si>
    <t>刘敏</t>
  </si>
  <si>
    <t>韩丽芳</t>
  </si>
  <si>
    <t>羊妹女</t>
  </si>
  <si>
    <t>陈祺慧</t>
  </si>
  <si>
    <t>吴昭颖</t>
  </si>
  <si>
    <t>莫真鑫</t>
  </si>
  <si>
    <t>羊妹李</t>
  </si>
  <si>
    <t>陈慧芳</t>
  </si>
  <si>
    <t>史全锋</t>
  </si>
  <si>
    <t>陈欣桐</t>
  </si>
  <si>
    <t>许程莹</t>
  </si>
  <si>
    <t>陈蕊</t>
  </si>
  <si>
    <t>王乙妃</t>
  </si>
  <si>
    <t>苏小凤</t>
  </si>
  <si>
    <t>吴丹</t>
  </si>
  <si>
    <t>王彬彬</t>
  </si>
  <si>
    <t>冯婷</t>
  </si>
  <si>
    <t>唐小倩</t>
  </si>
  <si>
    <t>黄佳佳</t>
  </si>
  <si>
    <t>石瑶伦</t>
  </si>
  <si>
    <t>高敏</t>
  </si>
  <si>
    <t>罗丽兰</t>
  </si>
  <si>
    <t>李家聪</t>
  </si>
  <si>
    <t>黄文豪</t>
  </si>
  <si>
    <t>周景蓉</t>
  </si>
  <si>
    <t>林芙伊</t>
  </si>
  <si>
    <t>韩金灵</t>
  </si>
  <si>
    <t>符茵茵</t>
  </si>
  <si>
    <t>韦静雨</t>
  </si>
  <si>
    <t>谢镇芳</t>
  </si>
  <si>
    <t>陈翠婷</t>
  </si>
  <si>
    <t>符紫妃</t>
  </si>
  <si>
    <t>王浪</t>
  </si>
  <si>
    <t>刘美茜</t>
  </si>
  <si>
    <t>柳欢欢</t>
  </si>
  <si>
    <t>潘白雪</t>
  </si>
  <si>
    <t>黄漫婷</t>
  </si>
  <si>
    <t>姚彬</t>
  </si>
  <si>
    <t>符平燕</t>
  </si>
  <si>
    <t>廖小花</t>
  </si>
  <si>
    <t>谭飞燕</t>
  </si>
  <si>
    <t>黄婷婷</t>
  </si>
  <si>
    <t>陈欣瑶</t>
  </si>
  <si>
    <t>于越</t>
  </si>
  <si>
    <t>陈玉女</t>
  </si>
  <si>
    <t>温馥旖</t>
  </si>
  <si>
    <t>董炳</t>
  </si>
  <si>
    <t>王芳芳</t>
  </si>
  <si>
    <t>徐锦雯</t>
  </si>
  <si>
    <t>陈秀尼</t>
  </si>
  <si>
    <t>陈惠凤</t>
  </si>
  <si>
    <t>于青卉</t>
  </si>
  <si>
    <t>林彩云</t>
  </si>
  <si>
    <t>王怡凤</t>
  </si>
  <si>
    <t>刘翠</t>
  </si>
  <si>
    <t>羊本强</t>
  </si>
  <si>
    <t>0106-美术教师</t>
  </si>
  <si>
    <t>卢玮婧</t>
  </si>
  <si>
    <t>符传辉</t>
  </si>
  <si>
    <t>任敬梅</t>
  </si>
  <si>
    <t>黄平</t>
  </si>
  <si>
    <t>李靖怡</t>
  </si>
  <si>
    <t>容美婷</t>
  </si>
  <si>
    <t>吴全珍</t>
  </si>
  <si>
    <t>朱绘颖</t>
  </si>
  <si>
    <t>胡永康</t>
  </si>
  <si>
    <t>何祥雯</t>
  </si>
  <si>
    <t>黄淑贞</t>
  </si>
  <si>
    <t>张景朝</t>
  </si>
  <si>
    <t>唐觉琼</t>
  </si>
  <si>
    <t>孙金娣</t>
  </si>
  <si>
    <t>王镛</t>
  </si>
  <si>
    <t>符文妮</t>
  </si>
  <si>
    <t>乔俊慧</t>
  </si>
  <si>
    <t>羊道</t>
  </si>
  <si>
    <t>董亚妹</t>
  </si>
  <si>
    <t>曾妤婷</t>
  </si>
  <si>
    <t>黄亚俊</t>
  </si>
  <si>
    <t>李辉</t>
  </si>
  <si>
    <t>宋宇辉</t>
  </si>
  <si>
    <t>卢佳宁</t>
  </si>
  <si>
    <t>林生芳</t>
  </si>
  <si>
    <t>王一棉</t>
  </si>
  <si>
    <t>黄恋云</t>
  </si>
  <si>
    <t>符莉</t>
  </si>
  <si>
    <t>符绩健</t>
  </si>
  <si>
    <t>张梓涵</t>
  </si>
  <si>
    <t>尹萌萌</t>
  </si>
  <si>
    <t>吴筱筱</t>
  </si>
  <si>
    <t>高毓鸿</t>
  </si>
  <si>
    <t>李传成</t>
  </si>
  <si>
    <t>杨莉</t>
  </si>
  <si>
    <t>王井娇</t>
  </si>
  <si>
    <t>赵世海</t>
  </si>
  <si>
    <t>何超</t>
  </si>
  <si>
    <t>陈康丽</t>
  </si>
  <si>
    <t>许儒婷</t>
  </si>
  <si>
    <t>蒙钟川</t>
  </si>
  <si>
    <t>0107-体育教师</t>
  </si>
  <si>
    <t>薛美菊</t>
  </si>
  <si>
    <t>詹尊斯</t>
  </si>
  <si>
    <t>黎建贤</t>
  </si>
  <si>
    <t>彭达龙</t>
  </si>
  <si>
    <t>胡容连</t>
  </si>
  <si>
    <t>吴鸿燕</t>
  </si>
  <si>
    <t>许炳日</t>
  </si>
  <si>
    <t>王潭</t>
  </si>
  <si>
    <t>林书斌</t>
  </si>
  <si>
    <t>朱允康</t>
  </si>
  <si>
    <t>孙振烘</t>
  </si>
  <si>
    <t>李允定</t>
  </si>
  <si>
    <t>陈芳明</t>
  </si>
  <si>
    <t>黄文杰</t>
  </si>
  <si>
    <t>郑亚江</t>
  </si>
  <si>
    <t>潘在望</t>
  </si>
  <si>
    <t>丰维涛</t>
  </si>
  <si>
    <t>郭业攀</t>
  </si>
  <si>
    <t>许扬京</t>
  </si>
  <si>
    <t>陈虹</t>
  </si>
  <si>
    <t>陈真宝</t>
  </si>
  <si>
    <t>符宝宝</t>
  </si>
  <si>
    <t>周密</t>
  </si>
  <si>
    <t>黄京超</t>
  </si>
  <si>
    <t>王强</t>
  </si>
  <si>
    <t>梅望劲</t>
  </si>
  <si>
    <t>欧奕浩</t>
  </si>
  <si>
    <t>阳柳清</t>
  </si>
  <si>
    <t>李科偕</t>
  </si>
  <si>
    <t>叶锡浩</t>
  </si>
  <si>
    <t>杨涛</t>
  </si>
  <si>
    <t>符大树</t>
  </si>
  <si>
    <t>朱德海</t>
  </si>
  <si>
    <t>李先高</t>
  </si>
  <si>
    <t>张天庆</t>
  </si>
  <si>
    <t>王宜雷</t>
  </si>
  <si>
    <t>陈业豪</t>
  </si>
  <si>
    <t>舒田</t>
  </si>
  <si>
    <t>欧姝君</t>
  </si>
  <si>
    <t>林美翠</t>
  </si>
  <si>
    <t>莫定坤</t>
  </si>
  <si>
    <t>刘远东</t>
  </si>
  <si>
    <t>钟昌雄</t>
  </si>
  <si>
    <t>陈天丹</t>
  </si>
  <si>
    <t>文世芳</t>
  </si>
  <si>
    <t>胡其万</t>
  </si>
  <si>
    <t>王业湟</t>
  </si>
  <si>
    <t>李小鹏</t>
  </si>
  <si>
    <t>覃鸿发</t>
  </si>
  <si>
    <t>符春宝</t>
  </si>
  <si>
    <t>简天泽</t>
  </si>
  <si>
    <t>李厚宏</t>
  </si>
  <si>
    <t>郑时一</t>
  </si>
  <si>
    <t>陈元凯</t>
  </si>
  <si>
    <t>张庆</t>
  </si>
  <si>
    <t>王顾霖</t>
  </si>
  <si>
    <t>张发球</t>
  </si>
  <si>
    <t>黄堂庄</t>
  </si>
  <si>
    <t>卓友</t>
  </si>
  <si>
    <t>李自中</t>
  </si>
  <si>
    <t>钟卓成</t>
  </si>
  <si>
    <t>李啟明</t>
  </si>
  <si>
    <t>李衍锋</t>
  </si>
  <si>
    <t>周传史</t>
  </si>
  <si>
    <t>杨亚祥</t>
  </si>
  <si>
    <t>王宇河</t>
  </si>
  <si>
    <t>唐莉园</t>
  </si>
  <si>
    <t>苏怿</t>
  </si>
  <si>
    <t>何建琼</t>
  </si>
  <si>
    <t>张姿颖</t>
  </si>
  <si>
    <t>殷承茂</t>
  </si>
  <si>
    <t>符大林</t>
  </si>
  <si>
    <t>周王龙</t>
  </si>
  <si>
    <t>刘名煌</t>
  </si>
  <si>
    <t>何纯宝</t>
  </si>
  <si>
    <t>王冰</t>
  </si>
  <si>
    <t>符杰珍</t>
  </si>
  <si>
    <t>温伟武</t>
  </si>
  <si>
    <t>王昌超</t>
  </si>
  <si>
    <t>董振豪</t>
  </si>
  <si>
    <t>潘在煌</t>
  </si>
  <si>
    <t>黎婉念</t>
  </si>
  <si>
    <t>曾子文</t>
  </si>
  <si>
    <t>羊为俊</t>
  </si>
  <si>
    <t>高泽琼</t>
  </si>
  <si>
    <t>董航</t>
  </si>
  <si>
    <t>黄世文</t>
  </si>
  <si>
    <t>何家良</t>
  </si>
  <si>
    <t>王康岛</t>
  </si>
  <si>
    <t>陈维钦</t>
  </si>
  <si>
    <t>许环龙</t>
  </si>
  <si>
    <t>符盼臻</t>
  </si>
  <si>
    <t>文一飔</t>
  </si>
  <si>
    <t>李英涛</t>
  </si>
  <si>
    <t>赵成榜</t>
  </si>
  <si>
    <t>韦文坛</t>
  </si>
  <si>
    <t>李宪炳</t>
  </si>
  <si>
    <t>严兆仕</t>
  </si>
  <si>
    <t>李科</t>
  </si>
  <si>
    <t>梁定春</t>
  </si>
  <si>
    <t>陈奕丞</t>
  </si>
  <si>
    <t>郭庆伟</t>
  </si>
  <si>
    <t>胡其伶</t>
  </si>
  <si>
    <t>胡昌奎</t>
  </si>
  <si>
    <t>王业东</t>
  </si>
  <si>
    <t>徐宗顺</t>
  </si>
  <si>
    <t>卢德吉</t>
  </si>
  <si>
    <t>王弗君</t>
  </si>
  <si>
    <t>万少阳</t>
  </si>
  <si>
    <t>王恩任</t>
  </si>
  <si>
    <t>王品科</t>
  </si>
  <si>
    <t>杨或</t>
  </si>
  <si>
    <t>王其祥</t>
  </si>
  <si>
    <t>林政健</t>
  </si>
  <si>
    <t>符涛</t>
  </si>
  <si>
    <t>梁金鸿</t>
  </si>
  <si>
    <t>谭隆亮</t>
  </si>
  <si>
    <t>陈昌会</t>
  </si>
  <si>
    <t>邹丰宇</t>
  </si>
  <si>
    <t>王国培</t>
  </si>
  <si>
    <t>黄茂康</t>
  </si>
  <si>
    <t>李运睿</t>
  </si>
  <si>
    <t>黄仁龙</t>
  </si>
  <si>
    <t>符繁厅</t>
  </si>
  <si>
    <t>高毅</t>
  </si>
  <si>
    <t>张运仕</t>
  </si>
  <si>
    <t>胡丰</t>
  </si>
  <si>
    <t>苏士博</t>
  </si>
  <si>
    <t>姜凯</t>
  </si>
  <si>
    <t>王欢</t>
  </si>
  <si>
    <t>王婆爱</t>
  </si>
  <si>
    <t>符涵蕾</t>
  </si>
  <si>
    <t>吴海花</t>
  </si>
  <si>
    <t>0108-计算机教师</t>
  </si>
  <si>
    <t>邢贞能</t>
  </si>
  <si>
    <t>王清媚</t>
  </si>
  <si>
    <t>何春霞</t>
  </si>
  <si>
    <t>陈孟玉</t>
  </si>
  <si>
    <t>黄炳杰</t>
  </si>
  <si>
    <t>吴挺鑫</t>
  </si>
  <si>
    <t>李瑶</t>
  </si>
  <si>
    <t>黄虹丽</t>
  </si>
  <si>
    <t>赵茂菊</t>
  </si>
  <si>
    <t>邱阳林</t>
  </si>
  <si>
    <t>符翠庆</t>
  </si>
  <si>
    <t>周艳虹</t>
  </si>
  <si>
    <t>陈丽帆</t>
  </si>
  <si>
    <t>文海童</t>
  </si>
  <si>
    <t>唐日文</t>
  </si>
  <si>
    <t>吴淑钰</t>
  </si>
  <si>
    <t>朱建丽</t>
  </si>
  <si>
    <t>陈关苗</t>
  </si>
  <si>
    <t>陈晓娜</t>
  </si>
  <si>
    <t>陈三妹</t>
  </si>
  <si>
    <t>陈核</t>
  </si>
  <si>
    <t>曾媛</t>
  </si>
  <si>
    <t>林明兰</t>
  </si>
  <si>
    <t>甘彩红</t>
  </si>
  <si>
    <t>蔡芳雯</t>
  </si>
  <si>
    <t>朱光斌</t>
  </si>
  <si>
    <t>刘娜英</t>
  </si>
  <si>
    <t>符贞慧</t>
  </si>
  <si>
    <t>胡冬雪</t>
  </si>
  <si>
    <t>王秋欢</t>
  </si>
  <si>
    <t>陈启玲</t>
  </si>
  <si>
    <t>黎遇孟</t>
  </si>
  <si>
    <t>万梅金</t>
  </si>
  <si>
    <t>刘超</t>
  </si>
  <si>
    <t>童守翠</t>
  </si>
  <si>
    <t>邢慧清</t>
  </si>
  <si>
    <t>杨蝶</t>
  </si>
  <si>
    <t>蒙明曼</t>
  </si>
  <si>
    <t>李海萍</t>
  </si>
  <si>
    <t>叶洪皓</t>
  </si>
  <si>
    <t>邓小雯</t>
  </si>
  <si>
    <t>文子双</t>
  </si>
  <si>
    <t>黄小泉</t>
  </si>
  <si>
    <t>王佳佳</t>
  </si>
  <si>
    <t>苏时叶</t>
  </si>
  <si>
    <t>钟传双</t>
  </si>
  <si>
    <t>林晓</t>
  </si>
  <si>
    <t>胡声浩</t>
  </si>
  <si>
    <t>陈艳珠</t>
  </si>
  <si>
    <t>陈玉娟</t>
  </si>
  <si>
    <t>黄朝誉</t>
  </si>
  <si>
    <t>张东倩</t>
  </si>
  <si>
    <t>何艺东</t>
  </si>
  <si>
    <t>谢秀露</t>
  </si>
  <si>
    <t>陆晓英</t>
  </si>
  <si>
    <t>林慧</t>
  </si>
  <si>
    <t>陈泰珍</t>
  </si>
  <si>
    <t>吴美倩</t>
  </si>
  <si>
    <t>符克泥</t>
  </si>
  <si>
    <t>陈茹洁</t>
  </si>
  <si>
    <t>何丽丁</t>
  </si>
  <si>
    <t>吴松金</t>
  </si>
  <si>
    <t>吴昀燕</t>
  </si>
  <si>
    <t>杜明穗</t>
  </si>
  <si>
    <t>陈求嫦</t>
  </si>
  <si>
    <t>陈求丛</t>
  </si>
  <si>
    <t>谭良灵</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</si>
</sst>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2">
    <font>
      <sz val="11"/>
      <color theme="1"/>
      <name val="宋体"/>
      <charset val="134"/>
      <scheme val="minor"/>
    </font>
    <font>
      <b/>
      <sz val="14"/>
      <color theme="1"/>
      <name val="宋体"/>
      <charset val="134"/>
      <scheme val="minor"/>
    </font>
    <font>
      <sz val="14"/>
      <color theme="1"/>
      <name val="宋体"/>
      <charset val="134"/>
      <scheme val="minor"/>
    </font>
    <font>
      <sz val="11"/>
      <color rgb="FFFF0000"/>
      <name val="宋体"/>
      <charset val="0"/>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7" borderId="0" applyNumberFormat="0" applyBorder="0" applyAlignment="0" applyProtection="0">
      <alignment vertical="center"/>
    </xf>
    <xf numFmtId="0" fontId="9"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7" borderId="0" applyNumberFormat="0" applyBorder="0" applyAlignment="0" applyProtection="0">
      <alignment vertical="center"/>
    </xf>
    <xf numFmtId="0" fontId="7" fillId="8" borderId="0" applyNumberFormat="0" applyBorder="0" applyAlignment="0" applyProtection="0">
      <alignment vertical="center"/>
    </xf>
    <xf numFmtId="43" fontId="0" fillId="0" borderId="0" applyFont="0" applyFill="0" applyBorder="0" applyAlignment="0" applyProtection="0">
      <alignment vertical="center"/>
    </xf>
    <xf numFmtId="0" fontId="8" fillId="2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21" borderId="0" applyNumberFormat="0" applyBorder="0" applyAlignment="0" applyProtection="0">
      <alignment vertical="center"/>
    </xf>
    <xf numFmtId="0" fontId="18"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6" applyNumberFormat="0" applyFill="0" applyAlignment="0" applyProtection="0">
      <alignment vertical="center"/>
    </xf>
    <xf numFmtId="0" fontId="20" fillId="0" borderId="6" applyNumberFormat="0" applyFill="0" applyAlignment="0" applyProtection="0">
      <alignment vertical="center"/>
    </xf>
    <xf numFmtId="0" fontId="8" fillId="10" borderId="0" applyNumberFormat="0" applyBorder="0" applyAlignment="0" applyProtection="0">
      <alignment vertical="center"/>
    </xf>
    <xf numFmtId="0" fontId="18" fillId="0" borderId="8" applyNumberFormat="0" applyFill="0" applyAlignment="0" applyProtection="0">
      <alignment vertical="center"/>
    </xf>
    <xf numFmtId="0" fontId="8" fillId="9" borderId="0" applyNumberFormat="0" applyBorder="0" applyAlignment="0" applyProtection="0">
      <alignment vertical="center"/>
    </xf>
    <xf numFmtId="0" fontId="21" fillId="16" borderId="9" applyNumberFormat="0" applyAlignment="0" applyProtection="0">
      <alignment vertical="center"/>
    </xf>
    <xf numFmtId="0" fontId="11" fillId="16" borderId="4" applyNumberFormat="0" applyAlignment="0" applyProtection="0">
      <alignment vertical="center"/>
    </xf>
    <xf numFmtId="0" fontId="5" fillId="6" borderId="3" applyNumberFormat="0" applyAlignment="0" applyProtection="0">
      <alignment vertical="center"/>
    </xf>
    <xf numFmtId="0" fontId="4" fillId="15" borderId="0" applyNumberFormat="0" applyBorder="0" applyAlignment="0" applyProtection="0">
      <alignment vertical="center"/>
    </xf>
    <xf numFmtId="0" fontId="8" fillId="32" borderId="0" applyNumberFormat="0" applyBorder="0" applyAlignment="0" applyProtection="0">
      <alignment vertical="center"/>
    </xf>
    <xf numFmtId="0" fontId="14" fillId="0" borderId="5" applyNumberFormat="0" applyFill="0" applyAlignment="0" applyProtection="0">
      <alignment vertical="center"/>
    </xf>
    <xf numFmtId="0" fontId="19" fillId="0" borderId="7" applyNumberFormat="0" applyFill="0" applyAlignment="0" applyProtection="0">
      <alignment vertical="center"/>
    </xf>
    <xf numFmtId="0" fontId="10" fillId="14" borderId="0" applyNumberFormat="0" applyBorder="0" applyAlignment="0" applyProtection="0">
      <alignment vertical="center"/>
    </xf>
    <xf numFmtId="0" fontId="13" fillId="20" borderId="0" applyNumberFormat="0" applyBorder="0" applyAlignment="0" applyProtection="0">
      <alignment vertical="center"/>
    </xf>
    <xf numFmtId="0" fontId="4" fillId="13" borderId="0" applyNumberFormat="0" applyBorder="0" applyAlignment="0" applyProtection="0">
      <alignment vertical="center"/>
    </xf>
    <xf numFmtId="0" fontId="8" fillId="28" borderId="0" applyNumberFormat="0" applyBorder="0" applyAlignment="0" applyProtection="0">
      <alignment vertical="center"/>
    </xf>
    <xf numFmtId="0" fontId="4" fillId="30" borderId="0" applyNumberFormat="0" applyBorder="0" applyAlignment="0" applyProtection="0">
      <alignment vertical="center"/>
    </xf>
    <xf numFmtId="0" fontId="4" fillId="24" borderId="0" applyNumberFormat="0" applyBorder="0" applyAlignment="0" applyProtection="0">
      <alignment vertical="center"/>
    </xf>
    <xf numFmtId="0" fontId="4" fillId="12" borderId="0" applyNumberFormat="0" applyBorder="0" applyAlignment="0" applyProtection="0">
      <alignment vertical="center"/>
    </xf>
    <xf numFmtId="0" fontId="4" fillId="5" borderId="0" applyNumberFormat="0" applyBorder="0" applyAlignment="0" applyProtection="0">
      <alignment vertical="center"/>
    </xf>
    <xf numFmtId="0" fontId="8" fillId="27" borderId="0" applyNumberFormat="0" applyBorder="0" applyAlignment="0" applyProtection="0">
      <alignment vertical="center"/>
    </xf>
    <xf numFmtId="0" fontId="8" fillId="26" borderId="0" applyNumberFormat="0" applyBorder="0" applyAlignment="0" applyProtection="0">
      <alignment vertical="center"/>
    </xf>
    <xf numFmtId="0" fontId="4" fillId="29" borderId="0" applyNumberFormat="0" applyBorder="0" applyAlignment="0" applyProtection="0">
      <alignment vertical="center"/>
    </xf>
    <xf numFmtId="0" fontId="4" fillId="23" borderId="0" applyNumberFormat="0" applyBorder="0" applyAlignment="0" applyProtection="0">
      <alignment vertical="center"/>
    </xf>
    <xf numFmtId="0" fontId="8" fillId="31" borderId="0" applyNumberFormat="0" applyBorder="0" applyAlignment="0" applyProtection="0">
      <alignment vertical="center"/>
    </xf>
    <xf numFmtId="0" fontId="4" fillId="4" borderId="0" applyNumberFormat="0" applyBorder="0" applyAlignment="0" applyProtection="0">
      <alignment vertical="center"/>
    </xf>
    <xf numFmtId="0" fontId="8" fillId="19" borderId="0" applyNumberFormat="0" applyBorder="0" applyAlignment="0" applyProtection="0">
      <alignment vertical="center"/>
    </xf>
    <xf numFmtId="0" fontId="8" fillId="25" borderId="0" applyNumberFormat="0" applyBorder="0" applyAlignment="0" applyProtection="0">
      <alignment vertical="center"/>
    </xf>
    <xf numFmtId="0" fontId="4" fillId="3" borderId="0" applyNumberFormat="0" applyBorder="0" applyAlignment="0" applyProtection="0">
      <alignment vertical="center"/>
    </xf>
    <xf numFmtId="0" fontId="8" fillId="18" borderId="0" applyNumberFormat="0" applyBorder="0" applyAlignment="0" applyProtection="0">
      <alignment vertical="center"/>
    </xf>
  </cellStyleXfs>
  <cellXfs count="6">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xf>
    <xf numFmtId="0" fontId="1" fillId="0" borderId="1" xfId="0" applyFont="1" applyBorder="1">
      <alignment vertical="center"/>
    </xf>
    <xf numFmtId="0" fontId="2" fillId="0" borderId="1" xfId="0" applyFont="1" applyBorder="1" applyAlignment="1">
      <alignment horizontal="center" vertical="center"/>
    </xf>
    <xf numFmtId="0" fontId="2"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12"/>
  <sheetViews>
    <sheetView tabSelected="1" topLeftCell="A1296" workbookViewId="0">
      <selection activeCell="F1312" sqref="F1312"/>
    </sheetView>
  </sheetViews>
  <sheetFormatPr defaultColWidth="17.125" defaultRowHeight="13.5" outlineLevelCol="3"/>
  <cols>
    <col min="1" max="1" width="31.25" style="1" customWidth="1"/>
    <col min="2" max="2" width="23.5" style="1" customWidth="1"/>
    <col min="3" max="3" width="17.125" style="1" customWidth="1"/>
    <col min="4" max="16383" width="17.125" customWidth="1"/>
  </cols>
  <sheetData>
    <row r="1" ht="24" customHeight="1" spans="1:4">
      <c r="A1" s="2" t="s">
        <v>0</v>
      </c>
      <c r="B1" s="2"/>
      <c r="C1" s="2"/>
      <c r="D1" s="2"/>
    </row>
    <row r="2" ht="18.75" spans="1:4">
      <c r="A2" s="2" t="s">
        <v>1</v>
      </c>
      <c r="B2" s="2" t="s">
        <v>2</v>
      </c>
      <c r="C2" s="2" t="s">
        <v>3</v>
      </c>
      <c r="D2" s="3" t="s">
        <v>4</v>
      </c>
    </row>
    <row r="3" ht="18.75" spans="1:4">
      <c r="A3" s="4" t="str">
        <f>"2504202007240903015"</f>
        <v>2504202007240903015</v>
      </c>
      <c r="B3" s="4" t="s">
        <v>5</v>
      </c>
      <c r="C3" s="4" t="s">
        <v>6</v>
      </c>
      <c r="D3" s="5"/>
    </row>
    <row r="4" ht="18.75" spans="1:4">
      <c r="A4" s="4" t="str">
        <f>"25042020072409113923"</f>
        <v>25042020072409113923</v>
      </c>
      <c r="B4" s="4" t="s">
        <v>5</v>
      </c>
      <c r="C4" s="4" t="s">
        <v>7</v>
      </c>
      <c r="D4" s="5"/>
    </row>
    <row r="5" ht="18.75" spans="1:4">
      <c r="A5" s="4" t="str">
        <f>"25042020072409093220"</f>
        <v>25042020072409093220</v>
      </c>
      <c r="B5" s="4" t="s">
        <v>5</v>
      </c>
      <c r="C5" s="4" t="s">
        <v>8</v>
      </c>
      <c r="D5" s="5"/>
    </row>
    <row r="6" ht="18.75" spans="1:4">
      <c r="A6" s="4" t="str">
        <f>"25042020072409111222"</f>
        <v>25042020072409111222</v>
      </c>
      <c r="B6" s="4" t="s">
        <v>5</v>
      </c>
      <c r="C6" s="4" t="s">
        <v>9</v>
      </c>
      <c r="D6" s="5"/>
    </row>
    <row r="7" ht="18.75" spans="1:4">
      <c r="A7" s="4" t="str">
        <f>"25042020072409262740"</f>
        <v>25042020072409262740</v>
      </c>
      <c r="B7" s="4" t="s">
        <v>5</v>
      </c>
      <c r="C7" s="4" t="s">
        <v>10</v>
      </c>
      <c r="D7" s="5"/>
    </row>
    <row r="8" ht="18.75" spans="1:4">
      <c r="A8" s="4" t="str">
        <f>"25042020072409273942"</f>
        <v>25042020072409273942</v>
      </c>
      <c r="B8" s="4" t="s">
        <v>5</v>
      </c>
      <c r="C8" s="4" t="s">
        <v>11</v>
      </c>
      <c r="D8" s="5"/>
    </row>
    <row r="9" ht="18.75" spans="1:4">
      <c r="A9" s="4" t="str">
        <f>"25042020072409390261"</f>
        <v>25042020072409390261</v>
      </c>
      <c r="B9" s="4" t="s">
        <v>5</v>
      </c>
      <c r="C9" s="4" t="s">
        <v>12</v>
      </c>
      <c r="D9" s="5"/>
    </row>
    <row r="10" ht="18.75" spans="1:4">
      <c r="A10" s="4" t="str">
        <f>"25042020072409473873"</f>
        <v>25042020072409473873</v>
      </c>
      <c r="B10" s="4" t="s">
        <v>5</v>
      </c>
      <c r="C10" s="4" t="s">
        <v>13</v>
      </c>
      <c r="D10" s="5"/>
    </row>
    <row r="11" ht="18.75" spans="1:4">
      <c r="A11" s="4" t="str">
        <f>"25042020072409471772"</f>
        <v>25042020072409471772</v>
      </c>
      <c r="B11" s="4" t="s">
        <v>5</v>
      </c>
      <c r="C11" s="4" t="s">
        <v>14</v>
      </c>
      <c r="D11" s="5"/>
    </row>
    <row r="12" ht="18.75" spans="1:4">
      <c r="A12" s="4" t="str">
        <f>"25042020072409533982"</f>
        <v>25042020072409533982</v>
      </c>
      <c r="B12" s="4" t="s">
        <v>5</v>
      </c>
      <c r="C12" s="4" t="s">
        <v>15</v>
      </c>
      <c r="D12" s="5"/>
    </row>
    <row r="13" ht="18.75" spans="1:4">
      <c r="A13" s="4" t="str">
        <f>"25042020072409493974"</f>
        <v>25042020072409493974</v>
      </c>
      <c r="B13" s="4" t="s">
        <v>5</v>
      </c>
      <c r="C13" s="4" t="s">
        <v>16</v>
      </c>
      <c r="D13" s="5"/>
    </row>
    <row r="14" ht="18.75" spans="1:4">
      <c r="A14" s="4" t="str">
        <f>"25042020072409561486"</f>
        <v>25042020072409561486</v>
      </c>
      <c r="B14" s="4" t="s">
        <v>5</v>
      </c>
      <c r="C14" s="4" t="s">
        <v>17</v>
      </c>
      <c r="D14" s="5"/>
    </row>
    <row r="15" ht="18.75" spans="1:4">
      <c r="A15" s="4" t="str">
        <f>"250420200724101007115"</f>
        <v>250420200724101007115</v>
      </c>
      <c r="B15" s="4" t="s">
        <v>5</v>
      </c>
      <c r="C15" s="4" t="s">
        <v>18</v>
      </c>
      <c r="D15" s="5"/>
    </row>
    <row r="16" ht="18.75" spans="1:4">
      <c r="A16" s="4" t="str">
        <f>"25042020072409515379"</f>
        <v>25042020072409515379</v>
      </c>
      <c r="B16" s="4" t="s">
        <v>5</v>
      </c>
      <c r="C16" s="4" t="s">
        <v>19</v>
      </c>
      <c r="D16" s="5"/>
    </row>
    <row r="17" ht="18.75" spans="1:4">
      <c r="A17" s="4" t="str">
        <f>"250420200724100859111"</f>
        <v>250420200724100859111</v>
      </c>
      <c r="B17" s="4" t="s">
        <v>5</v>
      </c>
      <c r="C17" s="4" t="s">
        <v>20</v>
      </c>
      <c r="D17" s="5"/>
    </row>
    <row r="18" ht="18.75" spans="1:4">
      <c r="A18" s="4" t="str">
        <f>"250420200724102330128"</f>
        <v>250420200724102330128</v>
      </c>
      <c r="B18" s="4" t="s">
        <v>5</v>
      </c>
      <c r="C18" s="4" t="s">
        <v>21</v>
      </c>
      <c r="D18" s="5"/>
    </row>
    <row r="19" ht="18.75" spans="1:4">
      <c r="A19" s="4" t="str">
        <f>"250420200724101140116"</f>
        <v>250420200724101140116</v>
      </c>
      <c r="B19" s="4" t="s">
        <v>5</v>
      </c>
      <c r="C19" s="4" t="s">
        <v>22</v>
      </c>
      <c r="D19" s="5"/>
    </row>
    <row r="20" ht="18.75" spans="1:4">
      <c r="A20" s="4" t="str">
        <f>"250420200724102401130"</f>
        <v>250420200724102401130</v>
      </c>
      <c r="B20" s="4" t="s">
        <v>5</v>
      </c>
      <c r="C20" s="4" t="s">
        <v>23</v>
      </c>
      <c r="D20" s="5"/>
    </row>
    <row r="21" ht="18.75" spans="1:4">
      <c r="A21" s="4" t="str">
        <f>"250420200724102528134"</f>
        <v>250420200724102528134</v>
      </c>
      <c r="B21" s="4" t="s">
        <v>5</v>
      </c>
      <c r="C21" s="4" t="s">
        <v>24</v>
      </c>
      <c r="D21" s="5"/>
    </row>
    <row r="22" ht="18.75" spans="1:4">
      <c r="A22" s="4" t="str">
        <f>"250420200724103855154"</f>
        <v>250420200724103855154</v>
      </c>
      <c r="B22" s="4" t="s">
        <v>5</v>
      </c>
      <c r="C22" s="4" t="s">
        <v>25</v>
      </c>
      <c r="D22" s="5"/>
    </row>
    <row r="23" ht="18.75" spans="1:4">
      <c r="A23" s="4" t="str">
        <f>"250420200724100731109"</f>
        <v>250420200724100731109</v>
      </c>
      <c r="B23" s="4" t="s">
        <v>5</v>
      </c>
      <c r="C23" s="4" t="s">
        <v>26</v>
      </c>
      <c r="D23" s="5"/>
    </row>
    <row r="24" ht="18.75" spans="1:4">
      <c r="A24" s="4" t="str">
        <f>"250420200724102624137"</f>
        <v>250420200724102624137</v>
      </c>
      <c r="B24" s="4" t="s">
        <v>5</v>
      </c>
      <c r="C24" s="4" t="s">
        <v>27</v>
      </c>
      <c r="D24" s="5"/>
    </row>
    <row r="25" ht="18.75" spans="1:4">
      <c r="A25" s="4" t="str">
        <f>"250420200724110024186"</f>
        <v>250420200724110024186</v>
      </c>
      <c r="B25" s="4" t="s">
        <v>5</v>
      </c>
      <c r="C25" s="4" t="s">
        <v>28</v>
      </c>
      <c r="D25" s="5"/>
    </row>
    <row r="26" ht="18.75" spans="1:4">
      <c r="A26" s="4" t="str">
        <f>"250420200724110247191"</f>
        <v>250420200724110247191</v>
      </c>
      <c r="B26" s="4" t="s">
        <v>5</v>
      </c>
      <c r="C26" s="4" t="s">
        <v>29</v>
      </c>
      <c r="D26" s="5"/>
    </row>
    <row r="27" ht="18.75" spans="1:4">
      <c r="A27" s="4" t="str">
        <f>"250420200724104233162"</f>
        <v>250420200724104233162</v>
      </c>
      <c r="B27" s="4" t="s">
        <v>5</v>
      </c>
      <c r="C27" s="4" t="s">
        <v>30</v>
      </c>
      <c r="D27" s="5"/>
    </row>
    <row r="28" ht="18.75" spans="1:4">
      <c r="A28" s="4" t="str">
        <f>"250420200724110935200"</f>
        <v>250420200724110935200</v>
      </c>
      <c r="B28" s="4" t="s">
        <v>5</v>
      </c>
      <c r="C28" s="4" t="s">
        <v>31</v>
      </c>
      <c r="D28" s="5"/>
    </row>
    <row r="29" ht="18.75" spans="1:4">
      <c r="A29" s="4" t="str">
        <f>"250420200724111154204"</f>
        <v>250420200724111154204</v>
      </c>
      <c r="B29" s="4" t="s">
        <v>5</v>
      </c>
      <c r="C29" s="4" t="s">
        <v>32</v>
      </c>
      <c r="D29" s="5"/>
    </row>
    <row r="30" ht="18.75" spans="1:4">
      <c r="A30" s="4" t="str">
        <f>"250420200724111010201"</f>
        <v>250420200724111010201</v>
      </c>
      <c r="B30" s="4" t="s">
        <v>5</v>
      </c>
      <c r="C30" s="4" t="s">
        <v>33</v>
      </c>
      <c r="D30" s="5"/>
    </row>
    <row r="31" ht="18.75" spans="1:4">
      <c r="A31" s="4" t="str">
        <f>"250420200724112750227"</f>
        <v>250420200724112750227</v>
      </c>
      <c r="B31" s="4" t="s">
        <v>5</v>
      </c>
      <c r="C31" s="4" t="s">
        <v>34</v>
      </c>
      <c r="D31" s="5"/>
    </row>
    <row r="32" ht="18.75" spans="1:4">
      <c r="A32" s="4" t="str">
        <f>"250420200724113250234"</f>
        <v>250420200724113250234</v>
      </c>
      <c r="B32" s="4" t="s">
        <v>5</v>
      </c>
      <c r="C32" s="4" t="s">
        <v>35</v>
      </c>
      <c r="D32" s="5"/>
    </row>
    <row r="33" ht="18.75" spans="1:4">
      <c r="A33" s="4" t="str">
        <f>"250420200724110319192"</f>
        <v>250420200724110319192</v>
      </c>
      <c r="B33" s="4" t="s">
        <v>5</v>
      </c>
      <c r="C33" s="4" t="s">
        <v>36</v>
      </c>
      <c r="D33" s="5"/>
    </row>
    <row r="34" ht="18.75" spans="1:4">
      <c r="A34" s="4" t="str">
        <f>"250420200724114102246"</f>
        <v>250420200724114102246</v>
      </c>
      <c r="B34" s="4" t="s">
        <v>5</v>
      </c>
      <c r="C34" s="4" t="s">
        <v>37</v>
      </c>
      <c r="D34" s="5"/>
    </row>
    <row r="35" ht="18.75" spans="1:4">
      <c r="A35" s="4" t="str">
        <f>"250420200724114621252"</f>
        <v>250420200724114621252</v>
      </c>
      <c r="B35" s="4" t="s">
        <v>5</v>
      </c>
      <c r="C35" s="4" t="s">
        <v>38</v>
      </c>
      <c r="D35" s="5"/>
    </row>
    <row r="36" ht="18.75" spans="1:4">
      <c r="A36" s="4" t="str">
        <f>"250420200724112914229"</f>
        <v>250420200724112914229</v>
      </c>
      <c r="B36" s="4" t="s">
        <v>5</v>
      </c>
      <c r="C36" s="4" t="s">
        <v>39</v>
      </c>
      <c r="D36" s="5"/>
    </row>
    <row r="37" ht="18.75" spans="1:4">
      <c r="A37" s="4" t="str">
        <f>"250420200724115521262"</f>
        <v>250420200724115521262</v>
      </c>
      <c r="B37" s="4" t="s">
        <v>5</v>
      </c>
      <c r="C37" s="4" t="s">
        <v>40</v>
      </c>
      <c r="D37" s="5"/>
    </row>
    <row r="38" ht="18.75" spans="1:4">
      <c r="A38" s="4" t="str">
        <f>"250420200724120327267"</f>
        <v>250420200724120327267</v>
      </c>
      <c r="B38" s="4" t="s">
        <v>5</v>
      </c>
      <c r="C38" s="4" t="s">
        <v>41</v>
      </c>
      <c r="D38" s="5"/>
    </row>
    <row r="39" ht="18.75" spans="1:4">
      <c r="A39" s="4" t="str">
        <f>"250420200724120057266"</f>
        <v>250420200724120057266</v>
      </c>
      <c r="B39" s="4" t="s">
        <v>5</v>
      </c>
      <c r="C39" s="4" t="s">
        <v>42</v>
      </c>
      <c r="D39" s="5"/>
    </row>
    <row r="40" ht="18.75" spans="1:4">
      <c r="A40" s="4" t="str">
        <f>"250420200724114041244"</f>
        <v>250420200724114041244</v>
      </c>
      <c r="B40" s="4" t="s">
        <v>5</v>
      </c>
      <c r="C40" s="4" t="s">
        <v>43</v>
      </c>
      <c r="D40" s="5"/>
    </row>
    <row r="41" ht="18.75" spans="1:4">
      <c r="A41" s="4" t="str">
        <f>"250420200724113533235"</f>
        <v>250420200724113533235</v>
      </c>
      <c r="B41" s="4" t="s">
        <v>5</v>
      </c>
      <c r="C41" s="4" t="s">
        <v>44</v>
      </c>
      <c r="D41" s="5"/>
    </row>
    <row r="42" ht="18.75" spans="1:4">
      <c r="A42" s="4" t="str">
        <f>"250420200724121508277"</f>
        <v>250420200724121508277</v>
      </c>
      <c r="B42" s="4" t="s">
        <v>5</v>
      </c>
      <c r="C42" s="4" t="s">
        <v>45</v>
      </c>
      <c r="D42" s="5"/>
    </row>
    <row r="43" ht="18.75" spans="1:4">
      <c r="A43" s="4" t="str">
        <f>"250420200724120532269"</f>
        <v>250420200724120532269</v>
      </c>
      <c r="B43" s="4" t="s">
        <v>5</v>
      </c>
      <c r="C43" s="4" t="s">
        <v>46</v>
      </c>
      <c r="D43" s="5"/>
    </row>
    <row r="44" ht="18.75" spans="1:4">
      <c r="A44" s="4" t="str">
        <f>"250420200724122927289"</f>
        <v>250420200724122927289</v>
      </c>
      <c r="B44" s="4" t="s">
        <v>5</v>
      </c>
      <c r="C44" s="4" t="s">
        <v>47</v>
      </c>
      <c r="D44" s="5"/>
    </row>
    <row r="45" ht="18.75" spans="1:4">
      <c r="A45" s="4" t="str">
        <f>"250420200724122302286"</f>
        <v>250420200724122302286</v>
      </c>
      <c r="B45" s="4" t="s">
        <v>5</v>
      </c>
      <c r="C45" s="4" t="s">
        <v>48</v>
      </c>
      <c r="D45" s="5"/>
    </row>
    <row r="46" ht="18.75" spans="1:4">
      <c r="A46" s="4" t="str">
        <f>"250420200724124015296"</f>
        <v>250420200724124015296</v>
      </c>
      <c r="B46" s="4" t="s">
        <v>5</v>
      </c>
      <c r="C46" s="4" t="s">
        <v>49</v>
      </c>
      <c r="D46" s="5"/>
    </row>
    <row r="47" ht="18.75" spans="1:4">
      <c r="A47" s="4" t="str">
        <f>"250420200724103359146"</f>
        <v>250420200724103359146</v>
      </c>
      <c r="B47" s="4" t="s">
        <v>5</v>
      </c>
      <c r="C47" s="4" t="s">
        <v>50</v>
      </c>
      <c r="D47" s="5"/>
    </row>
    <row r="48" ht="18.75" spans="1:4">
      <c r="A48" s="4" t="str">
        <f>"250420200724123632295"</f>
        <v>250420200724123632295</v>
      </c>
      <c r="B48" s="4" t="s">
        <v>5</v>
      </c>
      <c r="C48" s="4" t="s">
        <v>51</v>
      </c>
      <c r="D48" s="5"/>
    </row>
    <row r="49" ht="18.75" spans="1:4">
      <c r="A49" s="4" t="str">
        <f>"250420200724125318310"</f>
        <v>250420200724125318310</v>
      </c>
      <c r="B49" s="4" t="s">
        <v>5</v>
      </c>
      <c r="C49" s="4" t="s">
        <v>52</v>
      </c>
      <c r="D49" s="5"/>
    </row>
    <row r="50" ht="18.75" spans="1:4">
      <c r="A50" s="4" t="str">
        <f>"250420200724125508312"</f>
        <v>250420200724125508312</v>
      </c>
      <c r="B50" s="4" t="s">
        <v>5</v>
      </c>
      <c r="C50" s="4" t="s">
        <v>53</v>
      </c>
      <c r="D50" s="5"/>
    </row>
    <row r="51" ht="18.75" spans="1:4">
      <c r="A51" s="4" t="str">
        <f>"250420200724131211327"</f>
        <v>250420200724131211327</v>
      </c>
      <c r="B51" s="4" t="s">
        <v>5</v>
      </c>
      <c r="C51" s="4" t="s">
        <v>54</v>
      </c>
      <c r="D51" s="5"/>
    </row>
    <row r="52" ht="18.75" spans="1:4">
      <c r="A52" s="4" t="str">
        <f>"250420200724134515344"</f>
        <v>250420200724134515344</v>
      </c>
      <c r="B52" s="4" t="s">
        <v>5</v>
      </c>
      <c r="C52" s="4" t="s">
        <v>55</v>
      </c>
      <c r="D52" s="5"/>
    </row>
    <row r="53" ht="18.75" spans="1:4">
      <c r="A53" s="4" t="str">
        <f>"250420200724111218205"</f>
        <v>250420200724111218205</v>
      </c>
      <c r="B53" s="4" t="s">
        <v>5</v>
      </c>
      <c r="C53" s="4" t="s">
        <v>56</v>
      </c>
      <c r="D53" s="5"/>
    </row>
    <row r="54" ht="18.75" spans="1:4">
      <c r="A54" s="4" t="str">
        <f>"250420200724134437343"</f>
        <v>250420200724134437343</v>
      </c>
      <c r="B54" s="4" t="s">
        <v>5</v>
      </c>
      <c r="C54" s="4" t="s">
        <v>57</v>
      </c>
      <c r="D54" s="5"/>
    </row>
    <row r="55" ht="18.75" spans="1:4">
      <c r="A55" s="4" t="str">
        <f>"250420200724135419349"</f>
        <v>250420200724135419349</v>
      </c>
      <c r="B55" s="4" t="s">
        <v>5</v>
      </c>
      <c r="C55" s="4" t="s">
        <v>58</v>
      </c>
      <c r="D55" s="5"/>
    </row>
    <row r="56" ht="18.75" spans="1:4">
      <c r="A56" s="4" t="str">
        <f>"250420200724134522345"</f>
        <v>250420200724134522345</v>
      </c>
      <c r="B56" s="4" t="s">
        <v>5</v>
      </c>
      <c r="C56" s="4" t="s">
        <v>59</v>
      </c>
      <c r="D56" s="5"/>
    </row>
    <row r="57" ht="18.75" spans="1:4">
      <c r="A57" s="4" t="str">
        <f>"25042020072409515178"</f>
        <v>25042020072409515178</v>
      </c>
      <c r="B57" s="4" t="s">
        <v>5</v>
      </c>
      <c r="C57" s="4" t="s">
        <v>60</v>
      </c>
      <c r="D57" s="5"/>
    </row>
    <row r="58" ht="18.75" spans="1:4">
      <c r="A58" s="4" t="str">
        <f>"250420200724103350145"</f>
        <v>250420200724103350145</v>
      </c>
      <c r="B58" s="4" t="s">
        <v>5</v>
      </c>
      <c r="C58" s="4" t="s">
        <v>61</v>
      </c>
      <c r="D58" s="5"/>
    </row>
    <row r="59" ht="18.75" spans="1:4">
      <c r="A59" s="4" t="str">
        <f>"250420200724144313366"</f>
        <v>250420200724144313366</v>
      </c>
      <c r="B59" s="4" t="s">
        <v>5</v>
      </c>
      <c r="C59" s="4" t="s">
        <v>62</v>
      </c>
      <c r="D59" s="5"/>
    </row>
    <row r="60" ht="18.75" spans="1:4">
      <c r="A60" s="4" t="str">
        <f>"250420200724125513313"</f>
        <v>250420200724125513313</v>
      </c>
      <c r="B60" s="4" t="s">
        <v>5</v>
      </c>
      <c r="C60" s="4" t="s">
        <v>63</v>
      </c>
      <c r="D60" s="5"/>
    </row>
    <row r="61" ht="18.75" spans="1:4">
      <c r="A61" s="4" t="str">
        <f>"250420200724144814370"</f>
        <v>250420200724144814370</v>
      </c>
      <c r="B61" s="4" t="s">
        <v>5</v>
      </c>
      <c r="C61" s="4" t="s">
        <v>64</v>
      </c>
      <c r="D61" s="5"/>
    </row>
    <row r="62" ht="18.75" spans="1:4">
      <c r="A62" s="4" t="str">
        <f>"250420200724133031339"</f>
        <v>250420200724133031339</v>
      </c>
      <c r="B62" s="4" t="s">
        <v>5</v>
      </c>
      <c r="C62" s="4" t="s">
        <v>65</v>
      </c>
      <c r="D62" s="5"/>
    </row>
    <row r="63" ht="18.75" spans="1:4">
      <c r="A63" s="4" t="str">
        <f>"250420200724150343377"</f>
        <v>250420200724150343377</v>
      </c>
      <c r="B63" s="4" t="s">
        <v>5</v>
      </c>
      <c r="C63" s="4" t="s">
        <v>66</v>
      </c>
      <c r="D63" s="5"/>
    </row>
    <row r="64" ht="18.75" spans="1:4">
      <c r="A64" s="4" t="str">
        <f>"250420200724152320391"</f>
        <v>250420200724152320391</v>
      </c>
      <c r="B64" s="4" t="s">
        <v>5</v>
      </c>
      <c r="C64" s="4" t="s">
        <v>67</v>
      </c>
      <c r="D64" s="5"/>
    </row>
    <row r="65" ht="18.75" spans="1:4">
      <c r="A65" s="4" t="str">
        <f>"250420200724152859395"</f>
        <v>250420200724152859395</v>
      </c>
      <c r="B65" s="4" t="s">
        <v>5</v>
      </c>
      <c r="C65" s="4" t="s">
        <v>68</v>
      </c>
      <c r="D65" s="5"/>
    </row>
    <row r="66" ht="18.75" spans="1:4">
      <c r="A66" s="4" t="str">
        <f>"250420200724153549404"</f>
        <v>250420200724153549404</v>
      </c>
      <c r="B66" s="4" t="s">
        <v>5</v>
      </c>
      <c r="C66" s="4" t="s">
        <v>69</v>
      </c>
      <c r="D66" s="5"/>
    </row>
    <row r="67" ht="18.75" spans="1:4">
      <c r="A67" s="4" t="str">
        <f>"250420200724155447419"</f>
        <v>250420200724155447419</v>
      </c>
      <c r="B67" s="4" t="s">
        <v>5</v>
      </c>
      <c r="C67" s="4" t="s">
        <v>70</v>
      </c>
      <c r="D67" s="5"/>
    </row>
    <row r="68" ht="18.75" spans="1:4">
      <c r="A68" s="4" t="str">
        <f>"250420200724160455424"</f>
        <v>250420200724160455424</v>
      </c>
      <c r="B68" s="4" t="s">
        <v>5</v>
      </c>
      <c r="C68" s="4" t="s">
        <v>71</v>
      </c>
      <c r="D68" s="5"/>
    </row>
    <row r="69" ht="18.75" spans="1:4">
      <c r="A69" s="4" t="str">
        <f>"250420200724160856426"</f>
        <v>250420200724160856426</v>
      </c>
      <c r="B69" s="4" t="s">
        <v>5</v>
      </c>
      <c r="C69" s="4" t="s">
        <v>72</v>
      </c>
      <c r="D69" s="5"/>
    </row>
    <row r="70" ht="18.75" spans="1:4">
      <c r="A70" s="4" t="str">
        <f>"250420200724161444428"</f>
        <v>250420200724161444428</v>
      </c>
      <c r="B70" s="4" t="s">
        <v>5</v>
      </c>
      <c r="C70" s="4" t="s">
        <v>73</v>
      </c>
      <c r="D70" s="5"/>
    </row>
    <row r="71" ht="18.75" spans="1:4">
      <c r="A71" s="4" t="str">
        <f>"250420200724113232233"</f>
        <v>250420200724113232233</v>
      </c>
      <c r="B71" s="4" t="s">
        <v>5</v>
      </c>
      <c r="C71" s="4" t="s">
        <v>74</v>
      </c>
      <c r="D71" s="5"/>
    </row>
    <row r="72" ht="18.75" spans="1:4">
      <c r="A72" s="4" t="str">
        <f>"25042020072409591492"</f>
        <v>25042020072409591492</v>
      </c>
      <c r="B72" s="4" t="s">
        <v>5</v>
      </c>
      <c r="C72" s="4" t="s">
        <v>75</v>
      </c>
      <c r="D72" s="5"/>
    </row>
    <row r="73" ht="18.75" spans="1:4">
      <c r="A73" s="4" t="str">
        <f>"250420200724161103427"</f>
        <v>250420200724161103427</v>
      </c>
      <c r="B73" s="4" t="s">
        <v>5</v>
      </c>
      <c r="C73" s="4" t="s">
        <v>76</v>
      </c>
      <c r="D73" s="5"/>
    </row>
    <row r="74" ht="18.75" spans="1:4">
      <c r="A74" s="4" t="str">
        <f>"250420200724164428450"</f>
        <v>250420200724164428450</v>
      </c>
      <c r="B74" s="4" t="s">
        <v>5</v>
      </c>
      <c r="C74" s="4" t="s">
        <v>77</v>
      </c>
      <c r="D74" s="5"/>
    </row>
    <row r="75" ht="18.75" spans="1:4">
      <c r="A75" s="4" t="str">
        <f>"250420200724170716464"</f>
        <v>250420200724170716464</v>
      </c>
      <c r="B75" s="4" t="s">
        <v>5</v>
      </c>
      <c r="C75" s="4" t="s">
        <v>78</v>
      </c>
      <c r="D75" s="5"/>
    </row>
    <row r="76" ht="18.75" spans="1:4">
      <c r="A76" s="4" t="str">
        <f>"250420200724172855479"</f>
        <v>250420200724172855479</v>
      </c>
      <c r="B76" s="4" t="s">
        <v>5</v>
      </c>
      <c r="C76" s="4" t="s">
        <v>79</v>
      </c>
      <c r="D76" s="5"/>
    </row>
    <row r="77" ht="18.75" spans="1:4">
      <c r="A77" s="4" t="str">
        <f>"250420200724172210472"</f>
        <v>250420200724172210472</v>
      </c>
      <c r="B77" s="4" t="s">
        <v>5</v>
      </c>
      <c r="C77" s="4" t="s">
        <v>80</v>
      </c>
      <c r="D77" s="5"/>
    </row>
    <row r="78" ht="18.75" spans="1:4">
      <c r="A78" s="4" t="str">
        <f>"250420200724172353474"</f>
        <v>250420200724172353474</v>
      </c>
      <c r="B78" s="4" t="s">
        <v>5</v>
      </c>
      <c r="C78" s="4" t="s">
        <v>81</v>
      </c>
      <c r="D78" s="5"/>
    </row>
    <row r="79" ht="18.75" spans="1:4">
      <c r="A79" s="4" t="str">
        <f>"250420200724173052482"</f>
        <v>250420200724173052482</v>
      </c>
      <c r="B79" s="4" t="s">
        <v>5</v>
      </c>
      <c r="C79" s="4" t="s">
        <v>82</v>
      </c>
      <c r="D79" s="5"/>
    </row>
    <row r="80" ht="18.75" spans="1:4">
      <c r="A80" s="4" t="str">
        <f>"250420200724174914493"</f>
        <v>250420200724174914493</v>
      </c>
      <c r="B80" s="4" t="s">
        <v>5</v>
      </c>
      <c r="C80" s="4" t="s">
        <v>83</v>
      </c>
      <c r="D80" s="5"/>
    </row>
    <row r="81" ht="18.75" spans="1:4">
      <c r="A81" s="4" t="str">
        <f>"250420200724180913510"</f>
        <v>250420200724180913510</v>
      </c>
      <c r="B81" s="4" t="s">
        <v>5</v>
      </c>
      <c r="C81" s="4" t="s">
        <v>84</v>
      </c>
      <c r="D81" s="5"/>
    </row>
    <row r="82" ht="18.75" spans="1:4">
      <c r="A82" s="4" t="str">
        <f>"250420200724175905501"</f>
        <v>250420200724175905501</v>
      </c>
      <c r="B82" s="4" t="s">
        <v>5</v>
      </c>
      <c r="C82" s="4" t="s">
        <v>85</v>
      </c>
      <c r="D82" s="5"/>
    </row>
    <row r="83" ht="18.75" spans="1:4">
      <c r="A83" s="4" t="str">
        <f>"250420200724184733532"</f>
        <v>250420200724184733532</v>
      </c>
      <c r="B83" s="4" t="s">
        <v>5</v>
      </c>
      <c r="C83" s="4" t="s">
        <v>86</v>
      </c>
      <c r="D83" s="5"/>
    </row>
    <row r="84" ht="18.75" spans="1:4">
      <c r="A84" s="4" t="str">
        <f>"25042020072409592593"</f>
        <v>25042020072409592593</v>
      </c>
      <c r="B84" s="4" t="s">
        <v>5</v>
      </c>
      <c r="C84" s="4" t="s">
        <v>87</v>
      </c>
      <c r="D84" s="5"/>
    </row>
    <row r="85" ht="18.75" spans="1:4">
      <c r="A85" s="4" t="str">
        <f>"250420200724185243535"</f>
        <v>250420200724185243535</v>
      </c>
      <c r="B85" s="4" t="s">
        <v>5</v>
      </c>
      <c r="C85" s="4" t="s">
        <v>88</v>
      </c>
      <c r="D85" s="5"/>
    </row>
    <row r="86" ht="18.75" spans="1:4">
      <c r="A86" s="4" t="str">
        <f>"250420200724191700555"</f>
        <v>250420200724191700555</v>
      </c>
      <c r="B86" s="4" t="s">
        <v>5</v>
      </c>
      <c r="C86" s="4" t="s">
        <v>89</v>
      </c>
      <c r="D86" s="5"/>
    </row>
    <row r="87" ht="18.75" spans="1:4">
      <c r="A87" s="4" t="str">
        <f>"250420200724110653196"</f>
        <v>250420200724110653196</v>
      </c>
      <c r="B87" s="4" t="s">
        <v>5</v>
      </c>
      <c r="C87" s="4" t="s">
        <v>90</v>
      </c>
      <c r="D87" s="5"/>
    </row>
    <row r="88" ht="18.75" spans="1:4">
      <c r="A88" s="4" t="str">
        <f>"250420200724200129583"</f>
        <v>250420200724200129583</v>
      </c>
      <c r="B88" s="4" t="s">
        <v>5</v>
      </c>
      <c r="C88" s="4" t="s">
        <v>91</v>
      </c>
      <c r="D88" s="5"/>
    </row>
    <row r="89" ht="18.75" spans="1:4">
      <c r="A89" s="4" t="str">
        <f>"250420200724194316571"</f>
        <v>250420200724194316571</v>
      </c>
      <c r="B89" s="4" t="s">
        <v>5</v>
      </c>
      <c r="C89" s="4" t="s">
        <v>92</v>
      </c>
      <c r="D89" s="5"/>
    </row>
    <row r="90" ht="18.75" spans="1:4">
      <c r="A90" s="4" t="str">
        <f>"25042020072409082618"</f>
        <v>25042020072409082618</v>
      </c>
      <c r="B90" s="4" t="s">
        <v>5</v>
      </c>
      <c r="C90" s="4" t="s">
        <v>93</v>
      </c>
      <c r="D90" s="5"/>
    </row>
    <row r="91" ht="18.75" spans="1:4">
      <c r="A91" s="4" t="str">
        <f>"250420200724125740316"</f>
        <v>250420200724125740316</v>
      </c>
      <c r="B91" s="4" t="s">
        <v>5</v>
      </c>
      <c r="C91" s="4" t="s">
        <v>94</v>
      </c>
      <c r="D91" s="5"/>
    </row>
    <row r="92" ht="18.75" spans="1:4">
      <c r="A92" s="4" t="str">
        <f>"25042020072409154228"</f>
        <v>25042020072409154228</v>
      </c>
      <c r="B92" s="4" t="s">
        <v>5</v>
      </c>
      <c r="C92" s="4" t="s">
        <v>95</v>
      </c>
      <c r="D92" s="5"/>
    </row>
    <row r="93" ht="18.75" spans="1:4">
      <c r="A93" s="4" t="str">
        <f>"250420200724212317607"</f>
        <v>250420200724212317607</v>
      </c>
      <c r="B93" s="4" t="s">
        <v>5</v>
      </c>
      <c r="C93" s="4" t="s">
        <v>96</v>
      </c>
      <c r="D93" s="5"/>
    </row>
    <row r="94" ht="18.75" spans="1:4">
      <c r="A94" s="4" t="str">
        <f>"250420200724212641608"</f>
        <v>250420200724212641608</v>
      </c>
      <c r="B94" s="4" t="s">
        <v>5</v>
      </c>
      <c r="C94" s="4" t="s">
        <v>97</v>
      </c>
      <c r="D94" s="5"/>
    </row>
    <row r="95" ht="18.75" spans="1:4">
      <c r="A95" s="4" t="str">
        <f>"250420200724213500610"</f>
        <v>250420200724213500610</v>
      </c>
      <c r="B95" s="4" t="s">
        <v>5</v>
      </c>
      <c r="C95" s="4" t="s">
        <v>98</v>
      </c>
      <c r="D95" s="5"/>
    </row>
    <row r="96" ht="18.75" spans="1:4">
      <c r="A96" s="4" t="str">
        <f>"250420200724174542490"</f>
        <v>250420200724174542490</v>
      </c>
      <c r="B96" s="4" t="s">
        <v>5</v>
      </c>
      <c r="C96" s="4" t="s">
        <v>99</v>
      </c>
      <c r="D96" s="5"/>
    </row>
    <row r="97" ht="18.75" spans="1:4">
      <c r="A97" s="4" t="str">
        <f>"250420200724103825153"</f>
        <v>250420200724103825153</v>
      </c>
      <c r="B97" s="4" t="s">
        <v>5</v>
      </c>
      <c r="C97" s="4" t="s">
        <v>100</v>
      </c>
      <c r="D97" s="5"/>
    </row>
    <row r="98" ht="18.75" spans="1:4">
      <c r="A98" s="4" t="str">
        <f>"250420200724211330604"</f>
        <v>250420200724211330604</v>
      </c>
      <c r="B98" s="4" t="s">
        <v>5</v>
      </c>
      <c r="C98" s="4" t="s">
        <v>101</v>
      </c>
      <c r="D98" s="5"/>
    </row>
    <row r="99" ht="18.75" spans="1:4">
      <c r="A99" s="4" t="str">
        <f>"250420200724214826617"</f>
        <v>250420200724214826617</v>
      </c>
      <c r="B99" s="4" t="s">
        <v>5</v>
      </c>
      <c r="C99" s="4" t="s">
        <v>102</v>
      </c>
      <c r="D99" s="5"/>
    </row>
    <row r="100" ht="18.75" spans="1:4">
      <c r="A100" s="4" t="str">
        <f>"250420200724214853618"</f>
        <v>250420200724214853618</v>
      </c>
      <c r="B100" s="4" t="s">
        <v>5</v>
      </c>
      <c r="C100" s="4" t="s">
        <v>103</v>
      </c>
      <c r="D100" s="5"/>
    </row>
    <row r="101" ht="18.75" spans="1:4">
      <c r="A101" s="4" t="str">
        <f>"250420200724220726626"</f>
        <v>250420200724220726626</v>
      </c>
      <c r="B101" s="4" t="s">
        <v>5</v>
      </c>
      <c r="C101" s="4" t="s">
        <v>104</v>
      </c>
      <c r="D101" s="5"/>
    </row>
    <row r="102" ht="18.75" spans="1:4">
      <c r="A102" s="4" t="str">
        <f>"250420200724130512319"</f>
        <v>250420200724130512319</v>
      </c>
      <c r="B102" s="4" t="s">
        <v>5</v>
      </c>
      <c r="C102" s="4" t="s">
        <v>105</v>
      </c>
      <c r="D102" s="5"/>
    </row>
    <row r="103" ht="18.75" spans="1:4">
      <c r="A103" s="4" t="str">
        <f>"250420200724213259609"</f>
        <v>250420200724213259609</v>
      </c>
      <c r="B103" s="4" t="s">
        <v>5</v>
      </c>
      <c r="C103" s="4" t="s">
        <v>106</v>
      </c>
      <c r="D103" s="5"/>
    </row>
    <row r="104" ht="18.75" spans="1:4">
      <c r="A104" s="4" t="str">
        <f>"250420200724225331641"</f>
        <v>250420200724225331641</v>
      </c>
      <c r="B104" s="4" t="s">
        <v>5</v>
      </c>
      <c r="C104" s="4" t="s">
        <v>107</v>
      </c>
      <c r="D104" s="5"/>
    </row>
    <row r="105" ht="18.75" spans="1:4">
      <c r="A105" s="4" t="str">
        <f>"250420200724230042645"</f>
        <v>250420200724230042645</v>
      </c>
      <c r="B105" s="4" t="s">
        <v>5</v>
      </c>
      <c r="C105" s="4" t="s">
        <v>108</v>
      </c>
      <c r="D105" s="5"/>
    </row>
    <row r="106" ht="18.75" spans="1:4">
      <c r="A106" s="4" t="str">
        <f>"250420200724231100651"</f>
        <v>250420200724231100651</v>
      </c>
      <c r="B106" s="4" t="s">
        <v>5</v>
      </c>
      <c r="C106" s="4" t="s">
        <v>109</v>
      </c>
      <c r="D106" s="5"/>
    </row>
    <row r="107" ht="18.75" spans="1:4">
      <c r="A107" s="4" t="str">
        <f>"250420200724231918655"</f>
        <v>250420200724231918655</v>
      </c>
      <c r="B107" s="4" t="s">
        <v>5</v>
      </c>
      <c r="C107" s="4" t="s">
        <v>110</v>
      </c>
      <c r="D107" s="5"/>
    </row>
    <row r="108" ht="18.75" spans="1:4">
      <c r="A108" s="4" t="str">
        <f>"250420200724234416663"</f>
        <v>250420200724234416663</v>
      </c>
      <c r="B108" s="4" t="s">
        <v>5</v>
      </c>
      <c r="C108" s="4" t="s">
        <v>111</v>
      </c>
      <c r="D108" s="5"/>
    </row>
    <row r="109" ht="18.75" spans="1:4">
      <c r="A109" s="4" t="str">
        <f>"250420200725005328673"</f>
        <v>250420200725005328673</v>
      </c>
      <c r="B109" s="4" t="s">
        <v>5</v>
      </c>
      <c r="C109" s="4" t="s">
        <v>112</v>
      </c>
      <c r="D109" s="5"/>
    </row>
    <row r="110" ht="18.75" spans="1:4">
      <c r="A110" s="4" t="str">
        <f>"250420200725073021684"</f>
        <v>250420200725073021684</v>
      </c>
      <c r="B110" s="4" t="s">
        <v>5</v>
      </c>
      <c r="C110" s="4" t="s">
        <v>113</v>
      </c>
      <c r="D110" s="5"/>
    </row>
    <row r="111" ht="18.75" spans="1:4">
      <c r="A111" s="4" t="str">
        <f>"250420200725082420692"</f>
        <v>250420200725082420692</v>
      </c>
      <c r="B111" s="4" t="s">
        <v>5</v>
      </c>
      <c r="C111" s="4" t="s">
        <v>114</v>
      </c>
      <c r="D111" s="5"/>
    </row>
    <row r="112" ht="18.75" spans="1:4">
      <c r="A112" s="4" t="str">
        <f>"250420200725084651697"</f>
        <v>250420200725084651697</v>
      </c>
      <c r="B112" s="4" t="s">
        <v>5</v>
      </c>
      <c r="C112" s="4" t="s">
        <v>115</v>
      </c>
      <c r="D112" s="5"/>
    </row>
    <row r="113" ht="18.75" spans="1:4">
      <c r="A113" s="4" t="str">
        <f>"250420200725091501703"</f>
        <v>250420200725091501703</v>
      </c>
      <c r="B113" s="4" t="s">
        <v>5</v>
      </c>
      <c r="C113" s="4" t="s">
        <v>116</v>
      </c>
      <c r="D113" s="5"/>
    </row>
    <row r="114" ht="18.75" spans="1:4">
      <c r="A114" s="4" t="str">
        <f>"250420200725092447706"</f>
        <v>250420200725092447706</v>
      </c>
      <c r="B114" s="4" t="s">
        <v>5</v>
      </c>
      <c r="C114" s="4" t="s">
        <v>117</v>
      </c>
      <c r="D114" s="5"/>
    </row>
    <row r="115" ht="18.75" spans="1:4">
      <c r="A115" s="4" t="str">
        <f>"250420200725100538727"</f>
        <v>250420200725100538727</v>
      </c>
      <c r="B115" s="4" t="s">
        <v>5</v>
      </c>
      <c r="C115" s="4" t="s">
        <v>118</v>
      </c>
      <c r="D115" s="5"/>
    </row>
    <row r="116" ht="18.75" spans="1:4">
      <c r="A116" s="4" t="str">
        <f>"250420200725102200735"</f>
        <v>250420200725102200735</v>
      </c>
      <c r="B116" s="4" t="s">
        <v>5</v>
      </c>
      <c r="C116" s="4" t="s">
        <v>119</v>
      </c>
      <c r="D116" s="5"/>
    </row>
    <row r="117" ht="18.75" spans="1:4">
      <c r="A117" s="4" t="str">
        <f>"250420200724170645463"</f>
        <v>250420200724170645463</v>
      </c>
      <c r="B117" s="4" t="s">
        <v>5</v>
      </c>
      <c r="C117" s="4" t="s">
        <v>120</v>
      </c>
      <c r="D117" s="5"/>
    </row>
    <row r="118" ht="18.75" spans="1:4">
      <c r="A118" s="4" t="str">
        <f>"250420200724130334318"</f>
        <v>250420200724130334318</v>
      </c>
      <c r="B118" s="4" t="s">
        <v>5</v>
      </c>
      <c r="C118" s="4" t="s">
        <v>121</v>
      </c>
      <c r="D118" s="5"/>
    </row>
    <row r="119" ht="18.75" spans="1:4">
      <c r="A119" s="4" t="str">
        <f>"250420200725104911744"</f>
        <v>250420200725104911744</v>
      </c>
      <c r="B119" s="4" t="s">
        <v>5</v>
      </c>
      <c r="C119" s="4" t="s">
        <v>122</v>
      </c>
      <c r="D119" s="5"/>
    </row>
    <row r="120" ht="18.75" spans="1:4">
      <c r="A120" s="4" t="str">
        <f>"250420200725110458752"</f>
        <v>250420200725110458752</v>
      </c>
      <c r="B120" s="4" t="s">
        <v>5</v>
      </c>
      <c r="C120" s="4" t="s">
        <v>123</v>
      </c>
      <c r="D120" s="5"/>
    </row>
    <row r="121" ht="18.75" spans="1:4">
      <c r="A121" s="4" t="str">
        <f>"250420200725101612734"</f>
        <v>250420200725101612734</v>
      </c>
      <c r="B121" s="4" t="s">
        <v>5</v>
      </c>
      <c r="C121" s="4" t="s">
        <v>124</v>
      </c>
      <c r="D121" s="5"/>
    </row>
    <row r="122" ht="18.75" spans="1:4">
      <c r="A122" s="4" t="str">
        <f>"250420200724144446367"</f>
        <v>250420200724144446367</v>
      </c>
      <c r="B122" s="4" t="s">
        <v>5</v>
      </c>
      <c r="C122" s="4" t="s">
        <v>125</v>
      </c>
      <c r="D122" s="5"/>
    </row>
    <row r="123" ht="18.75" spans="1:4">
      <c r="A123" s="4" t="str">
        <f>"250420200725111303756"</f>
        <v>250420200725111303756</v>
      </c>
      <c r="B123" s="4" t="s">
        <v>5</v>
      </c>
      <c r="C123" s="4" t="s">
        <v>126</v>
      </c>
      <c r="D123" s="5"/>
    </row>
    <row r="124" ht="18.75" spans="1:4">
      <c r="A124" s="4" t="str">
        <f>"250420200725102351737"</f>
        <v>250420200725102351737</v>
      </c>
      <c r="B124" s="4" t="s">
        <v>5</v>
      </c>
      <c r="C124" s="4" t="s">
        <v>127</v>
      </c>
      <c r="D124" s="5"/>
    </row>
    <row r="125" ht="18.75" spans="1:4">
      <c r="A125" s="4" t="str">
        <f>"250420200725114423765"</f>
        <v>250420200725114423765</v>
      </c>
      <c r="B125" s="4" t="s">
        <v>5</v>
      </c>
      <c r="C125" s="4" t="s">
        <v>128</v>
      </c>
      <c r="D125" s="5"/>
    </row>
    <row r="126" ht="18.75" spans="1:4">
      <c r="A126" s="4" t="str">
        <f>"250420200725120555770"</f>
        <v>250420200725120555770</v>
      </c>
      <c r="B126" s="4" t="s">
        <v>5</v>
      </c>
      <c r="C126" s="4" t="s">
        <v>129</v>
      </c>
      <c r="D126" s="5"/>
    </row>
    <row r="127" ht="18.75" spans="1:4">
      <c r="A127" s="4" t="str">
        <f>"250420200725121522774"</f>
        <v>250420200725121522774</v>
      </c>
      <c r="B127" s="4" t="s">
        <v>5</v>
      </c>
      <c r="C127" s="4" t="s">
        <v>130</v>
      </c>
      <c r="D127" s="5"/>
    </row>
    <row r="128" ht="18.75" spans="1:4">
      <c r="A128" s="4" t="str">
        <f>"250420200724105129176"</f>
        <v>250420200724105129176</v>
      </c>
      <c r="B128" s="4" t="s">
        <v>5</v>
      </c>
      <c r="C128" s="4" t="s">
        <v>131</v>
      </c>
      <c r="D128" s="5"/>
    </row>
    <row r="129" ht="18.75" spans="1:4">
      <c r="A129" s="4" t="str">
        <f>"250420200724234952664"</f>
        <v>250420200724234952664</v>
      </c>
      <c r="B129" s="4" t="s">
        <v>5</v>
      </c>
      <c r="C129" s="4" t="s">
        <v>132</v>
      </c>
      <c r="D129" s="5"/>
    </row>
    <row r="130" ht="18.75" spans="1:4">
      <c r="A130" s="4" t="str">
        <f>"250420200724131306328"</f>
        <v>250420200724131306328</v>
      </c>
      <c r="B130" s="4" t="s">
        <v>5</v>
      </c>
      <c r="C130" s="4" t="s">
        <v>133</v>
      </c>
      <c r="D130" s="5"/>
    </row>
    <row r="131" ht="18.75" spans="1:4">
      <c r="A131" s="4" t="str">
        <f>"250420200725122820779"</f>
        <v>250420200725122820779</v>
      </c>
      <c r="B131" s="4" t="s">
        <v>5</v>
      </c>
      <c r="C131" s="4" t="s">
        <v>134</v>
      </c>
      <c r="D131" s="5"/>
    </row>
    <row r="132" ht="18.75" spans="1:4">
      <c r="A132" s="4" t="str">
        <f>"250420200724102621136"</f>
        <v>250420200724102621136</v>
      </c>
      <c r="B132" s="4" t="s">
        <v>5</v>
      </c>
      <c r="C132" s="4" t="s">
        <v>135</v>
      </c>
      <c r="D132" s="5"/>
    </row>
    <row r="133" ht="18.75" spans="1:4">
      <c r="A133" s="4" t="str">
        <f>"250420200725131529799"</f>
        <v>250420200725131529799</v>
      </c>
      <c r="B133" s="4" t="s">
        <v>5</v>
      </c>
      <c r="C133" s="4" t="s">
        <v>136</v>
      </c>
      <c r="D133" s="5"/>
    </row>
    <row r="134" ht="18.75" spans="1:4">
      <c r="A134" s="4" t="str">
        <f>"250420200724111115202"</f>
        <v>250420200724111115202</v>
      </c>
      <c r="B134" s="4" t="s">
        <v>5</v>
      </c>
      <c r="C134" s="4" t="s">
        <v>137</v>
      </c>
      <c r="D134" s="5"/>
    </row>
    <row r="135" ht="18.75" spans="1:4">
      <c r="A135" s="4" t="str">
        <f>"250420200725131751802"</f>
        <v>250420200725131751802</v>
      </c>
      <c r="B135" s="4" t="s">
        <v>5</v>
      </c>
      <c r="C135" s="4" t="s">
        <v>138</v>
      </c>
      <c r="D135" s="5"/>
    </row>
    <row r="136" ht="18.75" spans="1:4">
      <c r="A136" s="4" t="str">
        <f>"250420200725131100794"</f>
        <v>250420200725131100794</v>
      </c>
      <c r="B136" s="4" t="s">
        <v>5</v>
      </c>
      <c r="C136" s="4" t="s">
        <v>139</v>
      </c>
      <c r="D136" s="5"/>
    </row>
    <row r="137" ht="18.75" spans="1:4">
      <c r="A137" s="4" t="str">
        <f>"250420200724220336625"</f>
        <v>250420200724220336625</v>
      </c>
      <c r="B137" s="4" t="s">
        <v>5</v>
      </c>
      <c r="C137" s="4" t="s">
        <v>140</v>
      </c>
      <c r="D137" s="5"/>
    </row>
    <row r="138" ht="18.75" spans="1:4">
      <c r="A138" s="4" t="str">
        <f>"250420200724103025143"</f>
        <v>250420200724103025143</v>
      </c>
      <c r="B138" s="4" t="s">
        <v>5</v>
      </c>
      <c r="C138" s="4" t="s">
        <v>141</v>
      </c>
      <c r="D138" s="5"/>
    </row>
    <row r="139" ht="18.75" spans="1:4">
      <c r="A139" s="4" t="str">
        <f>"250420200725132913805"</f>
        <v>250420200725132913805</v>
      </c>
      <c r="B139" s="4" t="s">
        <v>5</v>
      </c>
      <c r="C139" s="4" t="s">
        <v>142</v>
      </c>
      <c r="D139" s="5"/>
    </row>
    <row r="140" ht="18.75" spans="1:4">
      <c r="A140" s="4" t="str">
        <f>"250420200724221254627"</f>
        <v>250420200724221254627</v>
      </c>
      <c r="B140" s="4" t="s">
        <v>5</v>
      </c>
      <c r="C140" s="4" t="s">
        <v>143</v>
      </c>
      <c r="D140" s="5"/>
    </row>
    <row r="141" ht="18.75" spans="1:4">
      <c r="A141" s="4" t="str">
        <f>"250420200725141955823"</f>
        <v>250420200725141955823</v>
      </c>
      <c r="B141" s="4" t="s">
        <v>5</v>
      </c>
      <c r="C141" s="4" t="s">
        <v>144</v>
      </c>
      <c r="D141" s="5"/>
    </row>
    <row r="142" ht="18.75" spans="1:4">
      <c r="A142" s="4" t="str">
        <f>"250420200725150419830"</f>
        <v>250420200725150419830</v>
      </c>
      <c r="B142" s="4" t="s">
        <v>5</v>
      </c>
      <c r="C142" s="4" t="s">
        <v>145</v>
      </c>
      <c r="D142" s="5"/>
    </row>
    <row r="143" ht="18.75" spans="1:4">
      <c r="A143" s="4" t="str">
        <f>"250420200725163527861"</f>
        <v>250420200725163527861</v>
      </c>
      <c r="B143" s="4" t="s">
        <v>5</v>
      </c>
      <c r="C143" s="4" t="s">
        <v>146</v>
      </c>
      <c r="D143" s="5"/>
    </row>
    <row r="144" ht="18.75" spans="1:4">
      <c r="A144" s="4" t="str">
        <f>"250420200725162256856"</f>
        <v>250420200725162256856</v>
      </c>
      <c r="B144" s="4" t="s">
        <v>5</v>
      </c>
      <c r="C144" s="4" t="s">
        <v>147</v>
      </c>
      <c r="D144" s="5"/>
    </row>
    <row r="145" ht="18.75" spans="1:4">
      <c r="A145" s="4" t="str">
        <f>"250420200725165825867"</f>
        <v>250420200725165825867</v>
      </c>
      <c r="B145" s="4" t="s">
        <v>5</v>
      </c>
      <c r="C145" s="4" t="s">
        <v>148</v>
      </c>
      <c r="D145" s="5"/>
    </row>
    <row r="146" ht="18.75" spans="1:4">
      <c r="A146" s="4" t="str">
        <f>"250420200725165737866"</f>
        <v>250420200725165737866</v>
      </c>
      <c r="B146" s="4" t="s">
        <v>5</v>
      </c>
      <c r="C146" s="4" t="s">
        <v>149</v>
      </c>
      <c r="D146" s="5"/>
    </row>
    <row r="147" ht="18.75" spans="1:4">
      <c r="A147" s="4" t="str">
        <f>"250420200725165916869"</f>
        <v>250420200725165916869</v>
      </c>
      <c r="B147" s="4" t="s">
        <v>5</v>
      </c>
      <c r="C147" s="4" t="s">
        <v>150</v>
      </c>
      <c r="D147" s="5"/>
    </row>
    <row r="148" ht="18.75" spans="1:4">
      <c r="A148" s="4" t="str">
        <f>"250420200725171033874"</f>
        <v>250420200725171033874</v>
      </c>
      <c r="B148" s="4" t="s">
        <v>5</v>
      </c>
      <c r="C148" s="4" t="s">
        <v>151</v>
      </c>
      <c r="D148" s="5"/>
    </row>
    <row r="149" ht="18.75" spans="1:4">
      <c r="A149" s="4" t="str">
        <f>"250420200725173822879"</f>
        <v>250420200725173822879</v>
      </c>
      <c r="B149" s="4" t="s">
        <v>5</v>
      </c>
      <c r="C149" s="4" t="s">
        <v>152</v>
      </c>
      <c r="D149" s="5"/>
    </row>
    <row r="150" ht="18.75" spans="1:4">
      <c r="A150" s="4" t="str">
        <f>"250420200725172559877"</f>
        <v>250420200725172559877</v>
      </c>
      <c r="B150" s="4" t="s">
        <v>5</v>
      </c>
      <c r="C150" s="4" t="s">
        <v>153</v>
      </c>
      <c r="D150" s="5"/>
    </row>
    <row r="151" ht="18.75" spans="1:4">
      <c r="A151" s="4" t="str">
        <f>"250420200725175206886"</f>
        <v>250420200725175206886</v>
      </c>
      <c r="B151" s="4" t="s">
        <v>5</v>
      </c>
      <c r="C151" s="4" t="s">
        <v>154</v>
      </c>
      <c r="D151" s="5"/>
    </row>
    <row r="152" ht="18.75" spans="1:4">
      <c r="A152" s="4" t="str">
        <f>"250420200724235759665"</f>
        <v>250420200724235759665</v>
      </c>
      <c r="B152" s="4" t="s">
        <v>5</v>
      </c>
      <c r="C152" s="4" t="s">
        <v>155</v>
      </c>
      <c r="D152" s="5"/>
    </row>
    <row r="153" ht="18.75" spans="1:4">
      <c r="A153" s="4" t="str">
        <f>"250420200725174924883"</f>
        <v>250420200725174924883</v>
      </c>
      <c r="B153" s="4" t="s">
        <v>5</v>
      </c>
      <c r="C153" s="4" t="s">
        <v>156</v>
      </c>
      <c r="D153" s="5"/>
    </row>
    <row r="154" ht="18.75" spans="1:4">
      <c r="A154" s="4" t="str">
        <f>"250420200724210420601"</f>
        <v>250420200724210420601</v>
      </c>
      <c r="B154" s="4" t="s">
        <v>5</v>
      </c>
      <c r="C154" s="4" t="s">
        <v>157</v>
      </c>
      <c r="D154" s="5"/>
    </row>
    <row r="155" ht="18.75" spans="1:4">
      <c r="A155" s="4" t="str">
        <f>"250420200725183342899"</f>
        <v>250420200725183342899</v>
      </c>
      <c r="B155" s="4" t="s">
        <v>5</v>
      </c>
      <c r="C155" s="4" t="s">
        <v>158</v>
      </c>
      <c r="D155" s="5"/>
    </row>
    <row r="156" ht="18.75" spans="1:4">
      <c r="A156" s="4" t="str">
        <f>"250420200725182652896"</f>
        <v>250420200725182652896</v>
      </c>
      <c r="B156" s="4" t="s">
        <v>5</v>
      </c>
      <c r="C156" s="4" t="s">
        <v>159</v>
      </c>
      <c r="D156" s="5"/>
    </row>
    <row r="157" ht="18.75" spans="1:4">
      <c r="A157" s="4" t="str">
        <f>"250420200725184440903"</f>
        <v>250420200725184440903</v>
      </c>
      <c r="B157" s="4" t="s">
        <v>5</v>
      </c>
      <c r="C157" s="4" t="s">
        <v>160</v>
      </c>
      <c r="D157" s="5"/>
    </row>
    <row r="158" ht="18.75" spans="1:4">
      <c r="A158" s="4" t="str">
        <f>"250420200725181133893"</f>
        <v>250420200725181133893</v>
      </c>
      <c r="B158" s="4" t="s">
        <v>5</v>
      </c>
      <c r="C158" s="4" t="s">
        <v>161</v>
      </c>
      <c r="D158" s="5"/>
    </row>
    <row r="159" ht="18.75" spans="1:4">
      <c r="A159" s="4" t="str">
        <f>"250420200724170418461"</f>
        <v>250420200724170418461</v>
      </c>
      <c r="B159" s="4" t="s">
        <v>5</v>
      </c>
      <c r="C159" s="4" t="s">
        <v>162</v>
      </c>
      <c r="D159" s="5"/>
    </row>
    <row r="160" ht="18.75" spans="1:4">
      <c r="A160" s="4" t="str">
        <f>"250420200725190516908"</f>
        <v>250420200725190516908</v>
      </c>
      <c r="B160" s="4" t="s">
        <v>5</v>
      </c>
      <c r="C160" s="4" t="s">
        <v>163</v>
      </c>
      <c r="D160" s="5"/>
    </row>
    <row r="161" ht="18.75" spans="1:4">
      <c r="A161" s="4" t="str">
        <f>"250420200725193201915"</f>
        <v>250420200725193201915</v>
      </c>
      <c r="B161" s="4" t="s">
        <v>5</v>
      </c>
      <c r="C161" s="4" t="s">
        <v>164</v>
      </c>
      <c r="D161" s="5"/>
    </row>
    <row r="162" ht="18.75" spans="1:4">
      <c r="A162" s="4" t="str">
        <f>"250420200724230929650"</f>
        <v>250420200724230929650</v>
      </c>
      <c r="B162" s="4" t="s">
        <v>5</v>
      </c>
      <c r="C162" s="4" t="s">
        <v>165</v>
      </c>
      <c r="D162" s="5"/>
    </row>
    <row r="163" ht="18.75" spans="1:4">
      <c r="A163" s="4" t="str">
        <f>"250420200725195613922"</f>
        <v>250420200725195613922</v>
      </c>
      <c r="B163" s="4" t="s">
        <v>5</v>
      </c>
      <c r="C163" s="4" t="s">
        <v>166</v>
      </c>
      <c r="D163" s="5"/>
    </row>
    <row r="164" ht="18.75" spans="1:4">
      <c r="A164" s="4" t="str">
        <f>"250420200725202942930"</f>
        <v>250420200725202942930</v>
      </c>
      <c r="B164" s="4" t="s">
        <v>5</v>
      </c>
      <c r="C164" s="4" t="s">
        <v>167</v>
      </c>
      <c r="D164" s="5"/>
    </row>
    <row r="165" ht="18.75" spans="1:4">
      <c r="A165" s="4" t="str">
        <f>"250420200725210124943"</f>
        <v>250420200725210124943</v>
      </c>
      <c r="B165" s="4" t="s">
        <v>5</v>
      </c>
      <c r="C165" s="4" t="s">
        <v>168</v>
      </c>
      <c r="D165" s="5"/>
    </row>
    <row r="166" ht="18.75" spans="1:4">
      <c r="A166" s="4" t="str">
        <f>"250420200725210612944"</f>
        <v>250420200725210612944</v>
      </c>
      <c r="B166" s="4" t="s">
        <v>5</v>
      </c>
      <c r="C166" s="4" t="s">
        <v>169</v>
      </c>
      <c r="D166" s="5"/>
    </row>
    <row r="167" ht="18.75" spans="1:4">
      <c r="A167" s="4" t="str">
        <f>"250420200725203424934"</f>
        <v>250420200725203424934</v>
      </c>
      <c r="B167" s="4" t="s">
        <v>5</v>
      </c>
      <c r="C167" s="4" t="s">
        <v>170</v>
      </c>
      <c r="D167" s="5"/>
    </row>
    <row r="168" ht="18.75" spans="1:4">
      <c r="A168" s="4" t="str">
        <f>"250420200725213653954"</f>
        <v>250420200725213653954</v>
      </c>
      <c r="B168" s="4" t="s">
        <v>5</v>
      </c>
      <c r="C168" s="4" t="s">
        <v>171</v>
      </c>
      <c r="D168" s="5"/>
    </row>
    <row r="169" ht="18.75" spans="1:4">
      <c r="A169" s="4" t="str">
        <f>"250420200725213713955"</f>
        <v>250420200725213713955</v>
      </c>
      <c r="B169" s="4" t="s">
        <v>5</v>
      </c>
      <c r="C169" s="4" t="s">
        <v>172</v>
      </c>
      <c r="D169" s="5"/>
    </row>
    <row r="170" ht="18.75" spans="1:4">
      <c r="A170" s="4" t="str">
        <f>"250420200725131709800"</f>
        <v>250420200725131709800</v>
      </c>
      <c r="B170" s="4" t="s">
        <v>5</v>
      </c>
      <c r="C170" s="4" t="s">
        <v>173</v>
      </c>
      <c r="D170" s="5"/>
    </row>
    <row r="171" ht="18.75" spans="1:4">
      <c r="A171" s="4" t="str">
        <f>"250420200725220604960"</f>
        <v>250420200725220604960</v>
      </c>
      <c r="B171" s="4" t="s">
        <v>5</v>
      </c>
      <c r="C171" s="4" t="s">
        <v>174</v>
      </c>
      <c r="D171" s="5"/>
    </row>
    <row r="172" ht="18.75" spans="1:4">
      <c r="A172" s="4" t="str">
        <f>"250420200725222940971"</f>
        <v>250420200725222940971</v>
      </c>
      <c r="B172" s="4" t="s">
        <v>5</v>
      </c>
      <c r="C172" s="4" t="s">
        <v>175</v>
      </c>
      <c r="D172" s="5"/>
    </row>
    <row r="173" ht="18.75" spans="1:4">
      <c r="A173" s="4" t="str">
        <f>"250420200725222639968"</f>
        <v>250420200725222639968</v>
      </c>
      <c r="B173" s="4" t="s">
        <v>5</v>
      </c>
      <c r="C173" s="4" t="s">
        <v>176</v>
      </c>
      <c r="D173" s="5"/>
    </row>
    <row r="174" ht="18.75" spans="1:4">
      <c r="A174" s="4" t="str">
        <f>"250420200725224222975"</f>
        <v>250420200725224222975</v>
      </c>
      <c r="B174" s="4" t="s">
        <v>5</v>
      </c>
      <c r="C174" s="4" t="s">
        <v>177</v>
      </c>
      <c r="D174" s="5"/>
    </row>
    <row r="175" ht="18.75" spans="1:4">
      <c r="A175" s="4" t="str">
        <f>"250420200725211638946"</f>
        <v>250420200725211638946</v>
      </c>
      <c r="B175" s="4" t="s">
        <v>5</v>
      </c>
      <c r="C175" s="4" t="s">
        <v>178</v>
      </c>
      <c r="D175" s="5"/>
    </row>
    <row r="176" ht="18.75" spans="1:4">
      <c r="A176" s="4" t="str">
        <f>"250420200725230414985"</f>
        <v>250420200725230414985</v>
      </c>
      <c r="B176" s="4" t="s">
        <v>5</v>
      </c>
      <c r="C176" s="4" t="s">
        <v>179</v>
      </c>
      <c r="D176" s="5"/>
    </row>
    <row r="177" ht="18.75" spans="1:4">
      <c r="A177" s="4" t="str">
        <f>"250420200725232239990"</f>
        <v>250420200725232239990</v>
      </c>
      <c r="B177" s="4" t="s">
        <v>5</v>
      </c>
      <c r="C177" s="4" t="s">
        <v>180</v>
      </c>
      <c r="D177" s="5"/>
    </row>
    <row r="178" ht="18.75" spans="1:4">
      <c r="A178" s="4" t="str">
        <f>"250420200725232311992"</f>
        <v>250420200725232311992</v>
      </c>
      <c r="B178" s="4" t="s">
        <v>5</v>
      </c>
      <c r="C178" s="4" t="s">
        <v>181</v>
      </c>
      <c r="D178" s="5"/>
    </row>
    <row r="179" ht="18.75" spans="1:4">
      <c r="A179" s="4" t="str">
        <f>"250420200725000444666"</f>
        <v>250420200725000444666</v>
      </c>
      <c r="B179" s="4" t="s">
        <v>5</v>
      </c>
      <c r="C179" s="4" t="s">
        <v>182</v>
      </c>
      <c r="D179" s="5"/>
    </row>
    <row r="180" ht="18.75" spans="1:4">
      <c r="A180" s="4" t="str">
        <f>"2504202007260002301014"</f>
        <v>2504202007260002301014</v>
      </c>
      <c r="B180" s="4" t="s">
        <v>5</v>
      </c>
      <c r="C180" s="4" t="s">
        <v>183</v>
      </c>
      <c r="D180" s="5"/>
    </row>
    <row r="181" ht="18.75" spans="1:4">
      <c r="A181" s="4" t="str">
        <f>"2504202007260002181013"</f>
        <v>2504202007260002181013</v>
      </c>
      <c r="B181" s="4" t="s">
        <v>5</v>
      </c>
      <c r="C181" s="4" t="s">
        <v>184</v>
      </c>
      <c r="D181" s="5"/>
    </row>
    <row r="182" ht="18.75" spans="1:4">
      <c r="A182" s="4" t="str">
        <f>"2504202007252332121000"</f>
        <v>2504202007252332121000</v>
      </c>
      <c r="B182" s="4" t="s">
        <v>5</v>
      </c>
      <c r="C182" s="4" t="s">
        <v>185</v>
      </c>
      <c r="D182" s="5"/>
    </row>
    <row r="183" ht="18.75" spans="1:4">
      <c r="A183" s="4" t="str">
        <f>"2504202007260244131024"</f>
        <v>2504202007260244131024</v>
      </c>
      <c r="B183" s="4" t="s">
        <v>5</v>
      </c>
      <c r="C183" s="4" t="s">
        <v>186</v>
      </c>
      <c r="D183" s="5"/>
    </row>
    <row r="184" ht="18.75" spans="1:4">
      <c r="A184" s="4" t="str">
        <f>"2504202007260837461034"</f>
        <v>2504202007260837461034</v>
      </c>
      <c r="B184" s="4" t="s">
        <v>5</v>
      </c>
      <c r="C184" s="4" t="s">
        <v>187</v>
      </c>
      <c r="D184" s="5"/>
    </row>
    <row r="185" ht="18.75" spans="1:4">
      <c r="A185" s="4" t="str">
        <f>"250420200725180849891"</f>
        <v>250420200725180849891</v>
      </c>
      <c r="B185" s="4" t="s">
        <v>5</v>
      </c>
      <c r="C185" s="4" t="s">
        <v>188</v>
      </c>
      <c r="D185" s="5"/>
    </row>
    <row r="186" ht="18.75" spans="1:4">
      <c r="A186" s="4" t="str">
        <f>"250420200725191321910"</f>
        <v>250420200725191321910</v>
      </c>
      <c r="B186" s="4" t="s">
        <v>5</v>
      </c>
      <c r="C186" s="4" t="s">
        <v>189</v>
      </c>
      <c r="D186" s="5"/>
    </row>
    <row r="187" ht="18.75" spans="1:4">
      <c r="A187" s="4" t="str">
        <f>"2504202007261100291070"</f>
        <v>2504202007261100291070</v>
      </c>
      <c r="B187" s="4" t="s">
        <v>5</v>
      </c>
      <c r="C187" s="4" t="s">
        <v>190</v>
      </c>
      <c r="D187" s="5"/>
    </row>
    <row r="188" ht="18.75" spans="1:4">
      <c r="A188" s="4" t="str">
        <f>"2504202007261105381074"</f>
        <v>2504202007261105381074</v>
      </c>
      <c r="B188" s="4" t="s">
        <v>5</v>
      </c>
      <c r="C188" s="4" t="s">
        <v>191</v>
      </c>
      <c r="D188" s="5"/>
    </row>
    <row r="189" ht="18.75" spans="1:4">
      <c r="A189" s="4" t="str">
        <f>"2504202007261152071087"</f>
        <v>2504202007261152071087</v>
      </c>
      <c r="B189" s="4" t="s">
        <v>5</v>
      </c>
      <c r="C189" s="4" t="s">
        <v>192</v>
      </c>
      <c r="D189" s="5"/>
    </row>
    <row r="190" ht="18.75" spans="1:4">
      <c r="A190" s="4" t="str">
        <f>"2504202007261114381078"</f>
        <v>2504202007261114381078</v>
      </c>
      <c r="B190" s="4" t="s">
        <v>5</v>
      </c>
      <c r="C190" s="4" t="s">
        <v>193</v>
      </c>
      <c r="D190" s="5"/>
    </row>
    <row r="191" ht="18.75" spans="1:4">
      <c r="A191" s="4" t="str">
        <f>"2504202007261302281106"</f>
        <v>2504202007261302281106</v>
      </c>
      <c r="B191" s="4" t="s">
        <v>5</v>
      </c>
      <c r="C191" s="4" t="s">
        <v>194</v>
      </c>
      <c r="D191" s="5"/>
    </row>
    <row r="192" ht="18.75" spans="1:4">
      <c r="A192" s="4" t="str">
        <f>"2504202007261204141089"</f>
        <v>2504202007261204141089</v>
      </c>
      <c r="B192" s="4" t="s">
        <v>5</v>
      </c>
      <c r="C192" s="4" t="s">
        <v>195</v>
      </c>
      <c r="D192" s="5"/>
    </row>
    <row r="193" ht="18.75" spans="1:4">
      <c r="A193" s="4" t="str">
        <f>"250420200724182327514"</f>
        <v>250420200724182327514</v>
      </c>
      <c r="B193" s="4" t="s">
        <v>5</v>
      </c>
      <c r="C193" s="4" t="s">
        <v>196</v>
      </c>
      <c r="D193" s="5"/>
    </row>
    <row r="194" ht="18.75" spans="1:4">
      <c r="A194" s="4" t="str">
        <f>"2504202007261352351117"</f>
        <v>2504202007261352351117</v>
      </c>
      <c r="B194" s="4" t="s">
        <v>5</v>
      </c>
      <c r="C194" s="4" t="s">
        <v>197</v>
      </c>
      <c r="D194" s="5"/>
    </row>
    <row r="195" ht="18.75" spans="1:4">
      <c r="A195" s="4" t="str">
        <f>"2504202007261332541113"</f>
        <v>2504202007261332541113</v>
      </c>
      <c r="B195" s="4" t="s">
        <v>5</v>
      </c>
      <c r="C195" s="4" t="s">
        <v>198</v>
      </c>
      <c r="D195" s="5"/>
    </row>
    <row r="196" ht="18.75" spans="1:4">
      <c r="A196" s="4" t="str">
        <f>"250420200724200110582"</f>
        <v>250420200724200110582</v>
      </c>
      <c r="B196" s="4" t="s">
        <v>5</v>
      </c>
      <c r="C196" s="4" t="s">
        <v>199</v>
      </c>
      <c r="D196" s="5"/>
    </row>
    <row r="197" ht="18.75" spans="1:4">
      <c r="A197" s="4" t="str">
        <f>"2504202007261534271135"</f>
        <v>2504202007261534271135</v>
      </c>
      <c r="B197" s="4" t="s">
        <v>5</v>
      </c>
      <c r="C197" s="4" t="s">
        <v>200</v>
      </c>
      <c r="D197" s="5"/>
    </row>
    <row r="198" ht="18.75" spans="1:4">
      <c r="A198" s="4" t="str">
        <f>"2504202007261643241149"</f>
        <v>2504202007261643241149</v>
      </c>
      <c r="B198" s="4" t="s">
        <v>5</v>
      </c>
      <c r="C198" s="4" t="s">
        <v>201</v>
      </c>
      <c r="D198" s="5"/>
    </row>
    <row r="199" ht="18.75" spans="1:4">
      <c r="A199" s="4" t="str">
        <f>"2504202007261646501151"</f>
        <v>2504202007261646501151</v>
      </c>
      <c r="B199" s="4" t="s">
        <v>5</v>
      </c>
      <c r="C199" s="4" t="s">
        <v>202</v>
      </c>
      <c r="D199" s="5"/>
    </row>
    <row r="200" ht="18.75" spans="1:4">
      <c r="A200" s="4" t="str">
        <f>"2504202007261626111142"</f>
        <v>2504202007261626111142</v>
      </c>
      <c r="B200" s="4" t="s">
        <v>5</v>
      </c>
      <c r="C200" s="4" t="s">
        <v>203</v>
      </c>
      <c r="D200" s="5"/>
    </row>
    <row r="201" ht="18.75" spans="1:4">
      <c r="A201" s="4" t="str">
        <f>"250420200724194718575"</f>
        <v>250420200724194718575</v>
      </c>
      <c r="B201" s="4" t="s">
        <v>5</v>
      </c>
      <c r="C201" s="4" t="s">
        <v>204</v>
      </c>
      <c r="D201" s="5"/>
    </row>
    <row r="202" ht="18.75" spans="1:4">
      <c r="A202" s="4" t="str">
        <f>"2504202007261739061163"</f>
        <v>2504202007261739061163</v>
      </c>
      <c r="B202" s="4" t="s">
        <v>5</v>
      </c>
      <c r="C202" s="4" t="s">
        <v>205</v>
      </c>
      <c r="D202" s="5"/>
    </row>
    <row r="203" ht="18.75" spans="1:4">
      <c r="A203" s="4" t="str">
        <f>"2504202007261831171171"</f>
        <v>2504202007261831171171</v>
      </c>
      <c r="B203" s="4" t="s">
        <v>5</v>
      </c>
      <c r="C203" s="4" t="s">
        <v>206</v>
      </c>
      <c r="D203" s="5"/>
    </row>
    <row r="204" ht="18.75" spans="1:4">
      <c r="A204" s="4" t="str">
        <f>"2504202007261834001172"</f>
        <v>2504202007261834001172</v>
      </c>
      <c r="B204" s="4" t="s">
        <v>5</v>
      </c>
      <c r="C204" s="4" t="s">
        <v>207</v>
      </c>
      <c r="D204" s="5"/>
    </row>
    <row r="205" ht="18.75" spans="1:4">
      <c r="A205" s="4" t="str">
        <f>"2504202007261828541170"</f>
        <v>2504202007261828541170</v>
      </c>
      <c r="B205" s="4" t="s">
        <v>5</v>
      </c>
      <c r="C205" s="4" t="s">
        <v>208</v>
      </c>
      <c r="D205" s="5"/>
    </row>
    <row r="206" ht="18.75" spans="1:4">
      <c r="A206" s="4" t="str">
        <f>"250420200724103628150"</f>
        <v>250420200724103628150</v>
      </c>
      <c r="B206" s="4" t="s">
        <v>5</v>
      </c>
      <c r="C206" s="4" t="s">
        <v>209</v>
      </c>
      <c r="D206" s="5"/>
    </row>
    <row r="207" ht="18.75" spans="1:4">
      <c r="A207" s="4" t="str">
        <f>"2504202007261950421183"</f>
        <v>2504202007261950421183</v>
      </c>
      <c r="B207" s="4" t="s">
        <v>5</v>
      </c>
      <c r="C207" s="4" t="s">
        <v>210</v>
      </c>
      <c r="D207" s="5"/>
    </row>
    <row r="208" ht="18.75" spans="1:4">
      <c r="A208" s="4" t="str">
        <f>"250420200724120546270"</f>
        <v>250420200724120546270</v>
      </c>
      <c r="B208" s="4" t="s">
        <v>5</v>
      </c>
      <c r="C208" s="4" t="s">
        <v>211</v>
      </c>
      <c r="D208" s="5"/>
    </row>
    <row r="209" ht="18.75" spans="1:4">
      <c r="A209" s="4" t="str">
        <f>"250420200724104133160"</f>
        <v>250420200724104133160</v>
      </c>
      <c r="B209" s="4" t="s">
        <v>5</v>
      </c>
      <c r="C209" s="4" t="s">
        <v>212</v>
      </c>
      <c r="D209" s="5"/>
    </row>
    <row r="210" ht="18.75" spans="1:4">
      <c r="A210" s="4" t="str">
        <f>"250420200724121331276"</f>
        <v>250420200724121331276</v>
      </c>
      <c r="B210" s="4" t="s">
        <v>5</v>
      </c>
      <c r="C210" s="4" t="s">
        <v>213</v>
      </c>
      <c r="D210" s="5"/>
    </row>
    <row r="211" ht="18.75" spans="1:4">
      <c r="A211" s="4" t="str">
        <f>"2504202007262018501191"</f>
        <v>2504202007262018501191</v>
      </c>
      <c r="B211" s="4" t="s">
        <v>5</v>
      </c>
      <c r="C211" s="4" t="s">
        <v>214</v>
      </c>
      <c r="D211" s="5"/>
    </row>
    <row r="212" ht="18.75" spans="1:4">
      <c r="A212" s="4" t="str">
        <f>"2504202007262112181203"</f>
        <v>2504202007262112181203</v>
      </c>
      <c r="B212" s="4" t="s">
        <v>5</v>
      </c>
      <c r="C212" s="4" t="s">
        <v>215</v>
      </c>
      <c r="D212" s="5"/>
    </row>
    <row r="213" ht="18.75" spans="1:4">
      <c r="A213" s="4" t="str">
        <f>"2504202007262018081190"</f>
        <v>2504202007262018081190</v>
      </c>
      <c r="B213" s="4" t="s">
        <v>5</v>
      </c>
      <c r="C213" s="4" t="s">
        <v>216</v>
      </c>
      <c r="D213" s="5"/>
    </row>
    <row r="214" ht="18.75" spans="1:4">
      <c r="A214" s="4" t="str">
        <f>"2504202007262201041217"</f>
        <v>2504202007262201041217</v>
      </c>
      <c r="B214" s="4" t="s">
        <v>5</v>
      </c>
      <c r="C214" s="4" t="s">
        <v>217</v>
      </c>
      <c r="D214" s="5"/>
    </row>
    <row r="215" ht="18.75" spans="1:4">
      <c r="A215" s="4" t="str">
        <f>"25042020072409332948"</f>
        <v>25042020072409332948</v>
      </c>
      <c r="B215" s="4" t="s">
        <v>5</v>
      </c>
      <c r="C215" s="4" t="s">
        <v>218</v>
      </c>
      <c r="D215" s="5"/>
    </row>
    <row r="216" ht="18.75" spans="1:4">
      <c r="A216" s="4" t="str">
        <f>"2504202007262214551221"</f>
        <v>2504202007262214551221</v>
      </c>
      <c r="B216" s="4" t="s">
        <v>5</v>
      </c>
      <c r="C216" s="4" t="s">
        <v>219</v>
      </c>
      <c r="D216" s="5"/>
    </row>
    <row r="217" ht="18.75" spans="1:4">
      <c r="A217" s="4" t="str">
        <f>"2504202007262211111219"</f>
        <v>2504202007262211111219</v>
      </c>
      <c r="B217" s="4" t="s">
        <v>5</v>
      </c>
      <c r="C217" s="4" t="s">
        <v>220</v>
      </c>
      <c r="D217" s="5"/>
    </row>
    <row r="218" ht="18.75" spans="1:4">
      <c r="A218" s="4" t="str">
        <f>"2504202007262220231222"</f>
        <v>2504202007262220231222</v>
      </c>
      <c r="B218" s="4" t="s">
        <v>5</v>
      </c>
      <c r="C218" s="4" t="s">
        <v>221</v>
      </c>
      <c r="D218" s="5"/>
    </row>
    <row r="219" ht="18.75" spans="1:4">
      <c r="A219" s="4" t="str">
        <f>"2504202007262223381224"</f>
        <v>2504202007262223381224</v>
      </c>
      <c r="B219" s="4" t="s">
        <v>5</v>
      </c>
      <c r="C219" s="4" t="s">
        <v>222</v>
      </c>
      <c r="D219" s="5"/>
    </row>
    <row r="220" ht="18.75" spans="1:4">
      <c r="A220" s="4" t="str">
        <f>"2504202007262238501232"</f>
        <v>2504202007262238501232</v>
      </c>
      <c r="B220" s="4" t="s">
        <v>5</v>
      </c>
      <c r="C220" s="4" t="s">
        <v>223</v>
      </c>
      <c r="D220" s="5"/>
    </row>
    <row r="221" ht="18.75" spans="1:4">
      <c r="A221" s="4" t="str">
        <f>"2504202007262224071226"</f>
        <v>2504202007262224071226</v>
      </c>
      <c r="B221" s="4" t="s">
        <v>5</v>
      </c>
      <c r="C221" s="4" t="s">
        <v>224</v>
      </c>
      <c r="D221" s="5"/>
    </row>
    <row r="222" ht="18.75" spans="1:4">
      <c r="A222" s="4" t="str">
        <f>"2504202007261713121155"</f>
        <v>2504202007261713121155</v>
      </c>
      <c r="B222" s="4" t="s">
        <v>5</v>
      </c>
      <c r="C222" s="4" t="s">
        <v>225</v>
      </c>
      <c r="D222" s="5"/>
    </row>
    <row r="223" ht="18.75" spans="1:4">
      <c r="A223" s="4" t="str">
        <f>"2504202007262243021234"</f>
        <v>2504202007262243021234</v>
      </c>
      <c r="B223" s="4" t="s">
        <v>5</v>
      </c>
      <c r="C223" s="4" t="s">
        <v>226</v>
      </c>
      <c r="D223" s="5"/>
    </row>
    <row r="224" ht="18.75" spans="1:4">
      <c r="A224" s="4" t="str">
        <f>"2504202007262333011247"</f>
        <v>2504202007262333011247</v>
      </c>
      <c r="B224" s="4" t="s">
        <v>5</v>
      </c>
      <c r="C224" s="4" t="s">
        <v>227</v>
      </c>
      <c r="D224" s="5"/>
    </row>
    <row r="225" ht="18.75" spans="1:4">
      <c r="A225" s="4" t="str">
        <f>"2504202007262340481248"</f>
        <v>2504202007262340481248</v>
      </c>
      <c r="B225" s="4" t="s">
        <v>5</v>
      </c>
      <c r="C225" s="4" t="s">
        <v>228</v>
      </c>
      <c r="D225" s="5"/>
    </row>
    <row r="226" ht="18.75" spans="1:4">
      <c r="A226" s="4" t="str">
        <f>"2504202007262346331249"</f>
        <v>2504202007262346331249</v>
      </c>
      <c r="B226" s="4" t="s">
        <v>5</v>
      </c>
      <c r="C226" s="4" t="s">
        <v>229</v>
      </c>
      <c r="D226" s="5"/>
    </row>
    <row r="227" ht="18.75" spans="1:4">
      <c r="A227" s="4" t="str">
        <f>"2504202007270049221260"</f>
        <v>2504202007270049221260</v>
      </c>
      <c r="B227" s="4" t="s">
        <v>5</v>
      </c>
      <c r="C227" s="4" t="s">
        <v>230</v>
      </c>
      <c r="D227" s="5"/>
    </row>
    <row r="228" ht="18.75" spans="1:4">
      <c r="A228" s="4" t="str">
        <f>"250420200725225646982"</f>
        <v>250420200725225646982</v>
      </c>
      <c r="B228" s="4" t="s">
        <v>5</v>
      </c>
      <c r="C228" s="4" t="s">
        <v>231</v>
      </c>
      <c r="D228" s="5"/>
    </row>
    <row r="229" ht="18.75" spans="1:4">
      <c r="A229" s="4" t="str">
        <f>"2504202007270159311261"</f>
        <v>2504202007270159311261</v>
      </c>
      <c r="B229" s="4" t="s">
        <v>5</v>
      </c>
      <c r="C229" s="4" t="s">
        <v>232</v>
      </c>
      <c r="D229" s="5"/>
    </row>
    <row r="230" ht="18.75" spans="1:4">
      <c r="A230" s="4" t="str">
        <f>"2504202007270642321266"</f>
        <v>2504202007270642321266</v>
      </c>
      <c r="B230" s="4" t="s">
        <v>5</v>
      </c>
      <c r="C230" s="4" t="s">
        <v>233</v>
      </c>
      <c r="D230" s="5"/>
    </row>
    <row r="231" ht="18.75" spans="1:4">
      <c r="A231" s="4" t="str">
        <f>"250420200725154743841"</f>
        <v>250420200725154743841</v>
      </c>
      <c r="B231" s="4" t="s">
        <v>5</v>
      </c>
      <c r="C231" s="4" t="s">
        <v>234</v>
      </c>
      <c r="D231" s="5"/>
    </row>
    <row r="232" ht="18.75" spans="1:4">
      <c r="A232" s="4" t="str">
        <f>"2504202007270820161274"</f>
        <v>2504202007270820161274</v>
      </c>
      <c r="B232" s="4" t="s">
        <v>5</v>
      </c>
      <c r="C232" s="4" t="s">
        <v>235</v>
      </c>
      <c r="D232" s="5"/>
    </row>
    <row r="233" ht="18.75" spans="1:4">
      <c r="A233" s="4" t="str">
        <f>"2504202007270914001292"</f>
        <v>2504202007270914001292</v>
      </c>
      <c r="B233" s="4" t="s">
        <v>5</v>
      </c>
      <c r="C233" s="4" t="s">
        <v>236</v>
      </c>
      <c r="D233" s="5"/>
    </row>
    <row r="234" ht="18.75" spans="1:4">
      <c r="A234" s="4" t="str">
        <f>"250420200724111530211"</f>
        <v>250420200724111530211</v>
      </c>
      <c r="B234" s="4" t="s">
        <v>5</v>
      </c>
      <c r="C234" s="4" t="s">
        <v>237</v>
      </c>
      <c r="D234" s="5"/>
    </row>
    <row r="235" ht="18.75" spans="1:4">
      <c r="A235" s="4" t="str">
        <f>"2504202007270957401311"</f>
        <v>2504202007270957401311</v>
      </c>
      <c r="B235" s="4" t="s">
        <v>5</v>
      </c>
      <c r="C235" s="4" t="s">
        <v>238</v>
      </c>
      <c r="D235" s="5"/>
    </row>
    <row r="236" ht="18.75" spans="1:4">
      <c r="A236" s="4" t="str">
        <f>"2504202007270958571312"</f>
        <v>2504202007270958571312</v>
      </c>
      <c r="B236" s="4" t="s">
        <v>5</v>
      </c>
      <c r="C236" s="4" t="s">
        <v>239</v>
      </c>
      <c r="D236" s="5"/>
    </row>
    <row r="237" ht="18.75" spans="1:4">
      <c r="A237" s="4" t="str">
        <f>"2504202007271033381336"</f>
        <v>2504202007271033381336</v>
      </c>
      <c r="B237" s="4" t="s">
        <v>5</v>
      </c>
      <c r="C237" s="4" t="s">
        <v>240</v>
      </c>
      <c r="D237" s="5"/>
    </row>
    <row r="238" ht="18.75" spans="1:4">
      <c r="A238" s="4" t="str">
        <f>"2504202007260955141049"</f>
        <v>2504202007260955141049</v>
      </c>
      <c r="B238" s="4" t="s">
        <v>5</v>
      </c>
      <c r="C238" s="4" t="s">
        <v>241</v>
      </c>
      <c r="D238" s="5"/>
    </row>
    <row r="239" ht="18.75" spans="1:4">
      <c r="A239" s="4" t="str">
        <f>"2504202007271015261325"</f>
        <v>2504202007271015261325</v>
      </c>
      <c r="B239" s="4" t="s">
        <v>5</v>
      </c>
      <c r="C239" s="4" t="s">
        <v>242</v>
      </c>
      <c r="D239" s="5"/>
    </row>
    <row r="240" ht="18.75" spans="1:4">
      <c r="A240" s="4" t="str">
        <f>"2504202007271047151350"</f>
        <v>2504202007271047151350</v>
      </c>
      <c r="B240" s="4" t="s">
        <v>5</v>
      </c>
      <c r="C240" s="4" t="s">
        <v>243</v>
      </c>
      <c r="D240" s="5"/>
    </row>
    <row r="241" ht="18.75" spans="1:4">
      <c r="A241" s="4" t="str">
        <f>"2504202007271046491349"</f>
        <v>2504202007271046491349</v>
      </c>
      <c r="B241" s="4" t="s">
        <v>5</v>
      </c>
      <c r="C241" s="4" t="s">
        <v>244</v>
      </c>
      <c r="D241" s="5"/>
    </row>
    <row r="242" ht="18.75" spans="1:4">
      <c r="A242" s="4" t="str">
        <f>"2504202007271052011353"</f>
        <v>2504202007271052011353</v>
      </c>
      <c r="B242" s="4" t="s">
        <v>5</v>
      </c>
      <c r="C242" s="4" t="s">
        <v>245</v>
      </c>
      <c r="D242" s="5"/>
    </row>
    <row r="243" ht="18.75" spans="1:4">
      <c r="A243" s="4" t="str">
        <f>"2504202007271048031352"</f>
        <v>2504202007271048031352</v>
      </c>
      <c r="B243" s="4" t="s">
        <v>5</v>
      </c>
      <c r="C243" s="4" t="s">
        <v>246</v>
      </c>
      <c r="D243" s="5"/>
    </row>
    <row r="244" ht="18.75" spans="1:4">
      <c r="A244" s="4" t="str">
        <f>"250420200724113838240"</f>
        <v>250420200724113838240</v>
      </c>
      <c r="B244" s="4" t="s">
        <v>5</v>
      </c>
      <c r="C244" s="4" t="s">
        <v>247</v>
      </c>
      <c r="D244" s="5"/>
    </row>
    <row r="245" ht="18.75" spans="1:4">
      <c r="A245" s="4" t="str">
        <f>"2504202007271103361356"</f>
        <v>2504202007271103361356</v>
      </c>
      <c r="B245" s="4" t="s">
        <v>5</v>
      </c>
      <c r="C245" s="4" t="s">
        <v>248</v>
      </c>
      <c r="D245" s="5"/>
    </row>
    <row r="246" ht="18.75" spans="1:4">
      <c r="A246" s="4" t="str">
        <f>"2504202007262145191211"</f>
        <v>2504202007262145191211</v>
      </c>
      <c r="B246" s="4" t="s">
        <v>5</v>
      </c>
      <c r="C246" s="4" t="s">
        <v>249</v>
      </c>
      <c r="D246" s="5"/>
    </row>
    <row r="247" ht="18.75" spans="1:4">
      <c r="A247" s="4" t="str">
        <f>"2504202007271121071363"</f>
        <v>2504202007271121071363</v>
      </c>
      <c r="B247" s="4" t="s">
        <v>5</v>
      </c>
      <c r="C247" s="4" t="s">
        <v>250</v>
      </c>
      <c r="D247" s="5"/>
    </row>
    <row r="248" ht="18.75" spans="1:4">
      <c r="A248" s="4" t="str">
        <f>"2504202007262139371209"</f>
        <v>2504202007262139371209</v>
      </c>
      <c r="B248" s="4" t="s">
        <v>5</v>
      </c>
      <c r="C248" s="4" t="s">
        <v>251</v>
      </c>
      <c r="D248" s="5"/>
    </row>
    <row r="249" ht="18.75" spans="1:4">
      <c r="A249" s="4" t="str">
        <f>"25042020072409595295"</f>
        <v>25042020072409595295</v>
      </c>
      <c r="B249" s="4" t="s">
        <v>5</v>
      </c>
      <c r="C249" s="4" t="s">
        <v>252</v>
      </c>
      <c r="D249" s="5"/>
    </row>
    <row r="250" ht="18.75" spans="1:4">
      <c r="A250" s="4" t="str">
        <f>"2504202007271124391366"</f>
        <v>2504202007271124391366</v>
      </c>
      <c r="B250" s="4" t="s">
        <v>5</v>
      </c>
      <c r="C250" s="4" t="s">
        <v>253</v>
      </c>
      <c r="D250" s="5"/>
    </row>
    <row r="251" ht="18.75" spans="1:4">
      <c r="A251" s="4" t="str">
        <f>"250420200724152801394"</f>
        <v>250420200724152801394</v>
      </c>
      <c r="B251" s="4" t="s">
        <v>5</v>
      </c>
      <c r="C251" s="4" t="s">
        <v>254</v>
      </c>
      <c r="D251" s="5"/>
    </row>
    <row r="252" ht="18.75" spans="1:4">
      <c r="A252" s="4" t="str">
        <f>"2504202007271159421380"</f>
        <v>2504202007271159421380</v>
      </c>
      <c r="B252" s="4" t="s">
        <v>5</v>
      </c>
      <c r="C252" s="4" t="s">
        <v>255</v>
      </c>
      <c r="D252" s="5"/>
    </row>
    <row r="253" ht="18.75" spans="1:4">
      <c r="A253" s="4" t="str">
        <f>"250420200724153539403"</f>
        <v>250420200724153539403</v>
      </c>
      <c r="B253" s="4" t="s">
        <v>5</v>
      </c>
      <c r="C253" s="4" t="s">
        <v>256</v>
      </c>
      <c r="D253" s="5"/>
    </row>
    <row r="254" ht="18.75" spans="1:4">
      <c r="A254" s="4" t="str">
        <f>"2504202007271017181326"</f>
        <v>2504202007271017181326</v>
      </c>
      <c r="B254" s="4" t="s">
        <v>5</v>
      </c>
      <c r="C254" s="4" t="s">
        <v>257</v>
      </c>
      <c r="D254" s="5"/>
    </row>
    <row r="255" ht="18.75" spans="1:4">
      <c r="A255" s="4" t="str">
        <f>"2504202007271235041392"</f>
        <v>2504202007271235041392</v>
      </c>
      <c r="B255" s="4" t="s">
        <v>5</v>
      </c>
      <c r="C255" s="4" t="s">
        <v>258</v>
      </c>
      <c r="D255" s="5"/>
    </row>
    <row r="256" ht="18.75" spans="1:4">
      <c r="A256" s="4" t="str">
        <f>"250420200725092833711"</f>
        <v>250420200725092833711</v>
      </c>
      <c r="B256" s="4" t="s">
        <v>5</v>
      </c>
      <c r="C256" s="4" t="s">
        <v>259</v>
      </c>
      <c r="D256" s="5"/>
    </row>
    <row r="257" ht="18.75" spans="1:4">
      <c r="A257" s="4" t="str">
        <f>"250420200724180017504"</f>
        <v>250420200724180017504</v>
      </c>
      <c r="B257" s="4" t="s">
        <v>5</v>
      </c>
      <c r="C257" s="4" t="s">
        <v>260</v>
      </c>
      <c r="D257" s="5"/>
    </row>
    <row r="258" ht="18.75" spans="1:4">
      <c r="A258" s="4" t="str">
        <f>"250420200725232600996"</f>
        <v>250420200725232600996</v>
      </c>
      <c r="B258" s="4" t="s">
        <v>5</v>
      </c>
      <c r="C258" s="4" t="s">
        <v>261</v>
      </c>
      <c r="D258" s="5"/>
    </row>
    <row r="259" ht="18.75" spans="1:4">
      <c r="A259" s="4" t="str">
        <f>"2504202007271323581401"</f>
        <v>2504202007271323581401</v>
      </c>
      <c r="B259" s="4" t="s">
        <v>5</v>
      </c>
      <c r="C259" s="4" t="s">
        <v>262</v>
      </c>
      <c r="D259" s="5"/>
    </row>
    <row r="260" ht="18.75" spans="1:4">
      <c r="A260" s="4" t="str">
        <f>"2504202007271329591404"</f>
        <v>2504202007271329591404</v>
      </c>
      <c r="B260" s="4" t="s">
        <v>5</v>
      </c>
      <c r="C260" s="4" t="s">
        <v>263</v>
      </c>
      <c r="D260" s="5"/>
    </row>
    <row r="261" ht="18.75" spans="1:4">
      <c r="A261" s="4" t="str">
        <f>"2504202007262255371236"</f>
        <v>2504202007262255371236</v>
      </c>
      <c r="B261" s="4" t="s">
        <v>5</v>
      </c>
      <c r="C261" s="4" t="s">
        <v>264</v>
      </c>
      <c r="D261" s="5"/>
    </row>
    <row r="262" ht="18.75" spans="1:4">
      <c r="A262" s="4" t="str">
        <f>"2504202007271405561418"</f>
        <v>2504202007271405561418</v>
      </c>
      <c r="B262" s="4" t="s">
        <v>5</v>
      </c>
      <c r="C262" s="4" t="s">
        <v>265</v>
      </c>
      <c r="D262" s="5"/>
    </row>
    <row r="263" ht="18.75" spans="1:4">
      <c r="A263" s="4" t="str">
        <f>"250420200724175221496"</f>
        <v>250420200724175221496</v>
      </c>
      <c r="B263" s="4" t="s">
        <v>5</v>
      </c>
      <c r="C263" s="4" t="s">
        <v>266</v>
      </c>
      <c r="D263" s="5"/>
    </row>
    <row r="264" ht="18.75" spans="1:4">
      <c r="A264" s="4" t="str">
        <f>"2504202007271434231425"</f>
        <v>2504202007271434231425</v>
      </c>
      <c r="B264" s="4" t="s">
        <v>5</v>
      </c>
      <c r="C264" s="4" t="s">
        <v>267</v>
      </c>
      <c r="D264" s="5"/>
    </row>
    <row r="265" ht="18.75" spans="1:4">
      <c r="A265" s="4" t="str">
        <f>"2504202007271439001427"</f>
        <v>2504202007271439001427</v>
      </c>
      <c r="B265" s="4" t="s">
        <v>5</v>
      </c>
      <c r="C265" s="4" t="s">
        <v>268</v>
      </c>
      <c r="D265" s="5"/>
    </row>
    <row r="266" ht="18.75" spans="1:4">
      <c r="A266" s="4" t="str">
        <f>"2504202007271453061430"</f>
        <v>2504202007271453061430</v>
      </c>
      <c r="B266" s="4" t="s">
        <v>5</v>
      </c>
      <c r="C266" s="4" t="s">
        <v>269</v>
      </c>
      <c r="D266" s="5"/>
    </row>
    <row r="267" ht="18.75" spans="1:4">
      <c r="A267" s="4" t="str">
        <f>"2504202007271212001384"</f>
        <v>2504202007271212001384</v>
      </c>
      <c r="B267" s="4" t="s">
        <v>5</v>
      </c>
      <c r="C267" s="4" t="s">
        <v>270</v>
      </c>
      <c r="D267" s="5"/>
    </row>
    <row r="268" ht="18.75" spans="1:4">
      <c r="A268" s="4" t="str">
        <f>"2504202007271555561448"</f>
        <v>2504202007271555561448</v>
      </c>
      <c r="B268" s="4" t="s">
        <v>5</v>
      </c>
      <c r="C268" s="4" t="s">
        <v>271</v>
      </c>
      <c r="D268" s="5"/>
    </row>
    <row r="269" ht="18.75" spans="1:4">
      <c r="A269" s="4" t="str">
        <f>"250420200724154207408"</f>
        <v>250420200724154207408</v>
      </c>
      <c r="B269" s="4" t="s">
        <v>5</v>
      </c>
      <c r="C269" s="4" t="s">
        <v>272</v>
      </c>
      <c r="D269" s="5"/>
    </row>
    <row r="270" ht="18.75" spans="1:4">
      <c r="A270" s="4" t="str">
        <f>"2504202007271602111449"</f>
        <v>2504202007271602111449</v>
      </c>
      <c r="B270" s="4" t="s">
        <v>5</v>
      </c>
      <c r="C270" s="4" t="s">
        <v>273</v>
      </c>
      <c r="D270" s="5"/>
    </row>
    <row r="271" ht="18.75" spans="1:4">
      <c r="A271" s="4" t="str">
        <f>"2504202007271045391347"</f>
        <v>2504202007271045391347</v>
      </c>
      <c r="B271" s="4" t="s">
        <v>5</v>
      </c>
      <c r="C271" s="4" t="s">
        <v>274</v>
      </c>
      <c r="D271" s="5"/>
    </row>
    <row r="272" ht="18.75" spans="1:4">
      <c r="A272" s="4" t="str">
        <f>"2504202007271642511466"</f>
        <v>2504202007271642511466</v>
      </c>
      <c r="B272" s="4" t="s">
        <v>5</v>
      </c>
      <c r="C272" s="4" t="s">
        <v>275</v>
      </c>
      <c r="D272" s="5"/>
    </row>
    <row r="273" ht="18.75" spans="1:4">
      <c r="A273" s="4" t="str">
        <f>"2504202007271606521451"</f>
        <v>2504202007271606521451</v>
      </c>
      <c r="B273" s="4" t="s">
        <v>5</v>
      </c>
      <c r="C273" s="4" t="s">
        <v>276</v>
      </c>
      <c r="D273" s="5"/>
    </row>
    <row r="274" ht="18.75" spans="1:4">
      <c r="A274" s="4" t="str">
        <f>"2504202007271712481476"</f>
        <v>2504202007271712481476</v>
      </c>
      <c r="B274" s="4" t="s">
        <v>5</v>
      </c>
      <c r="C274" s="4" t="s">
        <v>277</v>
      </c>
      <c r="D274" s="5"/>
    </row>
    <row r="275" ht="18.75" spans="1:4">
      <c r="A275" s="4" t="str">
        <f>"2504202007271723291484"</f>
        <v>2504202007271723291484</v>
      </c>
      <c r="B275" s="4" t="s">
        <v>5</v>
      </c>
      <c r="C275" s="4" t="s">
        <v>278</v>
      </c>
      <c r="D275" s="5"/>
    </row>
    <row r="276" ht="18.75" spans="1:4">
      <c r="A276" s="4" t="str">
        <f>"2504202007271717351478"</f>
        <v>2504202007271717351478</v>
      </c>
      <c r="B276" s="4" t="s">
        <v>5</v>
      </c>
      <c r="C276" s="4" t="s">
        <v>279</v>
      </c>
      <c r="D276" s="5"/>
    </row>
    <row r="277" ht="18.75" spans="1:4">
      <c r="A277" s="4" t="str">
        <f>"2504202007271722401483"</f>
        <v>2504202007271722401483</v>
      </c>
      <c r="B277" s="4" t="s">
        <v>5</v>
      </c>
      <c r="C277" s="4" t="s">
        <v>280</v>
      </c>
      <c r="D277" s="5"/>
    </row>
    <row r="278" ht="18.75" spans="1:4">
      <c r="A278" s="4" t="str">
        <f>"250420200725193504916"</f>
        <v>250420200725193504916</v>
      </c>
      <c r="B278" s="4" t="s">
        <v>5</v>
      </c>
      <c r="C278" s="4" t="s">
        <v>281</v>
      </c>
      <c r="D278" s="5"/>
    </row>
    <row r="279" ht="18.75" spans="1:4">
      <c r="A279" s="4" t="str">
        <f>"2504202007271711561475"</f>
        <v>2504202007271711561475</v>
      </c>
      <c r="B279" s="4" t="s">
        <v>5</v>
      </c>
      <c r="C279" s="4" t="s">
        <v>282</v>
      </c>
      <c r="D279" s="5"/>
    </row>
    <row r="280" ht="18.75" spans="1:4">
      <c r="A280" s="4" t="str">
        <f>"2504202007271813451504"</f>
        <v>2504202007271813451504</v>
      </c>
      <c r="B280" s="4" t="s">
        <v>5</v>
      </c>
      <c r="C280" s="4" t="s">
        <v>283</v>
      </c>
      <c r="D280" s="5"/>
    </row>
    <row r="281" ht="18.75" spans="1:4">
      <c r="A281" s="4" t="str">
        <f>"2504202007271717411480"</f>
        <v>2504202007271717411480</v>
      </c>
      <c r="B281" s="4" t="s">
        <v>5</v>
      </c>
      <c r="C281" s="4" t="s">
        <v>284</v>
      </c>
      <c r="D281" s="5"/>
    </row>
    <row r="282" ht="18.75" spans="1:4">
      <c r="A282" s="4" t="str">
        <f>"2504202007271008161317"</f>
        <v>2504202007271008161317</v>
      </c>
      <c r="B282" s="4" t="s">
        <v>5</v>
      </c>
      <c r="C282" s="4" t="s">
        <v>285</v>
      </c>
      <c r="D282" s="5"/>
    </row>
    <row r="283" ht="18.75" spans="1:4">
      <c r="A283" s="4" t="str">
        <f>"2504202007260714501028"</f>
        <v>2504202007260714501028</v>
      </c>
      <c r="B283" s="4" t="s">
        <v>5</v>
      </c>
      <c r="C283" s="4" t="s">
        <v>286</v>
      </c>
      <c r="D283" s="5"/>
    </row>
    <row r="284" ht="18.75" spans="1:4">
      <c r="A284" s="4" t="str">
        <f>"2504202007271843281514"</f>
        <v>2504202007271843281514</v>
      </c>
      <c r="B284" s="4" t="s">
        <v>5</v>
      </c>
      <c r="C284" s="4" t="s">
        <v>287</v>
      </c>
      <c r="D284" s="5"/>
    </row>
    <row r="285" ht="18.75" spans="1:4">
      <c r="A285" s="4" t="str">
        <f>"2504202007271011581320"</f>
        <v>2504202007271011581320</v>
      </c>
      <c r="B285" s="4" t="s">
        <v>5</v>
      </c>
      <c r="C285" s="4" t="s">
        <v>288</v>
      </c>
      <c r="D285" s="5"/>
    </row>
    <row r="286" ht="18.75" spans="1:4">
      <c r="A286" s="4" t="str">
        <f>"2504202007271554151446"</f>
        <v>2504202007271554151446</v>
      </c>
      <c r="B286" s="4" t="s">
        <v>5</v>
      </c>
      <c r="C286" s="4" t="s">
        <v>289</v>
      </c>
      <c r="D286" s="5"/>
    </row>
    <row r="287" ht="18.75" spans="1:4">
      <c r="A287" s="4" t="str">
        <f>"2504202007271810321499"</f>
        <v>2504202007271810321499</v>
      </c>
      <c r="B287" s="4" t="s">
        <v>5</v>
      </c>
      <c r="C287" s="4" t="s">
        <v>290</v>
      </c>
      <c r="D287" s="5"/>
    </row>
    <row r="288" ht="18.75" spans="1:4">
      <c r="A288" s="4" t="str">
        <f>"250420200725205914942"</f>
        <v>250420200725205914942</v>
      </c>
      <c r="B288" s="4" t="s">
        <v>5</v>
      </c>
      <c r="C288" s="4" t="s">
        <v>291</v>
      </c>
      <c r="D288" s="5"/>
    </row>
    <row r="289" ht="18.75" spans="1:4">
      <c r="A289" s="4" t="str">
        <f>"2504202007271915271518"</f>
        <v>2504202007271915271518</v>
      </c>
      <c r="B289" s="4" t="s">
        <v>5</v>
      </c>
      <c r="C289" s="4" t="s">
        <v>292</v>
      </c>
      <c r="D289" s="5"/>
    </row>
    <row r="290" ht="18.75" spans="1:4">
      <c r="A290" s="4" t="str">
        <f>"2504202007271955581530"</f>
        <v>2504202007271955581530</v>
      </c>
      <c r="B290" s="4" t="s">
        <v>5</v>
      </c>
      <c r="C290" s="4" t="s">
        <v>293</v>
      </c>
      <c r="D290" s="5"/>
    </row>
    <row r="291" ht="18.75" spans="1:4">
      <c r="A291" s="4" t="str">
        <f>"2504202007272002341536"</f>
        <v>2504202007272002341536</v>
      </c>
      <c r="B291" s="4" t="s">
        <v>5</v>
      </c>
      <c r="C291" s="4" t="s">
        <v>294</v>
      </c>
      <c r="D291" s="5"/>
    </row>
    <row r="292" ht="18.75" spans="1:4">
      <c r="A292" s="4" t="str">
        <f>"2504202007272017121541"</f>
        <v>2504202007272017121541</v>
      </c>
      <c r="B292" s="4" t="s">
        <v>5</v>
      </c>
      <c r="C292" s="4" t="s">
        <v>295</v>
      </c>
      <c r="D292" s="5"/>
    </row>
    <row r="293" ht="18.75" spans="1:4">
      <c r="A293" s="4" t="str">
        <f>"2504202007271943071527"</f>
        <v>2504202007271943071527</v>
      </c>
      <c r="B293" s="4" t="s">
        <v>5</v>
      </c>
      <c r="C293" s="4" t="s">
        <v>296</v>
      </c>
      <c r="D293" s="5"/>
    </row>
    <row r="294" ht="18.75" spans="1:4">
      <c r="A294" s="4" t="str">
        <f>"2504202007272049491552"</f>
        <v>2504202007272049491552</v>
      </c>
      <c r="B294" s="4" t="s">
        <v>5</v>
      </c>
      <c r="C294" s="4" t="s">
        <v>297</v>
      </c>
      <c r="D294" s="5"/>
    </row>
    <row r="295" ht="18.75" spans="1:4">
      <c r="A295" s="4" t="str">
        <f>"2504202007261008561054"</f>
        <v>2504202007261008561054</v>
      </c>
      <c r="B295" s="4" t="s">
        <v>5</v>
      </c>
      <c r="C295" s="4" t="s">
        <v>298</v>
      </c>
      <c r="D295" s="5"/>
    </row>
    <row r="296" ht="18.75" spans="1:4">
      <c r="A296" s="4" t="str">
        <f>"250420200724214138611"</f>
        <v>250420200724214138611</v>
      </c>
      <c r="B296" s="4" t="s">
        <v>5</v>
      </c>
      <c r="C296" s="4" t="s">
        <v>299</v>
      </c>
      <c r="D296" s="5"/>
    </row>
    <row r="297" ht="18.75" spans="1:4">
      <c r="A297" s="4" t="str">
        <f>"2504202007272011541539"</f>
        <v>2504202007272011541539</v>
      </c>
      <c r="B297" s="4" t="s">
        <v>5</v>
      </c>
      <c r="C297" s="4" t="s">
        <v>300</v>
      </c>
      <c r="D297" s="5"/>
    </row>
    <row r="298" ht="18.75" spans="1:4">
      <c r="A298" s="4" t="str">
        <f>"2504202007272037011548"</f>
        <v>2504202007272037011548</v>
      </c>
      <c r="B298" s="4" t="s">
        <v>5</v>
      </c>
      <c r="C298" s="4" t="s">
        <v>301</v>
      </c>
      <c r="D298" s="5"/>
    </row>
    <row r="299" ht="18.75" spans="1:4">
      <c r="A299" s="4" t="str">
        <f>"2504202007272127401569"</f>
        <v>2504202007272127401569</v>
      </c>
      <c r="B299" s="4" t="s">
        <v>5</v>
      </c>
      <c r="C299" s="4" t="s">
        <v>302</v>
      </c>
      <c r="D299" s="5"/>
    </row>
    <row r="300" ht="18.75" spans="1:4">
      <c r="A300" s="4" t="str">
        <f>"2504202007272157581581"</f>
        <v>2504202007272157581581</v>
      </c>
      <c r="B300" s="4" t="s">
        <v>5</v>
      </c>
      <c r="C300" s="4" t="s">
        <v>303</v>
      </c>
      <c r="D300" s="5"/>
    </row>
    <row r="301" ht="18.75" spans="1:4">
      <c r="A301" s="4" t="str">
        <f>"2504202007272125191567"</f>
        <v>2504202007272125191567</v>
      </c>
      <c r="B301" s="4" t="s">
        <v>5</v>
      </c>
      <c r="C301" s="4" t="s">
        <v>304</v>
      </c>
      <c r="D301" s="5"/>
    </row>
    <row r="302" ht="18.75" spans="1:4">
      <c r="A302" s="4" t="str">
        <f>"2504202007272224241588"</f>
        <v>2504202007272224241588</v>
      </c>
      <c r="B302" s="4" t="s">
        <v>5</v>
      </c>
      <c r="C302" s="4" t="s">
        <v>305</v>
      </c>
      <c r="D302" s="5"/>
    </row>
    <row r="303" ht="18.75" spans="1:4">
      <c r="A303" s="4" t="str">
        <f>"250420200724120043265"</f>
        <v>250420200724120043265</v>
      </c>
      <c r="B303" s="4" t="s">
        <v>5</v>
      </c>
      <c r="C303" s="4" t="s">
        <v>306</v>
      </c>
      <c r="D303" s="5"/>
    </row>
    <row r="304" ht="18.75" spans="1:4">
      <c r="A304" s="4" t="str">
        <f>"2504202007272236581596"</f>
        <v>2504202007272236581596</v>
      </c>
      <c r="B304" s="4" t="s">
        <v>5</v>
      </c>
      <c r="C304" s="4" t="s">
        <v>307</v>
      </c>
      <c r="D304" s="5"/>
    </row>
    <row r="305" ht="18.75" spans="1:4">
      <c r="A305" s="4" t="str">
        <f>"2504202007270939561302"</f>
        <v>2504202007270939561302</v>
      </c>
      <c r="B305" s="4" t="s">
        <v>5</v>
      </c>
      <c r="C305" s="4" t="s">
        <v>308</v>
      </c>
      <c r="D305" s="5"/>
    </row>
    <row r="306" ht="18.75" spans="1:4">
      <c r="A306" s="4" t="str">
        <f>"2504202007272236421595"</f>
        <v>2504202007272236421595</v>
      </c>
      <c r="B306" s="4" t="s">
        <v>5</v>
      </c>
      <c r="C306" s="4" t="s">
        <v>309</v>
      </c>
      <c r="D306" s="5"/>
    </row>
    <row r="307" ht="18.75" spans="1:4">
      <c r="A307" s="4" t="str">
        <f>"2504202007272237311597"</f>
        <v>2504202007272237311597</v>
      </c>
      <c r="B307" s="4" t="s">
        <v>5</v>
      </c>
      <c r="C307" s="4" t="s">
        <v>310</v>
      </c>
      <c r="D307" s="5"/>
    </row>
    <row r="308" ht="18.75" spans="1:4">
      <c r="A308" s="4" t="str">
        <f>"2504202007271720401482"</f>
        <v>2504202007271720401482</v>
      </c>
      <c r="B308" s="4" t="s">
        <v>5</v>
      </c>
      <c r="C308" s="4" t="s">
        <v>311</v>
      </c>
      <c r="D308" s="5"/>
    </row>
    <row r="309" ht="18.75" spans="1:4">
      <c r="A309" s="4" t="str">
        <f>"2504202007272235101594"</f>
        <v>2504202007272235101594</v>
      </c>
      <c r="B309" s="4" t="s">
        <v>5</v>
      </c>
      <c r="C309" s="4" t="s">
        <v>312</v>
      </c>
      <c r="D309" s="5"/>
    </row>
    <row r="310" ht="18.75" spans="1:4">
      <c r="A310" s="4" t="str">
        <f>"2504202007280001351613"</f>
        <v>2504202007280001351613</v>
      </c>
      <c r="B310" s="4" t="s">
        <v>5</v>
      </c>
      <c r="C310" s="4" t="s">
        <v>313</v>
      </c>
      <c r="D310" s="5"/>
    </row>
    <row r="311" ht="18.75" spans="1:4">
      <c r="A311" s="4" t="str">
        <f>"2504202007272356591612"</f>
        <v>2504202007272356591612</v>
      </c>
      <c r="B311" s="4" t="s">
        <v>5</v>
      </c>
      <c r="C311" s="4" t="s">
        <v>314</v>
      </c>
      <c r="D311" s="5"/>
    </row>
    <row r="312" ht="18.75" spans="1:4">
      <c r="A312" s="4" t="str">
        <f>"2504202007280006411616"</f>
        <v>2504202007280006411616</v>
      </c>
      <c r="B312" s="4" t="s">
        <v>5</v>
      </c>
      <c r="C312" s="4" t="s">
        <v>315</v>
      </c>
      <c r="D312" s="5"/>
    </row>
    <row r="313" ht="18.75" spans="1:4">
      <c r="A313" s="4" t="str">
        <f>"2504202007280027321618"</f>
        <v>2504202007280027321618</v>
      </c>
      <c r="B313" s="4" t="s">
        <v>5</v>
      </c>
      <c r="C313" s="4" t="s">
        <v>316</v>
      </c>
      <c r="D313" s="5"/>
    </row>
    <row r="314" ht="18.75" spans="1:4">
      <c r="A314" s="4" t="str">
        <f>"2504202007261352521118"</f>
        <v>2504202007261352521118</v>
      </c>
      <c r="B314" s="4" t="s">
        <v>5</v>
      </c>
      <c r="C314" s="4" t="s">
        <v>317</v>
      </c>
      <c r="D314" s="5"/>
    </row>
    <row r="315" ht="18.75" spans="1:4">
      <c r="A315" s="4" t="str">
        <f>"2504202007280304521626"</f>
        <v>2504202007280304521626</v>
      </c>
      <c r="B315" s="4" t="s">
        <v>5</v>
      </c>
      <c r="C315" s="4" t="s">
        <v>318</v>
      </c>
      <c r="D315" s="5"/>
    </row>
    <row r="316" ht="18.75" spans="1:4">
      <c r="A316" s="4" t="str">
        <f>"2504202007280740081628"</f>
        <v>2504202007280740081628</v>
      </c>
      <c r="B316" s="4" t="s">
        <v>5</v>
      </c>
      <c r="C316" s="4" t="s">
        <v>319</v>
      </c>
      <c r="D316" s="5"/>
    </row>
    <row r="317" ht="18.75" spans="1:4">
      <c r="A317" s="4" t="str">
        <f>"2504202007280840081638"</f>
        <v>2504202007280840081638</v>
      </c>
      <c r="B317" s="4" t="s">
        <v>5</v>
      </c>
      <c r="C317" s="4" t="s">
        <v>320</v>
      </c>
      <c r="D317" s="5"/>
    </row>
    <row r="318" ht="18.75" spans="1:4">
      <c r="A318" s="4" t="str">
        <f>"250420200725100848731"</f>
        <v>250420200725100848731</v>
      </c>
      <c r="B318" s="4" t="s">
        <v>5</v>
      </c>
      <c r="C318" s="4" t="s">
        <v>321</v>
      </c>
      <c r="D318" s="5"/>
    </row>
    <row r="319" ht="18.75" spans="1:4">
      <c r="A319" s="4" t="str">
        <f>"2504202007280859011644"</f>
        <v>2504202007280859011644</v>
      </c>
      <c r="B319" s="4" t="s">
        <v>5</v>
      </c>
      <c r="C319" s="4" t="s">
        <v>322</v>
      </c>
      <c r="D319" s="5"/>
    </row>
    <row r="320" ht="18.75" spans="1:4">
      <c r="A320" s="4" t="str">
        <f>"250420200725094133713"</f>
        <v>250420200725094133713</v>
      </c>
      <c r="B320" s="4" t="s">
        <v>5</v>
      </c>
      <c r="C320" s="4" t="s">
        <v>323</v>
      </c>
      <c r="D320" s="5"/>
    </row>
    <row r="321" ht="18.75" spans="1:4">
      <c r="A321" s="4" t="str">
        <f>"2504202007280848161639"</f>
        <v>2504202007280848161639</v>
      </c>
      <c r="B321" s="4" t="s">
        <v>5</v>
      </c>
      <c r="C321" s="4" t="s">
        <v>324</v>
      </c>
      <c r="D321" s="5"/>
    </row>
    <row r="322" ht="18.75" spans="1:4">
      <c r="A322" s="4" t="str">
        <f>"2504202007280945231653"</f>
        <v>2504202007280945231653</v>
      </c>
      <c r="B322" s="4" t="s">
        <v>5</v>
      </c>
      <c r="C322" s="4" t="s">
        <v>325</v>
      </c>
      <c r="D322" s="5"/>
    </row>
    <row r="323" ht="18.75" spans="1:4">
      <c r="A323" s="4" t="str">
        <f>"2504202007280951081655"</f>
        <v>2504202007280951081655</v>
      </c>
      <c r="B323" s="4" t="s">
        <v>5</v>
      </c>
      <c r="C323" s="4" t="s">
        <v>326</v>
      </c>
      <c r="D323" s="5"/>
    </row>
    <row r="324" ht="18.75" spans="1:4">
      <c r="A324" s="4" t="str">
        <f>"2504202007281006281662"</f>
        <v>2504202007281006281662</v>
      </c>
      <c r="B324" s="4" t="s">
        <v>5</v>
      </c>
      <c r="C324" s="4" t="s">
        <v>327</v>
      </c>
      <c r="D324" s="5"/>
    </row>
    <row r="325" ht="18.75" spans="1:4">
      <c r="A325" s="4" t="str">
        <f>"2504202007281009091663"</f>
        <v>2504202007281009091663</v>
      </c>
      <c r="B325" s="4" t="s">
        <v>5</v>
      </c>
      <c r="C325" s="4" t="s">
        <v>328</v>
      </c>
      <c r="D325" s="5"/>
    </row>
    <row r="326" ht="18.75" spans="1:4">
      <c r="A326" s="4" t="str">
        <f>"2504202007261007201052"</f>
        <v>2504202007261007201052</v>
      </c>
      <c r="B326" s="4" t="s">
        <v>5</v>
      </c>
      <c r="C326" s="4" t="s">
        <v>329</v>
      </c>
      <c r="D326" s="5"/>
    </row>
    <row r="327" ht="18.75" spans="1:4">
      <c r="A327" s="4" t="str">
        <f>"2504202007281024341666"</f>
        <v>2504202007281024341666</v>
      </c>
      <c r="B327" s="4" t="s">
        <v>5</v>
      </c>
      <c r="C327" s="4" t="s">
        <v>330</v>
      </c>
      <c r="D327" s="5"/>
    </row>
    <row r="328" ht="18.75" spans="1:4">
      <c r="A328" s="4" t="str">
        <f>"2504202007260922471040"</f>
        <v>2504202007260922471040</v>
      </c>
      <c r="B328" s="4" t="s">
        <v>5</v>
      </c>
      <c r="C328" s="4" t="s">
        <v>331</v>
      </c>
      <c r="D328" s="5"/>
    </row>
    <row r="329" ht="18.75" spans="1:4">
      <c r="A329" s="4" t="str">
        <f>"2504202007281053241676"</f>
        <v>2504202007281053241676</v>
      </c>
      <c r="B329" s="4" t="s">
        <v>5</v>
      </c>
      <c r="C329" s="4" t="s">
        <v>332</v>
      </c>
      <c r="D329" s="5"/>
    </row>
    <row r="330" ht="18.75" spans="1:4">
      <c r="A330" s="4" t="str">
        <f>"2504202007281040071670"</f>
        <v>2504202007281040071670</v>
      </c>
      <c r="B330" s="4" t="s">
        <v>5</v>
      </c>
      <c r="C330" s="4" t="s">
        <v>333</v>
      </c>
      <c r="D330" s="5"/>
    </row>
    <row r="331" ht="18.75" spans="1:4">
      <c r="A331" s="4" t="str">
        <f>"2504202007281003571660"</f>
        <v>2504202007281003571660</v>
      </c>
      <c r="B331" s="4" t="s">
        <v>5</v>
      </c>
      <c r="C331" s="4" t="s">
        <v>334</v>
      </c>
      <c r="D331" s="5"/>
    </row>
    <row r="332" ht="18.75" spans="1:4">
      <c r="A332" s="4" t="str">
        <f>"2504202007281123061679"</f>
        <v>2504202007281123061679</v>
      </c>
      <c r="B332" s="4" t="s">
        <v>5</v>
      </c>
      <c r="C332" s="4" t="s">
        <v>335</v>
      </c>
      <c r="D332" s="5"/>
    </row>
    <row r="333" ht="18.75" spans="1:4">
      <c r="A333" s="4" t="str">
        <f>"2504202007281219031693"</f>
        <v>2504202007281219031693</v>
      </c>
      <c r="B333" s="4" t="s">
        <v>5</v>
      </c>
      <c r="C333" s="4" t="s">
        <v>336</v>
      </c>
      <c r="D333" s="5"/>
    </row>
    <row r="334" ht="18.75" spans="1:4">
      <c r="A334" s="4" t="str">
        <f>"2504202007281148421687"</f>
        <v>2504202007281148421687</v>
      </c>
      <c r="B334" s="4" t="s">
        <v>5</v>
      </c>
      <c r="C334" s="4" t="s">
        <v>337</v>
      </c>
      <c r="D334" s="5"/>
    </row>
    <row r="335" ht="18.75" spans="1:4">
      <c r="A335" s="4" t="str">
        <f>"2504202007281244401704"</f>
        <v>2504202007281244401704</v>
      </c>
      <c r="B335" s="4" t="s">
        <v>5</v>
      </c>
      <c r="C335" s="4" t="s">
        <v>338</v>
      </c>
      <c r="D335" s="5"/>
    </row>
    <row r="336" ht="18.75" spans="1:4">
      <c r="A336" s="4" t="str">
        <f>"2504202007281247231705"</f>
        <v>2504202007281247231705</v>
      </c>
      <c r="B336" s="4" t="s">
        <v>5</v>
      </c>
      <c r="C336" s="4" t="s">
        <v>339</v>
      </c>
      <c r="D336" s="5"/>
    </row>
    <row r="337" ht="18.75" spans="1:4">
      <c r="A337" s="4" t="str">
        <f>"2504202007281232331699"</f>
        <v>2504202007281232331699</v>
      </c>
      <c r="B337" s="4" t="s">
        <v>5</v>
      </c>
      <c r="C337" s="4" t="s">
        <v>340</v>
      </c>
      <c r="D337" s="5"/>
    </row>
    <row r="338" ht="18.75" spans="1:4">
      <c r="A338" s="4" t="str">
        <f>"2504202007271342451411"</f>
        <v>2504202007271342451411</v>
      </c>
      <c r="B338" s="4" t="s">
        <v>5</v>
      </c>
      <c r="C338" s="4" t="s">
        <v>341</v>
      </c>
      <c r="D338" s="5"/>
    </row>
    <row r="339" ht="18.75" spans="1:4">
      <c r="A339" s="4" t="str">
        <f>"2504202007271956401531"</f>
        <v>2504202007271956401531</v>
      </c>
      <c r="B339" s="4" t="s">
        <v>5</v>
      </c>
      <c r="C339" s="4" t="s">
        <v>342</v>
      </c>
      <c r="D339" s="5"/>
    </row>
    <row r="340" ht="18.75" spans="1:4">
      <c r="A340" s="4" t="str">
        <f>"2504202007281254361706"</f>
        <v>2504202007281254361706</v>
      </c>
      <c r="B340" s="4" t="s">
        <v>5</v>
      </c>
      <c r="C340" s="4" t="s">
        <v>343</v>
      </c>
      <c r="D340" s="5"/>
    </row>
    <row r="341" ht="18.75" spans="1:4">
      <c r="A341" s="4" t="str">
        <f>"2504202007271020051328"</f>
        <v>2504202007271020051328</v>
      </c>
      <c r="B341" s="4" t="s">
        <v>5</v>
      </c>
      <c r="C341" s="4" t="s">
        <v>344</v>
      </c>
      <c r="D341" s="5"/>
    </row>
    <row r="342" ht="18.75" spans="1:4">
      <c r="A342" s="4" t="str">
        <f>"2504202007261911091175"</f>
        <v>2504202007261911091175</v>
      </c>
      <c r="B342" s="4" t="s">
        <v>5</v>
      </c>
      <c r="C342" s="4" t="s">
        <v>345</v>
      </c>
      <c r="D342" s="5"/>
    </row>
    <row r="343" ht="18.75" spans="1:4">
      <c r="A343" s="4" t="str">
        <f>"2504202007271153271377"</f>
        <v>2504202007271153271377</v>
      </c>
      <c r="B343" s="4" t="s">
        <v>5</v>
      </c>
      <c r="C343" s="4" t="s">
        <v>346</v>
      </c>
      <c r="D343" s="5"/>
    </row>
    <row r="344" ht="18.75" spans="1:4">
      <c r="A344" s="4" t="str">
        <f>"2504202007281312061711"</f>
        <v>2504202007281312061711</v>
      </c>
      <c r="B344" s="4" t="s">
        <v>5</v>
      </c>
      <c r="C344" s="4" t="s">
        <v>347</v>
      </c>
      <c r="D344" s="5"/>
    </row>
    <row r="345" ht="18.75" spans="1:4">
      <c r="A345" s="4" t="str">
        <f>"2504202007281345291721"</f>
        <v>2504202007281345291721</v>
      </c>
      <c r="B345" s="4" t="s">
        <v>5</v>
      </c>
      <c r="C345" s="4" t="s">
        <v>348</v>
      </c>
      <c r="D345" s="5"/>
    </row>
    <row r="346" ht="18.75" spans="1:4">
      <c r="A346" s="4" t="str">
        <f>"2504202007281231021697"</f>
        <v>2504202007281231021697</v>
      </c>
      <c r="B346" s="4" t="s">
        <v>5</v>
      </c>
      <c r="C346" s="4" t="s">
        <v>349</v>
      </c>
      <c r="D346" s="5"/>
    </row>
    <row r="347" ht="18.75" spans="1:4">
      <c r="A347" s="4" t="str">
        <f>"2504202007281341411719"</f>
        <v>2504202007281341411719</v>
      </c>
      <c r="B347" s="4" t="s">
        <v>5</v>
      </c>
      <c r="C347" s="4" t="s">
        <v>350</v>
      </c>
      <c r="D347" s="5"/>
    </row>
    <row r="348" ht="18.75" spans="1:4">
      <c r="A348" s="4" t="str">
        <f>"2504202007262332461246"</f>
        <v>2504202007262332461246</v>
      </c>
      <c r="B348" s="4" t="s">
        <v>5</v>
      </c>
      <c r="C348" s="4" t="s">
        <v>351</v>
      </c>
      <c r="D348" s="5"/>
    </row>
    <row r="349" ht="18.75" spans="1:4">
      <c r="A349" s="4" t="str">
        <f>"2504202007281433371727"</f>
        <v>2504202007281433371727</v>
      </c>
      <c r="B349" s="4" t="s">
        <v>5</v>
      </c>
      <c r="C349" s="4" t="s">
        <v>352</v>
      </c>
      <c r="D349" s="5"/>
    </row>
    <row r="350" ht="18.75" spans="1:4">
      <c r="A350" s="4" t="str">
        <f>"2504202007281342181720"</f>
        <v>2504202007281342181720</v>
      </c>
      <c r="B350" s="4" t="s">
        <v>5</v>
      </c>
      <c r="C350" s="4" t="s">
        <v>353</v>
      </c>
      <c r="D350" s="5"/>
    </row>
    <row r="351" ht="18.75" spans="1:4">
      <c r="A351" s="4" t="str">
        <f>"2504202007281508391733"</f>
        <v>2504202007281508391733</v>
      </c>
      <c r="B351" s="4" t="s">
        <v>5</v>
      </c>
      <c r="C351" s="4" t="s">
        <v>354</v>
      </c>
      <c r="D351" s="5"/>
    </row>
    <row r="352" ht="18.75" spans="1:4">
      <c r="A352" s="4" t="str">
        <f>"2504202007281558471747"</f>
        <v>2504202007281558471747</v>
      </c>
      <c r="B352" s="4" t="s">
        <v>5</v>
      </c>
      <c r="C352" s="4" t="s">
        <v>355</v>
      </c>
      <c r="D352" s="5"/>
    </row>
    <row r="353" ht="18.75" spans="1:4">
      <c r="A353" s="4" t="str">
        <f>"2504202007281504251731"</f>
        <v>2504202007281504251731</v>
      </c>
      <c r="B353" s="4" t="s">
        <v>5</v>
      </c>
      <c r="C353" s="4" t="s">
        <v>356</v>
      </c>
      <c r="D353" s="5"/>
    </row>
    <row r="354" ht="18.75" spans="1:4">
      <c r="A354" s="4" t="str">
        <f>"2504202007271817511505"</f>
        <v>2504202007271817511505</v>
      </c>
      <c r="B354" s="4" t="s">
        <v>5</v>
      </c>
      <c r="C354" s="4" t="s">
        <v>357</v>
      </c>
      <c r="D354" s="5"/>
    </row>
    <row r="355" ht="18.75" spans="1:4">
      <c r="A355" s="4" t="str">
        <f>"2504202007281701451761"</f>
        <v>2504202007281701451761</v>
      </c>
      <c r="B355" s="4" t="s">
        <v>5</v>
      </c>
      <c r="C355" s="4" t="s">
        <v>358</v>
      </c>
      <c r="D355" s="5"/>
    </row>
    <row r="356" ht="18.75" spans="1:4">
      <c r="A356" s="4" t="str">
        <f>"2504202007281719171768"</f>
        <v>2504202007281719171768</v>
      </c>
      <c r="B356" s="4" t="s">
        <v>5</v>
      </c>
      <c r="C356" s="4" t="s">
        <v>359</v>
      </c>
      <c r="D356" s="5"/>
    </row>
    <row r="357" ht="18.75" spans="1:4">
      <c r="A357" s="4" t="str">
        <f>"2504202007270939521301"</f>
        <v>2504202007270939521301</v>
      </c>
      <c r="B357" s="4" t="s">
        <v>5</v>
      </c>
      <c r="C357" s="4" t="s">
        <v>360</v>
      </c>
      <c r="D357" s="5"/>
    </row>
    <row r="358" ht="18.75" spans="1:4">
      <c r="A358" s="4" t="str">
        <f>"2504202007281714121765"</f>
        <v>2504202007281714121765</v>
      </c>
      <c r="B358" s="4" t="s">
        <v>5</v>
      </c>
      <c r="C358" s="4" t="s">
        <v>361</v>
      </c>
      <c r="D358" s="5"/>
    </row>
    <row r="359" ht="18.75" spans="1:4">
      <c r="A359" s="4" t="str">
        <f>"2504202007281242531703"</f>
        <v>2504202007281242531703</v>
      </c>
      <c r="B359" s="4" t="s">
        <v>5</v>
      </c>
      <c r="C359" s="4" t="s">
        <v>362</v>
      </c>
      <c r="D359" s="5"/>
    </row>
    <row r="360" ht="18.75" spans="1:4">
      <c r="A360" s="4" t="str">
        <f>"250420200725144532827"</f>
        <v>250420200725144532827</v>
      </c>
      <c r="B360" s="4" t="s">
        <v>5</v>
      </c>
      <c r="C360" s="4" t="s">
        <v>363</v>
      </c>
      <c r="D360" s="5"/>
    </row>
    <row r="361" ht="18.75" spans="1:4">
      <c r="A361" s="4" t="str">
        <f>"2504202007281549311743"</f>
        <v>2504202007281549311743</v>
      </c>
      <c r="B361" s="4" t="s">
        <v>5</v>
      </c>
      <c r="C361" s="4" t="s">
        <v>364</v>
      </c>
      <c r="D361" s="5"/>
    </row>
    <row r="362" ht="18.75" spans="1:4">
      <c r="A362" s="4" t="str">
        <f>"2504202007281527471739"</f>
        <v>2504202007281527471739</v>
      </c>
      <c r="B362" s="4" t="s">
        <v>5</v>
      </c>
      <c r="C362" s="4" t="s">
        <v>365</v>
      </c>
      <c r="D362" s="5"/>
    </row>
    <row r="363" ht="18.75" spans="1:4">
      <c r="A363" s="4" t="str">
        <f>"2504202007281953021799"</f>
        <v>2504202007281953021799</v>
      </c>
      <c r="B363" s="4" t="s">
        <v>5</v>
      </c>
      <c r="C363" s="4" t="s">
        <v>366</v>
      </c>
      <c r="D363" s="5"/>
    </row>
    <row r="364" ht="18.75" spans="1:4">
      <c r="A364" s="4" t="str">
        <f>"2504202007281921511795"</f>
        <v>2504202007281921511795</v>
      </c>
      <c r="B364" s="4" t="s">
        <v>5</v>
      </c>
      <c r="C364" s="4" t="s">
        <v>367</v>
      </c>
      <c r="D364" s="5"/>
    </row>
    <row r="365" ht="18.75" spans="1:4">
      <c r="A365" s="4" t="str">
        <f>"2504202007281956051801"</f>
        <v>2504202007281956051801</v>
      </c>
      <c r="B365" s="4" t="s">
        <v>5</v>
      </c>
      <c r="C365" s="4" t="s">
        <v>368</v>
      </c>
      <c r="D365" s="5"/>
    </row>
    <row r="366" ht="18.75" spans="1:4">
      <c r="A366" s="4" t="str">
        <f>"2504202007282028191808"</f>
        <v>2504202007282028191808</v>
      </c>
      <c r="B366" s="4" t="s">
        <v>5</v>
      </c>
      <c r="C366" s="4" t="s">
        <v>369</v>
      </c>
      <c r="D366" s="5"/>
    </row>
    <row r="367" ht="18.75" spans="1:4">
      <c r="A367" s="4" t="str">
        <f>"2504202007282046341816"</f>
        <v>2504202007282046341816</v>
      </c>
      <c r="B367" s="4" t="s">
        <v>5</v>
      </c>
      <c r="C367" s="4" t="s">
        <v>370</v>
      </c>
      <c r="D367" s="5"/>
    </row>
    <row r="368" ht="18.75" spans="1:4">
      <c r="A368" s="4" t="str">
        <f>"250420200725194629917"</f>
        <v>250420200725194629917</v>
      </c>
      <c r="B368" s="4" t="s">
        <v>5</v>
      </c>
      <c r="C368" s="4" t="s">
        <v>371</v>
      </c>
      <c r="D368" s="5"/>
    </row>
    <row r="369" ht="18.75" spans="1:4">
      <c r="A369" s="4" t="str">
        <f>"2504202007282044291815"</f>
        <v>2504202007282044291815</v>
      </c>
      <c r="B369" s="4" t="s">
        <v>5</v>
      </c>
      <c r="C369" s="4" t="s">
        <v>372</v>
      </c>
      <c r="D369" s="5"/>
    </row>
    <row r="370" ht="18.75" spans="1:4">
      <c r="A370" s="4" t="str">
        <f>"2504202007282127171822"</f>
        <v>2504202007282127171822</v>
      </c>
      <c r="B370" s="4" t="s">
        <v>5</v>
      </c>
      <c r="C370" s="4" t="s">
        <v>373</v>
      </c>
      <c r="D370" s="5"/>
    </row>
    <row r="371" ht="18.75" spans="1:4">
      <c r="A371" s="4" t="str">
        <f>"2504202007282136311826"</f>
        <v>2504202007282136311826</v>
      </c>
      <c r="B371" s="4" t="s">
        <v>5</v>
      </c>
      <c r="C371" s="4" t="s">
        <v>374</v>
      </c>
      <c r="D371" s="5"/>
    </row>
    <row r="372" ht="18.75" spans="1:4">
      <c r="A372" s="4" t="str">
        <f>"2504202007270943371307"</f>
        <v>2504202007270943371307</v>
      </c>
      <c r="B372" s="4" t="s">
        <v>5</v>
      </c>
      <c r="C372" s="4" t="s">
        <v>375</v>
      </c>
      <c r="D372" s="5"/>
    </row>
    <row r="373" ht="18.75" spans="1:4">
      <c r="A373" s="4" t="str">
        <f>"2504202007282259071836"</f>
        <v>2504202007282259071836</v>
      </c>
      <c r="B373" s="4" t="s">
        <v>5</v>
      </c>
      <c r="C373" s="4" t="s">
        <v>376</v>
      </c>
      <c r="D373" s="5"/>
    </row>
    <row r="374" ht="18.75" spans="1:4">
      <c r="A374" s="4" t="str">
        <f>"2504202007282350441844"</f>
        <v>2504202007282350441844</v>
      </c>
      <c r="B374" s="4" t="s">
        <v>5</v>
      </c>
      <c r="C374" s="4" t="s">
        <v>377</v>
      </c>
      <c r="D374" s="5"/>
    </row>
    <row r="375" ht="18.75" spans="1:4">
      <c r="A375" s="4" t="str">
        <f>"2504202007290044551848"</f>
        <v>2504202007290044551848</v>
      </c>
      <c r="B375" s="4" t="s">
        <v>5</v>
      </c>
      <c r="C375" s="4" t="s">
        <v>378</v>
      </c>
      <c r="D375" s="5"/>
    </row>
    <row r="376" ht="18.75" spans="1:4">
      <c r="A376" s="4" t="str">
        <f>"2504202007271340081409"</f>
        <v>2504202007271340081409</v>
      </c>
      <c r="B376" s="4" t="s">
        <v>5</v>
      </c>
      <c r="C376" s="4" t="s">
        <v>379</v>
      </c>
      <c r="D376" s="5"/>
    </row>
    <row r="377" ht="18.75" spans="1:4">
      <c r="A377" s="4" t="str">
        <f>"2504202007290120381851"</f>
        <v>2504202007290120381851</v>
      </c>
      <c r="B377" s="4" t="s">
        <v>5</v>
      </c>
      <c r="C377" s="4" t="s">
        <v>380</v>
      </c>
      <c r="D377" s="5"/>
    </row>
    <row r="378" ht="18.75" spans="1:4">
      <c r="A378" s="4" t="str">
        <f>"2504202007290208241852"</f>
        <v>2504202007290208241852</v>
      </c>
      <c r="B378" s="4" t="s">
        <v>5</v>
      </c>
      <c r="C378" s="4" t="s">
        <v>381</v>
      </c>
      <c r="D378" s="5"/>
    </row>
    <row r="379" ht="18.75" spans="1:4">
      <c r="A379" s="4" t="str">
        <f>"2504202007290810021860"</f>
        <v>2504202007290810021860</v>
      </c>
      <c r="B379" s="4" t="s">
        <v>5</v>
      </c>
      <c r="C379" s="4" t="s">
        <v>382</v>
      </c>
      <c r="D379" s="5"/>
    </row>
    <row r="380" ht="18.75" spans="1:4">
      <c r="A380" s="4" t="str">
        <f>"2504202007290900121868"</f>
        <v>2504202007290900121868</v>
      </c>
      <c r="B380" s="4" t="s">
        <v>5</v>
      </c>
      <c r="C380" s="4" t="s">
        <v>383</v>
      </c>
      <c r="D380" s="5"/>
    </row>
    <row r="381" ht="18.75" spans="1:4">
      <c r="A381" s="4" t="str">
        <f>"2504202007291009531882"</f>
        <v>2504202007291009531882</v>
      </c>
      <c r="B381" s="4" t="s">
        <v>5</v>
      </c>
      <c r="C381" s="4" t="s">
        <v>384</v>
      </c>
      <c r="D381" s="5"/>
    </row>
    <row r="382" ht="18.75" spans="1:4">
      <c r="A382" s="4" t="str">
        <f>"2504202007291023061886"</f>
        <v>2504202007291023061886</v>
      </c>
      <c r="B382" s="4" t="s">
        <v>5</v>
      </c>
      <c r="C382" s="4" t="s">
        <v>385</v>
      </c>
      <c r="D382" s="5"/>
    </row>
    <row r="383" ht="18.75" spans="1:4">
      <c r="A383" s="4" t="str">
        <f>"2504202007281804541782"</f>
        <v>2504202007281804541782</v>
      </c>
      <c r="B383" s="4" t="s">
        <v>5</v>
      </c>
      <c r="C383" s="4" t="s">
        <v>386</v>
      </c>
      <c r="D383" s="5"/>
    </row>
    <row r="384" ht="18.75" spans="1:4">
      <c r="A384" s="4" t="str">
        <f>"2504202007291113091892"</f>
        <v>2504202007291113091892</v>
      </c>
      <c r="B384" s="4" t="s">
        <v>5</v>
      </c>
      <c r="C384" s="4" t="s">
        <v>387</v>
      </c>
      <c r="D384" s="5"/>
    </row>
    <row r="385" ht="18.75" spans="1:4">
      <c r="A385" s="4" t="str">
        <f>"2504202007290855391867"</f>
        <v>2504202007290855391867</v>
      </c>
      <c r="B385" s="4" t="s">
        <v>5</v>
      </c>
      <c r="C385" s="4" t="s">
        <v>388</v>
      </c>
      <c r="D385" s="5"/>
    </row>
    <row r="386" ht="18.75" spans="1:4">
      <c r="A386" s="4" t="str">
        <f>"2504202007281524221737"</f>
        <v>2504202007281524221737</v>
      </c>
      <c r="B386" s="4" t="s">
        <v>5</v>
      </c>
      <c r="C386" s="4" t="s">
        <v>389</v>
      </c>
      <c r="D386" s="5"/>
    </row>
    <row r="387" ht="18.75" spans="1:4">
      <c r="A387" s="4" t="str">
        <f>"2504202007291139261897"</f>
        <v>2504202007291139261897</v>
      </c>
      <c r="B387" s="4" t="s">
        <v>5</v>
      </c>
      <c r="C387" s="4" t="s">
        <v>390</v>
      </c>
      <c r="D387" s="5"/>
    </row>
    <row r="388" ht="18.75" spans="1:4">
      <c r="A388" s="4" t="str">
        <f>"2504202007291143541898"</f>
        <v>2504202007291143541898</v>
      </c>
      <c r="B388" s="4" t="s">
        <v>5</v>
      </c>
      <c r="C388" s="4" t="s">
        <v>391</v>
      </c>
      <c r="D388" s="5"/>
    </row>
    <row r="389" ht="18.75" spans="1:4">
      <c r="A389" s="4" t="str">
        <f>"2504202007291210471900"</f>
        <v>2504202007291210471900</v>
      </c>
      <c r="B389" s="4" t="s">
        <v>5</v>
      </c>
      <c r="C389" s="4" t="s">
        <v>392</v>
      </c>
      <c r="D389" s="5"/>
    </row>
    <row r="390" ht="18.75" spans="1:4">
      <c r="A390" s="4" t="str">
        <f>"2504202007282240581834"</f>
        <v>2504202007282240581834</v>
      </c>
      <c r="B390" s="4" t="s">
        <v>5</v>
      </c>
      <c r="C390" s="4" t="s">
        <v>393</v>
      </c>
      <c r="D390" s="5"/>
    </row>
    <row r="391" ht="18.75" spans="1:4">
      <c r="A391" s="4" t="str">
        <f>"2504202007291220501903"</f>
        <v>2504202007291220501903</v>
      </c>
      <c r="B391" s="4" t="s">
        <v>5</v>
      </c>
      <c r="C391" s="4" t="s">
        <v>394</v>
      </c>
      <c r="D391" s="5"/>
    </row>
    <row r="392" ht="18.75" spans="1:4">
      <c r="A392" s="4" t="str">
        <f>"2504202007280005041615"</f>
        <v>2504202007280005041615</v>
      </c>
      <c r="B392" s="4" t="s">
        <v>5</v>
      </c>
      <c r="C392" s="4" t="s">
        <v>395</v>
      </c>
      <c r="D392" s="5"/>
    </row>
    <row r="393" ht="18.75" spans="1:4">
      <c r="A393" s="4" t="str">
        <f>"2504202007291228161905"</f>
        <v>2504202007291228161905</v>
      </c>
      <c r="B393" s="4" t="s">
        <v>5</v>
      </c>
      <c r="C393" s="4" t="s">
        <v>396</v>
      </c>
      <c r="D393" s="5"/>
    </row>
    <row r="394" ht="18.75" spans="1:4">
      <c r="A394" s="4" t="str">
        <f>"2504202007291245451910"</f>
        <v>2504202007291245451910</v>
      </c>
      <c r="B394" s="4" t="s">
        <v>5</v>
      </c>
      <c r="C394" s="4" t="s">
        <v>397</v>
      </c>
      <c r="D394" s="5"/>
    </row>
    <row r="395" ht="18.75" spans="1:4">
      <c r="A395" s="4" t="str">
        <f>"2504202007270003161252"</f>
        <v>2504202007270003161252</v>
      </c>
      <c r="B395" s="4" t="s">
        <v>5</v>
      </c>
      <c r="C395" s="4" t="s">
        <v>398</v>
      </c>
      <c r="D395" s="5"/>
    </row>
    <row r="396" ht="18.75" spans="1:4">
      <c r="A396" s="4" t="str">
        <f>"2504202007291506051928"</f>
        <v>2504202007291506051928</v>
      </c>
      <c r="B396" s="4" t="s">
        <v>5</v>
      </c>
      <c r="C396" s="4" t="s">
        <v>399</v>
      </c>
      <c r="D396" s="5"/>
    </row>
    <row r="397" ht="18.75" spans="1:4">
      <c r="A397" s="4" t="str">
        <f>"2504202007291525591930"</f>
        <v>2504202007291525591930</v>
      </c>
      <c r="B397" s="4" t="s">
        <v>5</v>
      </c>
      <c r="C397" s="4" t="s">
        <v>400</v>
      </c>
      <c r="D397" s="5"/>
    </row>
    <row r="398" ht="18.75" spans="1:4">
      <c r="A398" s="4" t="str">
        <f>"2504202007271015181324"</f>
        <v>2504202007271015181324</v>
      </c>
      <c r="B398" s="4" t="s">
        <v>5</v>
      </c>
      <c r="C398" s="4" t="s">
        <v>401</v>
      </c>
      <c r="D398" s="5"/>
    </row>
    <row r="399" ht="18.75" spans="1:4">
      <c r="A399" s="4" t="str">
        <f>"2504202007261017451056"</f>
        <v>2504202007261017451056</v>
      </c>
      <c r="B399" s="4" t="s">
        <v>5</v>
      </c>
      <c r="C399" s="4" t="s">
        <v>402</v>
      </c>
      <c r="D399" s="5"/>
    </row>
    <row r="400" ht="18.75" spans="1:4">
      <c r="A400" s="4" t="str">
        <f>"2504202007272153181580"</f>
        <v>2504202007272153181580</v>
      </c>
      <c r="B400" s="4" t="s">
        <v>5</v>
      </c>
      <c r="C400" s="4" t="s">
        <v>403</v>
      </c>
      <c r="D400" s="5"/>
    </row>
    <row r="401" ht="18.75" spans="1:4">
      <c r="A401" s="4" t="str">
        <f>"2504202007291720351962"</f>
        <v>2504202007291720351962</v>
      </c>
      <c r="B401" s="4" t="s">
        <v>5</v>
      </c>
      <c r="C401" s="4" t="s">
        <v>404</v>
      </c>
      <c r="D401" s="5"/>
    </row>
    <row r="402" ht="18.75" spans="1:4">
      <c r="A402" s="4" t="str">
        <f>"250420200724180000502"</f>
        <v>250420200724180000502</v>
      </c>
      <c r="B402" s="4" t="s">
        <v>5</v>
      </c>
      <c r="C402" s="4" t="s">
        <v>405</v>
      </c>
      <c r="D402" s="5"/>
    </row>
    <row r="403" ht="18.75" spans="1:4">
      <c r="A403" s="4" t="str">
        <f>"2504202007291255151911"</f>
        <v>2504202007291255151911</v>
      </c>
      <c r="B403" s="4" t="s">
        <v>5</v>
      </c>
      <c r="C403" s="4" t="s">
        <v>406</v>
      </c>
      <c r="D403" s="5"/>
    </row>
    <row r="404" ht="18.75" spans="1:4">
      <c r="A404" s="4" t="str">
        <f>"2504202007291934401979"</f>
        <v>2504202007291934401979</v>
      </c>
      <c r="B404" s="4" t="s">
        <v>5</v>
      </c>
      <c r="C404" s="4" t="s">
        <v>407</v>
      </c>
      <c r="D404" s="5"/>
    </row>
    <row r="405" ht="18.75" spans="1:4">
      <c r="A405" s="4" t="str">
        <f>"2504202007282021371807"</f>
        <v>2504202007282021371807</v>
      </c>
      <c r="B405" s="4" t="s">
        <v>5</v>
      </c>
      <c r="C405" s="4" t="s">
        <v>408</v>
      </c>
      <c r="D405" s="5"/>
    </row>
    <row r="406" ht="18.75" spans="1:4">
      <c r="A406" s="4" t="str">
        <f>"2504202007291938461980"</f>
        <v>2504202007291938461980</v>
      </c>
      <c r="B406" s="4" t="s">
        <v>5</v>
      </c>
      <c r="C406" s="4" t="s">
        <v>409</v>
      </c>
      <c r="D406" s="5"/>
    </row>
    <row r="407" ht="18.75" spans="1:4">
      <c r="A407" s="4" t="str">
        <f>"2504202007292000451983"</f>
        <v>2504202007292000451983</v>
      </c>
      <c r="B407" s="4" t="s">
        <v>5</v>
      </c>
      <c r="C407" s="4" t="s">
        <v>410</v>
      </c>
      <c r="D407" s="5"/>
    </row>
    <row r="408" ht="18.75" spans="1:4">
      <c r="A408" s="4" t="str">
        <f>"250420200724183106520"</f>
        <v>250420200724183106520</v>
      </c>
      <c r="B408" s="4" t="s">
        <v>5</v>
      </c>
      <c r="C408" s="4" t="s">
        <v>411</v>
      </c>
      <c r="D408" s="5"/>
    </row>
    <row r="409" ht="18.75" spans="1:4">
      <c r="A409" s="4" t="str">
        <f>"2504202007292041001990"</f>
        <v>2504202007292041001990</v>
      </c>
      <c r="B409" s="4" t="s">
        <v>5</v>
      </c>
      <c r="C409" s="4" t="s">
        <v>412</v>
      </c>
      <c r="D409" s="5"/>
    </row>
    <row r="410" ht="18.75" spans="1:4">
      <c r="A410" s="4" t="str">
        <f>"2504202007292156301996"</f>
        <v>2504202007292156301996</v>
      </c>
      <c r="B410" s="4" t="s">
        <v>5</v>
      </c>
      <c r="C410" s="4" t="s">
        <v>413</v>
      </c>
      <c r="D410" s="5"/>
    </row>
    <row r="411" ht="18.75" spans="1:4">
      <c r="A411" s="4" t="str">
        <f>"2504202007292238052003"</f>
        <v>2504202007292238052003</v>
      </c>
      <c r="B411" s="4" t="s">
        <v>5</v>
      </c>
      <c r="C411" s="4" t="s">
        <v>414</v>
      </c>
      <c r="D411" s="5"/>
    </row>
    <row r="412" ht="18.75" spans="1:4">
      <c r="A412" s="4" t="str">
        <f>"2504202007292245432006"</f>
        <v>2504202007292245432006</v>
      </c>
      <c r="B412" s="4" t="s">
        <v>5</v>
      </c>
      <c r="C412" s="4" t="s">
        <v>415</v>
      </c>
      <c r="D412" s="5"/>
    </row>
    <row r="413" ht="18.75" spans="1:4">
      <c r="A413" s="4" t="str">
        <f>"2504202007281422201725"</f>
        <v>2504202007281422201725</v>
      </c>
      <c r="B413" s="4" t="s">
        <v>5</v>
      </c>
      <c r="C413" s="4" t="s">
        <v>416</v>
      </c>
      <c r="D413" s="5"/>
    </row>
    <row r="414" ht="18.75" spans="1:4">
      <c r="A414" s="4" t="str">
        <f>"2504202007292350222017"</f>
        <v>2504202007292350222017</v>
      </c>
      <c r="B414" s="4" t="s">
        <v>5</v>
      </c>
      <c r="C414" s="4" t="s">
        <v>417</v>
      </c>
      <c r="D414" s="5"/>
    </row>
    <row r="415" ht="18.75" spans="1:4">
      <c r="A415" s="4" t="str">
        <f>"2504202007292227341999"</f>
        <v>2504202007292227341999</v>
      </c>
      <c r="B415" s="4" t="s">
        <v>5</v>
      </c>
      <c r="C415" s="4" t="s">
        <v>418</v>
      </c>
      <c r="D415" s="5"/>
    </row>
    <row r="416" ht="18.75" spans="1:4">
      <c r="A416" s="4" t="str">
        <f>"2504202007300956012040"</f>
        <v>2504202007300956012040</v>
      </c>
      <c r="B416" s="4" t="s">
        <v>5</v>
      </c>
      <c r="C416" s="4" t="s">
        <v>419</v>
      </c>
      <c r="D416" s="5"/>
    </row>
    <row r="417" ht="18.75" spans="1:4">
      <c r="A417" s="4" t="str">
        <f>"2504202007301013002042"</f>
        <v>2504202007301013002042</v>
      </c>
      <c r="B417" s="4" t="s">
        <v>5</v>
      </c>
      <c r="C417" s="4" t="s">
        <v>420</v>
      </c>
      <c r="D417" s="5"/>
    </row>
    <row r="418" ht="18.75" spans="1:4">
      <c r="A418" s="4" t="str">
        <f>"2504202007271223061388"</f>
        <v>2504202007271223061388</v>
      </c>
      <c r="B418" s="4" t="s">
        <v>5</v>
      </c>
      <c r="C418" s="4" t="s">
        <v>421</v>
      </c>
      <c r="D418" s="5"/>
    </row>
    <row r="419" ht="18.75" spans="1:4">
      <c r="A419" s="4" t="str">
        <f>"2504202007301016062043"</f>
        <v>2504202007301016062043</v>
      </c>
      <c r="B419" s="4" t="s">
        <v>5</v>
      </c>
      <c r="C419" s="4" t="s">
        <v>422</v>
      </c>
      <c r="D419" s="5"/>
    </row>
    <row r="420" ht="18.75" spans="1:4">
      <c r="A420" s="4" t="str">
        <f>"2504202007300920462036"</f>
        <v>2504202007300920462036</v>
      </c>
      <c r="B420" s="4" t="s">
        <v>5</v>
      </c>
      <c r="C420" s="4" t="s">
        <v>423</v>
      </c>
      <c r="D420" s="5"/>
    </row>
    <row r="421" ht="18.75" spans="1:4">
      <c r="A421" s="4" t="str">
        <f>"2504202007271113421360"</f>
        <v>2504202007271113421360</v>
      </c>
      <c r="B421" s="4" t="s">
        <v>5</v>
      </c>
      <c r="C421" s="4" t="s">
        <v>424</v>
      </c>
      <c r="D421" s="5"/>
    </row>
    <row r="422" ht="18.75" spans="1:4">
      <c r="A422" s="4" t="str">
        <f>"2504202007301217062066"</f>
        <v>2504202007301217062066</v>
      </c>
      <c r="B422" s="4" t="s">
        <v>5</v>
      </c>
      <c r="C422" s="4" t="s">
        <v>425</v>
      </c>
      <c r="D422" s="5"/>
    </row>
    <row r="423" ht="18.75" spans="1:4">
      <c r="A423" s="4" t="str">
        <f>"2504202007271426031421"</f>
        <v>2504202007271426031421</v>
      </c>
      <c r="B423" s="4" t="s">
        <v>5</v>
      </c>
      <c r="C423" s="4" t="s">
        <v>426</v>
      </c>
      <c r="D423" s="5"/>
    </row>
    <row r="424" ht="18.75" spans="1:4">
      <c r="A424" s="4" t="str">
        <f>"2504202007291637081956"</f>
        <v>2504202007291637081956</v>
      </c>
      <c r="B424" s="4" t="s">
        <v>5</v>
      </c>
      <c r="C424" s="4" t="s">
        <v>427</v>
      </c>
      <c r="D424" s="5"/>
    </row>
    <row r="425" ht="18.75" spans="1:4">
      <c r="A425" s="4" t="str">
        <f>"2504202007301544172084"</f>
        <v>2504202007301544172084</v>
      </c>
      <c r="B425" s="4" t="s">
        <v>5</v>
      </c>
      <c r="C425" s="4" t="s">
        <v>428</v>
      </c>
      <c r="D425" s="5"/>
    </row>
    <row r="426" ht="18.75" spans="1:4">
      <c r="A426" s="4" t="str">
        <f>"2504202007301322322073"</f>
        <v>2504202007301322322073</v>
      </c>
      <c r="B426" s="4" t="s">
        <v>5</v>
      </c>
      <c r="C426" s="4" t="s">
        <v>429</v>
      </c>
      <c r="D426" s="5"/>
    </row>
    <row r="427" ht="18.75" spans="1:4">
      <c r="A427" s="4" t="str">
        <f>"250420200724164340449"</f>
        <v>250420200724164340449</v>
      </c>
      <c r="B427" s="4" t="s">
        <v>5</v>
      </c>
      <c r="C427" s="4" t="s">
        <v>430</v>
      </c>
      <c r="D427" s="5"/>
    </row>
    <row r="428" ht="18.75" spans="1:4">
      <c r="A428" s="4" t="str">
        <f>"2504202007280945401654"</f>
        <v>2504202007280945401654</v>
      </c>
      <c r="B428" s="4" t="s">
        <v>5</v>
      </c>
      <c r="C428" s="4" t="s">
        <v>431</v>
      </c>
      <c r="D428" s="5"/>
    </row>
    <row r="429" ht="18.75" spans="1:4">
      <c r="A429" s="4" t="str">
        <f>"2504202007291301411913"</f>
        <v>2504202007291301411913</v>
      </c>
      <c r="B429" s="4" t="s">
        <v>5</v>
      </c>
      <c r="C429" s="4" t="s">
        <v>432</v>
      </c>
      <c r="D429" s="5"/>
    </row>
    <row r="430" ht="18.75" spans="1:4">
      <c r="A430" s="4" t="str">
        <f>"2504202007301802202095"</f>
        <v>2504202007301802202095</v>
      </c>
      <c r="B430" s="4" t="s">
        <v>5</v>
      </c>
      <c r="C430" s="4" t="s">
        <v>433</v>
      </c>
      <c r="D430" s="5"/>
    </row>
    <row r="431" ht="18.75" spans="1:4">
      <c r="A431" s="4" t="str">
        <f>"2504202007301815582098"</f>
        <v>2504202007301815582098</v>
      </c>
      <c r="B431" s="4" t="s">
        <v>5</v>
      </c>
      <c r="C431" s="4" t="s">
        <v>434</v>
      </c>
      <c r="D431" s="5"/>
    </row>
    <row r="432" ht="18.75" spans="1:4">
      <c r="A432" s="4" t="str">
        <f>"2504202007281334241718"</f>
        <v>2504202007281334241718</v>
      </c>
      <c r="B432" s="4" t="s">
        <v>5</v>
      </c>
      <c r="C432" s="4" t="s">
        <v>435</v>
      </c>
      <c r="D432" s="5"/>
    </row>
    <row r="433" ht="18.75" spans="1:4">
      <c r="A433" s="4" t="str">
        <f>"2504202007302001142115"</f>
        <v>2504202007302001142115</v>
      </c>
      <c r="B433" s="4" t="s">
        <v>5</v>
      </c>
      <c r="C433" s="4" t="s">
        <v>436</v>
      </c>
      <c r="D433" s="5"/>
    </row>
    <row r="434" ht="18.75" spans="1:4">
      <c r="A434" s="4" t="str">
        <f>"2504202007301149142062"</f>
        <v>2504202007301149142062</v>
      </c>
      <c r="B434" s="4" t="s">
        <v>5</v>
      </c>
      <c r="C434" s="4" t="s">
        <v>437</v>
      </c>
      <c r="D434" s="5"/>
    </row>
    <row r="435" ht="18.75" spans="1:4">
      <c r="A435" s="4" t="str">
        <f>"2504202007301858482109"</f>
        <v>2504202007301858482109</v>
      </c>
      <c r="B435" s="4" t="s">
        <v>5</v>
      </c>
      <c r="C435" s="4" t="s">
        <v>438</v>
      </c>
      <c r="D435" s="5"/>
    </row>
    <row r="436" ht="18.75" spans="1:4">
      <c r="A436" s="4" t="str">
        <f>"2504202007272005381537"</f>
        <v>2504202007272005381537</v>
      </c>
      <c r="B436" s="4" t="s">
        <v>5</v>
      </c>
      <c r="C436" s="4" t="s">
        <v>439</v>
      </c>
      <c r="D436" s="5"/>
    </row>
    <row r="437" ht="18.75" spans="1:4">
      <c r="A437" s="4" t="str">
        <f>"2504202007302031222121"</f>
        <v>2504202007302031222121</v>
      </c>
      <c r="B437" s="4" t="s">
        <v>5</v>
      </c>
      <c r="C437" s="4" t="s">
        <v>440</v>
      </c>
      <c r="D437" s="5"/>
    </row>
    <row r="438" ht="18.75" spans="1:4">
      <c r="A438" s="4" t="str">
        <f>"2504202007302130012136"</f>
        <v>2504202007302130012136</v>
      </c>
      <c r="B438" s="4" t="s">
        <v>5</v>
      </c>
      <c r="C438" s="4" t="s">
        <v>441</v>
      </c>
      <c r="D438" s="5"/>
    </row>
    <row r="439" ht="18.75" spans="1:4">
      <c r="A439" s="4" t="str">
        <f>"2504202007302135342138"</f>
        <v>2504202007302135342138</v>
      </c>
      <c r="B439" s="4" t="s">
        <v>5</v>
      </c>
      <c r="C439" s="4" t="s">
        <v>442</v>
      </c>
      <c r="D439" s="5"/>
    </row>
    <row r="440" ht="18.75" spans="1:4">
      <c r="A440" s="4" t="str">
        <f>"2504202007302212282147"</f>
        <v>2504202007302212282147</v>
      </c>
      <c r="B440" s="4" t="s">
        <v>5</v>
      </c>
      <c r="C440" s="4" t="s">
        <v>443</v>
      </c>
      <c r="D440" s="5"/>
    </row>
    <row r="441" ht="18.75" spans="1:4">
      <c r="A441" s="4" t="str">
        <f>"2504202007301249392071"</f>
        <v>2504202007301249392071</v>
      </c>
      <c r="B441" s="4" t="s">
        <v>5</v>
      </c>
      <c r="C441" s="4" t="s">
        <v>444</v>
      </c>
      <c r="D441" s="5"/>
    </row>
    <row r="442" ht="18.75" spans="1:4">
      <c r="A442" s="4" t="str">
        <f>"2504202007302227462148"</f>
        <v>2504202007302227462148</v>
      </c>
      <c r="B442" s="4" t="s">
        <v>5</v>
      </c>
      <c r="C442" s="4" t="s">
        <v>445</v>
      </c>
      <c r="D442" s="5"/>
    </row>
    <row r="443" ht="18.75" spans="1:4">
      <c r="A443" s="4" t="str">
        <f>"2504202007302150452142"</f>
        <v>2504202007302150452142</v>
      </c>
      <c r="B443" s="4" t="s">
        <v>5</v>
      </c>
      <c r="C443" s="4" t="s">
        <v>446</v>
      </c>
      <c r="D443" s="5"/>
    </row>
    <row r="444" ht="18.75" spans="1:4">
      <c r="A444" s="4" t="str">
        <f>"2504202007302208002146"</f>
        <v>2504202007302208002146</v>
      </c>
      <c r="B444" s="4" t="s">
        <v>5</v>
      </c>
      <c r="C444" s="4" t="s">
        <v>447</v>
      </c>
      <c r="D444" s="5"/>
    </row>
    <row r="445" ht="18.75" spans="1:4">
      <c r="A445" s="4" t="str">
        <f>"2504202007302248092159"</f>
        <v>2504202007302248092159</v>
      </c>
      <c r="B445" s="4" t="s">
        <v>5</v>
      </c>
      <c r="C445" s="4" t="s">
        <v>448</v>
      </c>
      <c r="D445" s="5"/>
    </row>
    <row r="446" ht="18.75" spans="1:4">
      <c r="A446" s="4" t="str">
        <f>"2504202007302234162152"</f>
        <v>2504202007302234162152</v>
      </c>
      <c r="B446" s="4" t="s">
        <v>5</v>
      </c>
      <c r="C446" s="4" t="s">
        <v>449</v>
      </c>
      <c r="D446" s="5"/>
    </row>
    <row r="447" ht="18.75" spans="1:4">
      <c r="A447" s="4" t="str">
        <f>"2504202007302149312141"</f>
        <v>2504202007302149312141</v>
      </c>
      <c r="B447" s="4" t="s">
        <v>5</v>
      </c>
      <c r="C447" s="4" t="s">
        <v>450</v>
      </c>
      <c r="D447" s="5"/>
    </row>
    <row r="448" ht="18.75" spans="1:4">
      <c r="A448" s="4" t="str">
        <f>"2504202007310013152172"</f>
        <v>2504202007310013152172</v>
      </c>
      <c r="B448" s="4" t="s">
        <v>5</v>
      </c>
      <c r="C448" s="4" t="s">
        <v>451</v>
      </c>
      <c r="D448" s="5"/>
    </row>
    <row r="449" ht="18.75" spans="1:4">
      <c r="A449" s="4" t="str">
        <f>"2504202007310114572175"</f>
        <v>2504202007310114572175</v>
      </c>
      <c r="B449" s="4" t="s">
        <v>5</v>
      </c>
      <c r="C449" s="4" t="s">
        <v>452</v>
      </c>
      <c r="D449" s="5"/>
    </row>
    <row r="450" ht="18.75" spans="1:4">
      <c r="A450" s="4" t="str">
        <f>"2504202007300922212037"</f>
        <v>2504202007300922212037</v>
      </c>
      <c r="B450" s="4" t="s">
        <v>5</v>
      </c>
      <c r="C450" s="4" t="s">
        <v>453</v>
      </c>
      <c r="D450" s="5"/>
    </row>
    <row r="451" ht="18.75" spans="1:4">
      <c r="A451" s="4" t="str">
        <f>"2504202007310723562177"</f>
        <v>2504202007310723562177</v>
      </c>
      <c r="B451" s="4" t="s">
        <v>5</v>
      </c>
      <c r="C451" s="4" t="s">
        <v>454</v>
      </c>
      <c r="D451" s="5"/>
    </row>
    <row r="452" ht="18.75" spans="1:4">
      <c r="A452" s="4" t="str">
        <f>"2504202007301925142112"</f>
        <v>2504202007301925142112</v>
      </c>
      <c r="B452" s="4" t="s">
        <v>5</v>
      </c>
      <c r="C452" s="4" t="s">
        <v>455</v>
      </c>
      <c r="D452" s="5"/>
    </row>
    <row r="453" ht="18.75" spans="1:4">
      <c r="A453" s="4" t="str">
        <f>"2504202007301634142085"</f>
        <v>2504202007301634142085</v>
      </c>
      <c r="B453" s="4" t="s">
        <v>5</v>
      </c>
      <c r="C453" s="4" t="s">
        <v>456</v>
      </c>
      <c r="D453" s="5"/>
    </row>
    <row r="454" ht="18.75" spans="1:4">
      <c r="A454" s="4" t="str">
        <f>"2504202007310926222185"</f>
        <v>2504202007310926222185</v>
      </c>
      <c r="B454" s="4" t="s">
        <v>5</v>
      </c>
      <c r="C454" s="4" t="s">
        <v>457</v>
      </c>
      <c r="D454" s="5"/>
    </row>
    <row r="455" ht="18.75" spans="1:4">
      <c r="A455" s="4" t="str">
        <f>"2504202007310929512186"</f>
        <v>2504202007310929512186</v>
      </c>
      <c r="B455" s="4" t="s">
        <v>5</v>
      </c>
      <c r="C455" s="4" t="s">
        <v>458</v>
      </c>
      <c r="D455" s="5"/>
    </row>
    <row r="456" ht="18.75" spans="1:4">
      <c r="A456" s="4" t="str">
        <f>"2504202007302235112153"</f>
        <v>2504202007302235112153</v>
      </c>
      <c r="B456" s="4" t="s">
        <v>5</v>
      </c>
      <c r="C456" s="4" t="s">
        <v>459</v>
      </c>
      <c r="D456" s="5"/>
    </row>
    <row r="457" ht="18.75" spans="1:4">
      <c r="A457" s="4" t="str">
        <f>"2504202007302207342145"</f>
        <v>2504202007302207342145</v>
      </c>
      <c r="B457" s="4" t="s">
        <v>5</v>
      </c>
      <c r="C457" s="4" t="s">
        <v>460</v>
      </c>
      <c r="D457" s="5"/>
    </row>
    <row r="458" ht="18.75" spans="1:4">
      <c r="A458" s="4" t="str">
        <f>"2504202007311033392195"</f>
        <v>2504202007311033392195</v>
      </c>
      <c r="B458" s="4" t="s">
        <v>5</v>
      </c>
      <c r="C458" s="4" t="s">
        <v>461</v>
      </c>
      <c r="D458" s="5"/>
    </row>
    <row r="459" ht="18.75" spans="1:4">
      <c r="A459" s="4" t="str">
        <f>"2504202007281728591771"</f>
        <v>2504202007281728591771</v>
      </c>
      <c r="B459" s="4" t="s">
        <v>5</v>
      </c>
      <c r="C459" s="4" t="s">
        <v>462</v>
      </c>
      <c r="D459" s="5"/>
    </row>
    <row r="460" ht="18.75" spans="1:4">
      <c r="A460" s="4" t="str">
        <f>"2504202007311028492194"</f>
        <v>2504202007311028492194</v>
      </c>
      <c r="B460" s="4" t="s">
        <v>5</v>
      </c>
      <c r="C460" s="4" t="s">
        <v>463</v>
      </c>
      <c r="D460" s="5"/>
    </row>
    <row r="461" ht="18.75" spans="1:4">
      <c r="A461" s="4" t="str">
        <f>"2504202007311113242206"</f>
        <v>2504202007311113242206</v>
      </c>
      <c r="B461" s="4" t="s">
        <v>5</v>
      </c>
      <c r="C461" s="4" t="s">
        <v>464</v>
      </c>
      <c r="D461" s="5"/>
    </row>
    <row r="462" ht="18.75" spans="1:4">
      <c r="A462" s="4" t="str">
        <f>"2504202007311058272202"</f>
        <v>2504202007311058272202</v>
      </c>
      <c r="B462" s="4" t="s">
        <v>5</v>
      </c>
      <c r="C462" s="4" t="s">
        <v>465</v>
      </c>
      <c r="D462" s="5"/>
    </row>
    <row r="463" ht="18.75" spans="1:4">
      <c r="A463" s="4" t="str">
        <f>"2504202007281044441672"</f>
        <v>2504202007281044441672</v>
      </c>
      <c r="B463" s="4" t="s">
        <v>5</v>
      </c>
      <c r="C463" s="4" t="s">
        <v>466</v>
      </c>
      <c r="D463" s="5"/>
    </row>
    <row r="464" ht="18.75" spans="1:4">
      <c r="A464" s="4" t="str">
        <f>"250420200724214615615"</f>
        <v>250420200724214615615</v>
      </c>
      <c r="B464" s="4" t="s">
        <v>5</v>
      </c>
      <c r="C464" s="4" t="s">
        <v>467</v>
      </c>
      <c r="D464" s="5"/>
    </row>
    <row r="465" ht="18.75" spans="1:4">
      <c r="A465" s="4" t="str">
        <f>"2504202007311105422205"</f>
        <v>2504202007311105422205</v>
      </c>
      <c r="B465" s="4" t="s">
        <v>5</v>
      </c>
      <c r="C465" s="4" t="s">
        <v>468</v>
      </c>
      <c r="D465" s="5"/>
    </row>
    <row r="466" ht="18.75" spans="1:4">
      <c r="A466" s="4" t="str">
        <f>"2504202007311204022214"</f>
        <v>2504202007311204022214</v>
      </c>
      <c r="B466" s="4" t="s">
        <v>5</v>
      </c>
      <c r="C466" s="4" t="s">
        <v>469</v>
      </c>
      <c r="D466" s="5"/>
    </row>
    <row r="467" ht="18.75" spans="1:4">
      <c r="A467" s="4" t="str">
        <f>"2504202007311231462220"</f>
        <v>2504202007311231462220</v>
      </c>
      <c r="B467" s="4" t="s">
        <v>5</v>
      </c>
      <c r="C467" s="4" t="s">
        <v>470</v>
      </c>
      <c r="D467" s="5"/>
    </row>
    <row r="468" ht="18.75" spans="1:4">
      <c r="A468" s="4" t="str">
        <f>"2504202007311130352210"</f>
        <v>2504202007311130352210</v>
      </c>
      <c r="B468" s="4" t="s">
        <v>5</v>
      </c>
      <c r="C468" s="4" t="s">
        <v>471</v>
      </c>
      <c r="D468" s="5"/>
    </row>
    <row r="469" ht="18.75" spans="1:4">
      <c r="A469" s="4" t="str">
        <f>"2504202007302317192165"</f>
        <v>2504202007302317192165</v>
      </c>
      <c r="B469" s="4" t="s">
        <v>5</v>
      </c>
      <c r="C469" s="4" t="s">
        <v>472</v>
      </c>
      <c r="D469" s="5"/>
    </row>
    <row r="470" ht="18.75" spans="1:4">
      <c r="A470" s="4" t="str">
        <f>"2504202007311304312232"</f>
        <v>2504202007311304312232</v>
      </c>
      <c r="B470" s="4" t="s">
        <v>5</v>
      </c>
      <c r="C470" s="4" t="s">
        <v>473</v>
      </c>
      <c r="D470" s="5"/>
    </row>
    <row r="471" ht="18.75" spans="1:4">
      <c r="A471" s="4" t="str">
        <f>"2504202007311136272211"</f>
        <v>2504202007311136272211</v>
      </c>
      <c r="B471" s="4" t="s">
        <v>5</v>
      </c>
      <c r="C471" s="4" t="s">
        <v>474</v>
      </c>
      <c r="D471" s="5"/>
    </row>
    <row r="472" ht="18.75" spans="1:4">
      <c r="A472" s="4" t="str">
        <f>"2504202007271841581512"</f>
        <v>2504202007271841581512</v>
      </c>
      <c r="B472" s="4" t="s">
        <v>5</v>
      </c>
      <c r="C472" s="4" t="s">
        <v>475</v>
      </c>
      <c r="D472" s="5"/>
    </row>
    <row r="473" ht="18.75" spans="1:4">
      <c r="A473" s="4" t="str">
        <f>"2504202007311520412258"</f>
        <v>2504202007311520412258</v>
      </c>
      <c r="B473" s="4" t="s">
        <v>5</v>
      </c>
      <c r="C473" s="4" t="s">
        <v>476</v>
      </c>
      <c r="D473" s="5"/>
    </row>
    <row r="474" ht="18.75" spans="1:4">
      <c r="A474" s="4" t="str">
        <f>"2504202007301911552110"</f>
        <v>2504202007301911552110</v>
      </c>
      <c r="B474" s="4" t="s">
        <v>5</v>
      </c>
      <c r="C474" s="4" t="s">
        <v>477</v>
      </c>
      <c r="D474" s="5"/>
    </row>
    <row r="475" ht="18.75" spans="1:4">
      <c r="A475" s="4" t="str">
        <f>"2504202007311409262246"</f>
        <v>2504202007311409262246</v>
      </c>
      <c r="B475" s="4" t="s">
        <v>5</v>
      </c>
      <c r="C475" s="4" t="s">
        <v>478</v>
      </c>
      <c r="D475" s="5"/>
    </row>
    <row r="476" ht="18.75" spans="1:4">
      <c r="A476" s="4" t="str">
        <f>"2504202007311409472247"</f>
        <v>2504202007311409472247</v>
      </c>
      <c r="B476" s="4" t="s">
        <v>5</v>
      </c>
      <c r="C476" s="4" t="s">
        <v>479</v>
      </c>
      <c r="D476" s="5"/>
    </row>
    <row r="477" ht="18.75" spans="1:4">
      <c r="A477" s="4" t="str">
        <f>"2504202007311553172269"</f>
        <v>2504202007311553172269</v>
      </c>
      <c r="B477" s="4" t="s">
        <v>5</v>
      </c>
      <c r="C477" s="4" t="s">
        <v>480</v>
      </c>
      <c r="D477" s="5"/>
    </row>
    <row r="478" ht="18.75" spans="1:4">
      <c r="A478" s="4" t="str">
        <f>"2504202007310758112180"</f>
        <v>2504202007310758112180</v>
      </c>
      <c r="B478" s="4" t="s">
        <v>5</v>
      </c>
      <c r="C478" s="4" t="s">
        <v>481</v>
      </c>
      <c r="D478" s="5"/>
    </row>
    <row r="479" ht="18.75" spans="1:4">
      <c r="A479" s="4" t="str">
        <f>"2504202007311507362255"</f>
        <v>2504202007311507362255</v>
      </c>
      <c r="B479" s="4" t="s">
        <v>5</v>
      </c>
      <c r="C479" s="4" t="s">
        <v>482</v>
      </c>
      <c r="D479" s="5"/>
    </row>
    <row r="480" ht="18.75" spans="1:4">
      <c r="A480" s="4" t="str">
        <f>"2504202007311557102270"</f>
        <v>2504202007311557102270</v>
      </c>
      <c r="B480" s="4" t="s">
        <v>5</v>
      </c>
      <c r="C480" s="4" t="s">
        <v>483</v>
      </c>
      <c r="D480" s="5"/>
    </row>
    <row r="481" ht="18.75" spans="1:4">
      <c r="A481" s="4" t="str">
        <f>"2504202007311631382281"</f>
        <v>2504202007311631382281</v>
      </c>
      <c r="B481" s="4" t="s">
        <v>5</v>
      </c>
      <c r="C481" s="4" t="s">
        <v>484</v>
      </c>
      <c r="D481" s="5"/>
    </row>
    <row r="482" ht="18.75" spans="1:4">
      <c r="A482" s="4" t="str">
        <f>"2504202007311638492283"</f>
        <v>2504202007311638492283</v>
      </c>
      <c r="B482" s="4" t="s">
        <v>5</v>
      </c>
      <c r="C482" s="4" t="s">
        <v>485</v>
      </c>
      <c r="D482" s="5"/>
    </row>
    <row r="483" ht="18.75" spans="1:4">
      <c r="A483" s="4" t="str">
        <f>"2504202007311640472284"</f>
        <v>2504202007311640472284</v>
      </c>
      <c r="B483" s="4" t="s">
        <v>5</v>
      </c>
      <c r="C483" s="4" t="s">
        <v>486</v>
      </c>
      <c r="D483" s="5"/>
    </row>
    <row r="484" ht="18.75" spans="1:4">
      <c r="A484" s="4" t="str">
        <f>"2504202007311500212253"</f>
        <v>2504202007311500212253</v>
      </c>
      <c r="B484" s="4" t="s">
        <v>5</v>
      </c>
      <c r="C484" s="4" t="s">
        <v>487</v>
      </c>
      <c r="D484" s="5"/>
    </row>
    <row r="485" ht="18.75" spans="1:4">
      <c r="A485" s="4" t="str">
        <f>"2504202007311643412285"</f>
        <v>2504202007311643412285</v>
      </c>
      <c r="B485" s="4" t="s">
        <v>5</v>
      </c>
      <c r="C485" s="4" t="s">
        <v>488</v>
      </c>
      <c r="D485" s="5"/>
    </row>
    <row r="486" ht="18.75" spans="1:4">
      <c r="A486" s="4" t="str">
        <f>"2504202007311621252277"</f>
        <v>2504202007311621252277</v>
      </c>
      <c r="B486" s="4" t="s">
        <v>5</v>
      </c>
      <c r="C486" s="4" t="s">
        <v>489</v>
      </c>
      <c r="D486" s="5"/>
    </row>
    <row r="487" ht="18.75" spans="1:4">
      <c r="A487" s="4" t="str">
        <f>"25042020072409094521"</f>
        <v>25042020072409094521</v>
      </c>
      <c r="B487" s="4" t="s">
        <v>490</v>
      </c>
      <c r="C487" s="4" t="s">
        <v>491</v>
      </c>
      <c r="D487" s="5"/>
    </row>
    <row r="488" ht="18.75" spans="1:4">
      <c r="A488" s="4" t="str">
        <f>"25042020072409201533"</f>
        <v>25042020072409201533</v>
      </c>
      <c r="B488" s="4" t="s">
        <v>490</v>
      </c>
      <c r="C488" s="4" t="s">
        <v>492</v>
      </c>
      <c r="D488" s="5"/>
    </row>
    <row r="489" ht="18.75" spans="1:4">
      <c r="A489" s="4" t="str">
        <f>"25042020072409400665"</f>
        <v>25042020072409400665</v>
      </c>
      <c r="B489" s="4" t="s">
        <v>490</v>
      </c>
      <c r="C489" s="4" t="s">
        <v>493</v>
      </c>
      <c r="D489" s="5"/>
    </row>
    <row r="490" ht="18.75" spans="1:4">
      <c r="A490" s="4" t="str">
        <f>"25042020072409221435"</f>
        <v>25042020072409221435</v>
      </c>
      <c r="B490" s="4" t="s">
        <v>490</v>
      </c>
      <c r="C490" s="4" t="s">
        <v>494</v>
      </c>
      <c r="D490" s="5"/>
    </row>
    <row r="491" ht="18.75" spans="1:4">
      <c r="A491" s="4" t="str">
        <f>"25042020072409580489"</f>
        <v>25042020072409580489</v>
      </c>
      <c r="B491" s="4" t="s">
        <v>490</v>
      </c>
      <c r="C491" s="4" t="s">
        <v>495</v>
      </c>
      <c r="D491" s="5"/>
    </row>
    <row r="492" ht="18.75" spans="1:4">
      <c r="A492" s="4" t="str">
        <f>"25042020072410013699"</f>
        <v>25042020072410013699</v>
      </c>
      <c r="B492" s="4" t="s">
        <v>490</v>
      </c>
      <c r="C492" s="4" t="s">
        <v>496</v>
      </c>
      <c r="D492" s="5"/>
    </row>
    <row r="493" ht="18.75" spans="1:4">
      <c r="A493" s="4" t="str">
        <f>"25042020072409352755"</f>
        <v>25042020072409352755</v>
      </c>
      <c r="B493" s="4" t="s">
        <v>490</v>
      </c>
      <c r="C493" s="4" t="s">
        <v>497</v>
      </c>
      <c r="D493" s="5"/>
    </row>
    <row r="494" ht="18.75" spans="1:4">
      <c r="A494" s="4" t="str">
        <f>"25042020072409514477"</f>
        <v>25042020072409514477</v>
      </c>
      <c r="B494" s="4" t="s">
        <v>490</v>
      </c>
      <c r="C494" s="4" t="s">
        <v>498</v>
      </c>
      <c r="D494" s="5"/>
    </row>
    <row r="495" ht="18.75" spans="1:4">
      <c r="A495" s="4" t="str">
        <f>"250420200724100951114"</f>
        <v>250420200724100951114</v>
      </c>
      <c r="B495" s="4" t="s">
        <v>490</v>
      </c>
      <c r="C495" s="4" t="s">
        <v>499</v>
      </c>
      <c r="D495" s="5"/>
    </row>
    <row r="496" ht="18.75" spans="1:4">
      <c r="A496" s="4" t="str">
        <f>"250420200724101704121"</f>
        <v>250420200724101704121</v>
      </c>
      <c r="B496" s="4" t="s">
        <v>490</v>
      </c>
      <c r="C496" s="4" t="s">
        <v>500</v>
      </c>
      <c r="D496" s="5"/>
    </row>
    <row r="497" ht="18.75" spans="1:4">
      <c r="A497" s="4" t="str">
        <f>"25042020072409562587"</f>
        <v>25042020072409562587</v>
      </c>
      <c r="B497" s="4" t="s">
        <v>490</v>
      </c>
      <c r="C497" s="4" t="s">
        <v>501</v>
      </c>
      <c r="D497" s="5"/>
    </row>
    <row r="498" ht="18.75" spans="1:4">
      <c r="A498" s="4" t="str">
        <f>"250420200724101434119"</f>
        <v>250420200724101434119</v>
      </c>
      <c r="B498" s="4" t="s">
        <v>490</v>
      </c>
      <c r="C498" s="4" t="s">
        <v>502</v>
      </c>
      <c r="D498" s="5"/>
    </row>
    <row r="499" ht="18.75" spans="1:4">
      <c r="A499" s="4" t="str">
        <f>"25042020072409513276"</f>
        <v>25042020072409513276</v>
      </c>
      <c r="B499" s="4" t="s">
        <v>490</v>
      </c>
      <c r="C499" s="4" t="s">
        <v>503</v>
      </c>
      <c r="D499" s="5"/>
    </row>
    <row r="500" ht="18.75" spans="1:4">
      <c r="A500" s="4" t="str">
        <f>"25042020072409352856"</f>
        <v>25042020072409352856</v>
      </c>
      <c r="B500" s="4" t="s">
        <v>490</v>
      </c>
      <c r="C500" s="4" t="s">
        <v>504</v>
      </c>
      <c r="D500" s="5"/>
    </row>
    <row r="501" ht="18.75" spans="1:4">
      <c r="A501" s="4" t="str">
        <f>"25042020072410005997"</f>
        <v>25042020072410005997</v>
      </c>
      <c r="B501" s="4" t="s">
        <v>490</v>
      </c>
      <c r="C501" s="4" t="s">
        <v>505</v>
      </c>
      <c r="D501" s="5"/>
    </row>
    <row r="502" ht="18.75" spans="1:4">
      <c r="A502" s="4" t="str">
        <f>"250420200724103810152"</f>
        <v>250420200724103810152</v>
      </c>
      <c r="B502" s="4" t="s">
        <v>490</v>
      </c>
      <c r="C502" s="4" t="s">
        <v>506</v>
      </c>
      <c r="D502" s="5"/>
    </row>
    <row r="503" ht="18.75" spans="1:4">
      <c r="A503" s="4" t="str">
        <f>"25042020072409132926"</f>
        <v>25042020072409132926</v>
      </c>
      <c r="B503" s="4" t="s">
        <v>490</v>
      </c>
      <c r="C503" s="4" t="s">
        <v>507</v>
      </c>
      <c r="D503" s="5"/>
    </row>
    <row r="504" ht="18.75" spans="1:4">
      <c r="A504" s="4" t="str">
        <f>"250420200724104954175"</f>
        <v>250420200724104954175</v>
      </c>
      <c r="B504" s="4" t="s">
        <v>490</v>
      </c>
      <c r="C504" s="4" t="s">
        <v>508</v>
      </c>
      <c r="D504" s="5"/>
    </row>
    <row r="505" ht="18.75" spans="1:4">
      <c r="A505" s="4" t="str">
        <f>"250420200724110406193"</f>
        <v>250420200724110406193</v>
      </c>
      <c r="B505" s="4" t="s">
        <v>490</v>
      </c>
      <c r="C505" s="4" t="s">
        <v>509</v>
      </c>
      <c r="D505" s="5"/>
    </row>
    <row r="506" ht="18.75" spans="1:4">
      <c r="A506" s="4" t="str">
        <f>"250420200724111705214"</f>
        <v>250420200724111705214</v>
      </c>
      <c r="B506" s="4" t="s">
        <v>490</v>
      </c>
      <c r="C506" s="4" t="s">
        <v>510</v>
      </c>
      <c r="D506" s="5"/>
    </row>
    <row r="507" ht="18.75" spans="1:4">
      <c r="A507" s="4" t="str">
        <f>"250420200724110643195"</f>
        <v>250420200724110643195</v>
      </c>
      <c r="B507" s="4" t="s">
        <v>490</v>
      </c>
      <c r="C507" s="4" t="s">
        <v>511</v>
      </c>
      <c r="D507" s="5"/>
    </row>
    <row r="508" ht="18.75" spans="1:4">
      <c r="A508" s="4" t="str">
        <f>"250420200724112903228"</f>
        <v>250420200724112903228</v>
      </c>
      <c r="B508" s="4" t="s">
        <v>490</v>
      </c>
      <c r="C508" s="4" t="s">
        <v>512</v>
      </c>
      <c r="D508" s="5"/>
    </row>
    <row r="509" ht="18.75" spans="1:4">
      <c r="A509" s="4" t="str">
        <f>"250420200724114103247"</f>
        <v>250420200724114103247</v>
      </c>
      <c r="B509" s="4" t="s">
        <v>490</v>
      </c>
      <c r="C509" s="4" t="s">
        <v>513</v>
      </c>
      <c r="D509" s="5"/>
    </row>
    <row r="510" ht="18.75" spans="1:4">
      <c r="A510" s="4" t="str">
        <f>"250420200724112956230"</f>
        <v>250420200724112956230</v>
      </c>
      <c r="B510" s="4" t="s">
        <v>490</v>
      </c>
      <c r="C510" s="4" t="s">
        <v>514</v>
      </c>
      <c r="D510" s="5"/>
    </row>
    <row r="511" ht="18.75" spans="1:4">
      <c r="A511" s="4" t="str">
        <f>"250420200724111250207"</f>
        <v>250420200724111250207</v>
      </c>
      <c r="B511" s="4" t="s">
        <v>490</v>
      </c>
      <c r="C511" s="4" t="s">
        <v>515</v>
      </c>
      <c r="D511" s="5"/>
    </row>
    <row r="512" ht="18.75" spans="1:4">
      <c r="A512" s="4" t="str">
        <f>"250420200724115256258"</f>
        <v>250420200724115256258</v>
      </c>
      <c r="B512" s="4" t="s">
        <v>490</v>
      </c>
      <c r="C512" s="4" t="s">
        <v>516</v>
      </c>
      <c r="D512" s="5"/>
    </row>
    <row r="513" ht="18.75" spans="1:4">
      <c r="A513" s="4" t="str">
        <f>"250420200724114930255"</f>
        <v>250420200724114930255</v>
      </c>
      <c r="B513" s="4" t="s">
        <v>490</v>
      </c>
      <c r="C513" s="4" t="s">
        <v>517</v>
      </c>
      <c r="D513" s="5"/>
    </row>
    <row r="514" ht="18.75" spans="1:4">
      <c r="A514" s="4" t="str">
        <f>"250420200724113747239"</f>
        <v>250420200724113747239</v>
      </c>
      <c r="B514" s="4" t="s">
        <v>490</v>
      </c>
      <c r="C514" s="4" t="s">
        <v>518</v>
      </c>
      <c r="D514" s="5"/>
    </row>
    <row r="515" ht="18.75" spans="1:4">
      <c r="A515" s="4" t="str">
        <f>"25042020072409561385"</f>
        <v>25042020072409561385</v>
      </c>
      <c r="B515" s="4" t="s">
        <v>490</v>
      </c>
      <c r="C515" s="4" t="s">
        <v>519</v>
      </c>
      <c r="D515" s="5"/>
    </row>
    <row r="516" ht="18.75" spans="1:4">
      <c r="A516" s="4" t="str">
        <f>"250420200724121638279"</f>
        <v>250420200724121638279</v>
      </c>
      <c r="B516" s="4" t="s">
        <v>490</v>
      </c>
      <c r="C516" s="4" t="s">
        <v>520</v>
      </c>
      <c r="D516" s="5"/>
    </row>
    <row r="517" ht="18.75" spans="1:4">
      <c r="A517" s="4" t="str">
        <f>"250420200724121903284"</f>
        <v>250420200724121903284</v>
      </c>
      <c r="B517" s="4" t="s">
        <v>490</v>
      </c>
      <c r="C517" s="4" t="s">
        <v>521</v>
      </c>
      <c r="D517" s="5"/>
    </row>
    <row r="518" ht="18.75" spans="1:4">
      <c r="A518" s="4" t="str">
        <f>"250420200724123223291"</f>
        <v>250420200724123223291</v>
      </c>
      <c r="B518" s="4" t="s">
        <v>490</v>
      </c>
      <c r="C518" s="4" t="s">
        <v>522</v>
      </c>
      <c r="D518" s="5"/>
    </row>
    <row r="519" ht="18.75" spans="1:4">
      <c r="A519" s="4" t="str">
        <f>"25042020072409285443"</f>
        <v>25042020072409285443</v>
      </c>
      <c r="B519" s="4" t="s">
        <v>490</v>
      </c>
      <c r="C519" s="4" t="s">
        <v>523</v>
      </c>
      <c r="D519" s="5"/>
    </row>
    <row r="520" ht="18.75" spans="1:4">
      <c r="A520" s="4" t="str">
        <f>"250420200724114331249"</f>
        <v>250420200724114331249</v>
      </c>
      <c r="B520" s="4" t="s">
        <v>490</v>
      </c>
      <c r="C520" s="4" t="s">
        <v>524</v>
      </c>
      <c r="D520" s="5"/>
    </row>
    <row r="521" ht="18.75" spans="1:4">
      <c r="A521" s="4" t="str">
        <f>"250420200724123447292"</f>
        <v>250420200724123447292</v>
      </c>
      <c r="B521" s="4" t="s">
        <v>490</v>
      </c>
      <c r="C521" s="4" t="s">
        <v>525</v>
      </c>
      <c r="D521" s="5"/>
    </row>
    <row r="522" ht="18.75" spans="1:4">
      <c r="A522" s="4" t="str">
        <f>"250420200724124331302"</f>
        <v>250420200724124331302</v>
      </c>
      <c r="B522" s="4" t="s">
        <v>490</v>
      </c>
      <c r="C522" s="4" t="s">
        <v>526</v>
      </c>
      <c r="D522" s="5"/>
    </row>
    <row r="523" ht="18.75" spans="1:4">
      <c r="A523" s="4" t="str">
        <f>"25042020072409541183"</f>
        <v>25042020072409541183</v>
      </c>
      <c r="B523" s="4" t="s">
        <v>490</v>
      </c>
      <c r="C523" s="4" t="s">
        <v>527</v>
      </c>
      <c r="D523" s="5"/>
    </row>
    <row r="524" ht="18.75" spans="1:4">
      <c r="A524" s="4" t="str">
        <f>"250420200724130544320"</f>
        <v>250420200724130544320</v>
      </c>
      <c r="B524" s="4" t="s">
        <v>490</v>
      </c>
      <c r="C524" s="4" t="s">
        <v>528</v>
      </c>
      <c r="D524" s="5"/>
    </row>
    <row r="525" ht="18.75" spans="1:4">
      <c r="A525" s="4" t="str">
        <f>"250420200724131545329"</f>
        <v>250420200724131545329</v>
      </c>
      <c r="B525" s="4" t="s">
        <v>490</v>
      </c>
      <c r="C525" s="4" t="s">
        <v>529</v>
      </c>
      <c r="D525" s="5"/>
    </row>
    <row r="526" ht="18.75" spans="1:4">
      <c r="A526" s="4" t="str">
        <f>"250420200724134921348"</f>
        <v>250420200724134921348</v>
      </c>
      <c r="B526" s="4" t="s">
        <v>490</v>
      </c>
      <c r="C526" s="4" t="s">
        <v>530</v>
      </c>
      <c r="D526" s="5"/>
    </row>
    <row r="527" ht="18.75" spans="1:4">
      <c r="A527" s="4" t="str">
        <f>"250420200724140139355"</f>
        <v>250420200724140139355</v>
      </c>
      <c r="B527" s="4" t="s">
        <v>490</v>
      </c>
      <c r="C527" s="4" t="s">
        <v>531</v>
      </c>
      <c r="D527" s="5"/>
    </row>
    <row r="528" ht="18.75" spans="1:4">
      <c r="A528" s="4" t="str">
        <f>"250420200724135951354"</f>
        <v>250420200724135951354</v>
      </c>
      <c r="B528" s="4" t="s">
        <v>490</v>
      </c>
      <c r="C528" s="4" t="s">
        <v>532</v>
      </c>
      <c r="D528" s="5"/>
    </row>
    <row r="529" ht="18.75" spans="1:4">
      <c r="A529" s="4" t="str">
        <f>"250420200724150329376"</f>
        <v>250420200724150329376</v>
      </c>
      <c r="B529" s="4" t="s">
        <v>490</v>
      </c>
      <c r="C529" s="4" t="s">
        <v>533</v>
      </c>
      <c r="D529" s="5"/>
    </row>
    <row r="530" ht="18.75" spans="1:4">
      <c r="A530" s="4" t="str">
        <f>"250420200724103857155"</f>
        <v>250420200724103857155</v>
      </c>
      <c r="B530" s="4" t="s">
        <v>490</v>
      </c>
      <c r="C530" s="4" t="s">
        <v>534</v>
      </c>
      <c r="D530" s="5"/>
    </row>
    <row r="531" ht="18.75" spans="1:4">
      <c r="A531" s="4" t="str">
        <f>"250420200724143941365"</f>
        <v>250420200724143941365</v>
      </c>
      <c r="B531" s="4" t="s">
        <v>490</v>
      </c>
      <c r="C531" s="4" t="s">
        <v>535</v>
      </c>
      <c r="D531" s="5"/>
    </row>
    <row r="532" ht="18.75" spans="1:4">
      <c r="A532" s="4" t="str">
        <f>"250420200724124016297"</f>
        <v>250420200724124016297</v>
      </c>
      <c r="B532" s="4" t="s">
        <v>490</v>
      </c>
      <c r="C532" s="4" t="s">
        <v>536</v>
      </c>
      <c r="D532" s="5"/>
    </row>
    <row r="533" ht="18.75" spans="1:4">
      <c r="A533" s="4" t="str">
        <f>"250420200724161514431"</f>
        <v>250420200724161514431</v>
      </c>
      <c r="B533" s="4" t="s">
        <v>490</v>
      </c>
      <c r="C533" s="4" t="s">
        <v>537</v>
      </c>
      <c r="D533" s="5"/>
    </row>
    <row r="534" ht="18.75" spans="1:4">
      <c r="A534" s="4" t="str">
        <f>"250420200724125237309"</f>
        <v>250420200724125237309</v>
      </c>
      <c r="B534" s="4" t="s">
        <v>490</v>
      </c>
      <c r="C534" s="4" t="s">
        <v>538</v>
      </c>
      <c r="D534" s="5"/>
    </row>
    <row r="535" ht="18.75" spans="1:4">
      <c r="A535" s="4" t="str">
        <f>"250420200724163413444"</f>
        <v>250420200724163413444</v>
      </c>
      <c r="B535" s="4" t="s">
        <v>490</v>
      </c>
      <c r="C535" s="4" t="s">
        <v>539</v>
      </c>
      <c r="D535" s="5"/>
    </row>
    <row r="536" ht="18.75" spans="1:4">
      <c r="A536" s="4" t="str">
        <f>"250420200724105158177"</f>
        <v>250420200724105158177</v>
      </c>
      <c r="B536" s="4" t="s">
        <v>490</v>
      </c>
      <c r="C536" s="4" t="s">
        <v>540</v>
      </c>
      <c r="D536" s="5"/>
    </row>
    <row r="537" ht="18.75" spans="1:4">
      <c r="A537" s="4" t="str">
        <f>"250420200724165352453"</f>
        <v>250420200724165352453</v>
      </c>
      <c r="B537" s="4" t="s">
        <v>490</v>
      </c>
      <c r="C537" s="4" t="s">
        <v>541</v>
      </c>
      <c r="D537" s="5"/>
    </row>
    <row r="538" ht="18.75" spans="1:4">
      <c r="A538" s="4" t="str">
        <f>"250420200724172229473"</f>
        <v>250420200724172229473</v>
      </c>
      <c r="B538" s="4" t="s">
        <v>490</v>
      </c>
      <c r="C538" s="4" t="s">
        <v>542</v>
      </c>
      <c r="D538" s="5"/>
    </row>
    <row r="539" ht="18.75" spans="1:4">
      <c r="A539" s="4" t="str">
        <f>"250420200724170834465"</f>
        <v>250420200724170834465</v>
      </c>
      <c r="B539" s="4" t="s">
        <v>490</v>
      </c>
      <c r="C539" s="4" t="s">
        <v>543</v>
      </c>
      <c r="D539" s="5"/>
    </row>
    <row r="540" ht="18.75" spans="1:4">
      <c r="A540" s="4" t="str">
        <f>"250420200724172948480"</f>
        <v>250420200724172948480</v>
      </c>
      <c r="B540" s="4" t="s">
        <v>490</v>
      </c>
      <c r="C540" s="4" t="s">
        <v>544</v>
      </c>
      <c r="D540" s="5"/>
    </row>
    <row r="541" ht="18.75" spans="1:4">
      <c r="A541" s="4" t="str">
        <f>"250420200724180142505"</f>
        <v>250420200724180142505</v>
      </c>
      <c r="B541" s="4" t="s">
        <v>490</v>
      </c>
      <c r="C541" s="4" t="s">
        <v>545</v>
      </c>
      <c r="D541" s="5"/>
    </row>
    <row r="542" ht="18.75" spans="1:4">
      <c r="A542" s="4" t="str">
        <f>"250420200724173506485"</f>
        <v>250420200724173506485</v>
      </c>
      <c r="B542" s="4" t="s">
        <v>490</v>
      </c>
      <c r="C542" s="4" t="s">
        <v>546</v>
      </c>
      <c r="D542" s="5"/>
    </row>
    <row r="543" ht="18.75" spans="1:4">
      <c r="A543" s="4" t="str">
        <f>"250420200724180016503"</f>
        <v>250420200724180016503</v>
      </c>
      <c r="B543" s="4" t="s">
        <v>490</v>
      </c>
      <c r="C543" s="4" t="s">
        <v>547</v>
      </c>
      <c r="D543" s="5"/>
    </row>
    <row r="544" ht="18.75" spans="1:4">
      <c r="A544" s="4" t="str">
        <f>"250420200724173246483"</f>
        <v>250420200724173246483</v>
      </c>
      <c r="B544" s="4" t="s">
        <v>490</v>
      </c>
      <c r="C544" s="4" t="s">
        <v>548</v>
      </c>
      <c r="D544" s="5"/>
    </row>
    <row r="545" ht="18.75" spans="1:4">
      <c r="A545" s="4" t="str">
        <f>"250420200724182921517"</f>
        <v>250420200724182921517</v>
      </c>
      <c r="B545" s="4" t="s">
        <v>490</v>
      </c>
      <c r="C545" s="4" t="s">
        <v>549</v>
      </c>
      <c r="D545" s="5"/>
    </row>
    <row r="546" ht="18.75" spans="1:4">
      <c r="A546" s="4" t="str">
        <f>"250420200724183722526"</f>
        <v>250420200724183722526</v>
      </c>
      <c r="B546" s="4" t="s">
        <v>490</v>
      </c>
      <c r="C546" s="4" t="s">
        <v>550</v>
      </c>
      <c r="D546" s="5"/>
    </row>
    <row r="547" ht="18.75" spans="1:4">
      <c r="A547" s="4" t="str">
        <f>"25042020072409402166"</f>
        <v>25042020072409402166</v>
      </c>
      <c r="B547" s="4" t="s">
        <v>490</v>
      </c>
      <c r="C547" s="4" t="s">
        <v>551</v>
      </c>
      <c r="D547" s="5"/>
    </row>
    <row r="548" ht="18.75" spans="1:4">
      <c r="A548" s="4" t="str">
        <f>"250420200724184013527"</f>
        <v>250420200724184013527</v>
      </c>
      <c r="B548" s="4" t="s">
        <v>490</v>
      </c>
      <c r="C548" s="4" t="s">
        <v>552</v>
      </c>
      <c r="D548" s="5"/>
    </row>
    <row r="549" ht="18.75" spans="1:4">
      <c r="A549" s="4" t="str">
        <f>"250420200724184652531"</f>
        <v>250420200724184652531</v>
      </c>
      <c r="B549" s="4" t="s">
        <v>490</v>
      </c>
      <c r="C549" s="4" t="s">
        <v>553</v>
      </c>
      <c r="D549" s="5"/>
    </row>
    <row r="550" ht="18.75" spans="1:4">
      <c r="A550" s="4" t="str">
        <f>"250420200724190040545"</f>
        <v>250420200724190040545</v>
      </c>
      <c r="B550" s="4" t="s">
        <v>490</v>
      </c>
      <c r="C550" s="4" t="s">
        <v>554</v>
      </c>
      <c r="D550" s="5"/>
    </row>
    <row r="551" ht="18.75" spans="1:4">
      <c r="A551" s="4" t="str">
        <f>"250420200724190415548"</f>
        <v>250420200724190415548</v>
      </c>
      <c r="B551" s="4" t="s">
        <v>490</v>
      </c>
      <c r="C551" s="4" t="s">
        <v>555</v>
      </c>
      <c r="D551" s="5"/>
    </row>
    <row r="552" ht="18.75" spans="1:4">
      <c r="A552" s="4" t="str">
        <f>"250420200724184152528"</f>
        <v>250420200724184152528</v>
      </c>
      <c r="B552" s="4" t="s">
        <v>490</v>
      </c>
      <c r="C552" s="4" t="s">
        <v>556</v>
      </c>
      <c r="D552" s="5"/>
    </row>
    <row r="553" ht="18.75" spans="1:4">
      <c r="A553" s="4" t="str">
        <f>"250420200724190728550"</f>
        <v>250420200724190728550</v>
      </c>
      <c r="B553" s="4" t="s">
        <v>490</v>
      </c>
      <c r="C553" s="4" t="s">
        <v>557</v>
      </c>
      <c r="D553" s="5"/>
    </row>
    <row r="554" ht="18.75" spans="1:4">
      <c r="A554" s="4" t="str">
        <f>"250420200724185843542"</f>
        <v>250420200724185843542</v>
      </c>
      <c r="B554" s="4" t="s">
        <v>490</v>
      </c>
      <c r="C554" s="4" t="s">
        <v>558</v>
      </c>
      <c r="D554" s="5"/>
    </row>
    <row r="555" ht="18.75" spans="1:4">
      <c r="A555" s="4" t="str">
        <f>"250420200724190646549"</f>
        <v>250420200724190646549</v>
      </c>
      <c r="B555" s="4" t="s">
        <v>490</v>
      </c>
      <c r="C555" s="4" t="s">
        <v>559</v>
      </c>
      <c r="D555" s="5"/>
    </row>
    <row r="556" ht="18.75" spans="1:4">
      <c r="A556" s="4" t="str">
        <f>"250420200724192100561"</f>
        <v>250420200724192100561</v>
      </c>
      <c r="B556" s="4" t="s">
        <v>490</v>
      </c>
      <c r="C556" s="4" t="s">
        <v>560</v>
      </c>
      <c r="D556" s="5"/>
    </row>
    <row r="557" ht="18.75" spans="1:4">
      <c r="A557" s="4" t="str">
        <f>"250420200724192018560"</f>
        <v>250420200724192018560</v>
      </c>
      <c r="B557" s="4" t="s">
        <v>490</v>
      </c>
      <c r="C557" s="4" t="s">
        <v>561</v>
      </c>
      <c r="D557" s="5"/>
    </row>
    <row r="558" ht="18.75" spans="1:4">
      <c r="A558" s="4" t="str">
        <f>"250420200724191212553"</f>
        <v>250420200724191212553</v>
      </c>
      <c r="B558" s="4" t="s">
        <v>490</v>
      </c>
      <c r="C558" s="4" t="s">
        <v>562</v>
      </c>
      <c r="D558" s="5"/>
    </row>
    <row r="559" ht="18.75" spans="1:4">
      <c r="A559" s="4" t="str">
        <f>"250420200724194725576"</f>
        <v>250420200724194725576</v>
      </c>
      <c r="B559" s="4" t="s">
        <v>490</v>
      </c>
      <c r="C559" s="4" t="s">
        <v>563</v>
      </c>
      <c r="D559" s="5"/>
    </row>
    <row r="560" ht="18.75" spans="1:4">
      <c r="A560" s="4" t="str">
        <f>"250420200724202305587"</f>
        <v>250420200724202305587</v>
      </c>
      <c r="B560" s="4" t="s">
        <v>490</v>
      </c>
      <c r="C560" s="4" t="s">
        <v>564</v>
      </c>
      <c r="D560" s="5"/>
    </row>
    <row r="561" ht="18.75" spans="1:4">
      <c r="A561" s="4" t="str">
        <f>"250420200724203238590"</f>
        <v>250420200724203238590</v>
      </c>
      <c r="B561" s="4" t="s">
        <v>490</v>
      </c>
      <c r="C561" s="4" t="s">
        <v>565</v>
      </c>
      <c r="D561" s="5"/>
    </row>
    <row r="562" ht="18.75" spans="1:4">
      <c r="A562" s="4" t="str">
        <f>"250420200724205100595"</f>
        <v>250420200724205100595</v>
      </c>
      <c r="B562" s="4" t="s">
        <v>490</v>
      </c>
      <c r="C562" s="4" t="s">
        <v>566</v>
      </c>
      <c r="D562" s="5"/>
    </row>
    <row r="563" ht="18.75" spans="1:4">
      <c r="A563" s="4" t="str">
        <f>"250420200724205558597"</f>
        <v>250420200724205558597</v>
      </c>
      <c r="B563" s="4" t="s">
        <v>490</v>
      </c>
      <c r="C563" s="4" t="s">
        <v>567</v>
      </c>
      <c r="D563" s="5"/>
    </row>
    <row r="564" ht="18.75" spans="1:4">
      <c r="A564" s="4" t="str">
        <f>"250420200724210004599"</f>
        <v>250420200724210004599</v>
      </c>
      <c r="B564" s="4" t="s">
        <v>490</v>
      </c>
      <c r="C564" s="4" t="s">
        <v>568</v>
      </c>
      <c r="D564" s="5"/>
    </row>
    <row r="565" ht="18.75" spans="1:4">
      <c r="A565" s="4" t="str">
        <f>"250420200724185805540"</f>
        <v>250420200724185805540</v>
      </c>
      <c r="B565" s="4" t="s">
        <v>490</v>
      </c>
      <c r="C565" s="4" t="s">
        <v>569</v>
      </c>
      <c r="D565" s="5"/>
    </row>
    <row r="566" ht="18.75" spans="1:4">
      <c r="A566" s="4" t="str">
        <f>"250420200724215125620"</f>
        <v>250420200724215125620</v>
      </c>
      <c r="B566" s="4" t="s">
        <v>490</v>
      </c>
      <c r="C566" s="4" t="s">
        <v>570</v>
      </c>
      <c r="D566" s="5"/>
    </row>
    <row r="567" ht="18.75" spans="1:4">
      <c r="A567" s="4" t="str">
        <f>"250420200724223010632"</f>
        <v>250420200724223010632</v>
      </c>
      <c r="B567" s="4" t="s">
        <v>490</v>
      </c>
      <c r="C567" s="4" t="s">
        <v>571</v>
      </c>
      <c r="D567" s="5"/>
    </row>
    <row r="568" ht="18.75" spans="1:4">
      <c r="A568" s="4" t="str">
        <f>"250420200724153826405"</f>
        <v>250420200724153826405</v>
      </c>
      <c r="B568" s="4" t="s">
        <v>490</v>
      </c>
      <c r="C568" s="4" t="s">
        <v>572</v>
      </c>
      <c r="D568" s="5"/>
    </row>
    <row r="569" ht="18.75" spans="1:4">
      <c r="A569" s="4" t="str">
        <f>"250420200724223833635"</f>
        <v>250420200724223833635</v>
      </c>
      <c r="B569" s="4" t="s">
        <v>490</v>
      </c>
      <c r="C569" s="4" t="s">
        <v>573</v>
      </c>
      <c r="D569" s="5"/>
    </row>
    <row r="570" ht="18.75" spans="1:4">
      <c r="A570" s="4" t="str">
        <f>"250420200724233948661"</f>
        <v>250420200724233948661</v>
      </c>
      <c r="B570" s="4" t="s">
        <v>490</v>
      </c>
      <c r="C570" s="4" t="s">
        <v>574</v>
      </c>
      <c r="D570" s="5"/>
    </row>
    <row r="571" ht="18.75" spans="1:4">
      <c r="A571" s="4" t="str">
        <f>"250420200724232958658"</f>
        <v>250420200724232958658</v>
      </c>
      <c r="B571" s="4" t="s">
        <v>490</v>
      </c>
      <c r="C571" s="4" t="s">
        <v>575</v>
      </c>
      <c r="D571" s="5"/>
    </row>
    <row r="572" ht="18.75" spans="1:4">
      <c r="A572" s="4" t="str">
        <f>"250420200725013653677"</f>
        <v>250420200725013653677</v>
      </c>
      <c r="B572" s="4" t="s">
        <v>490</v>
      </c>
      <c r="C572" s="4" t="s">
        <v>576</v>
      </c>
      <c r="D572" s="5"/>
    </row>
    <row r="573" ht="18.75" spans="1:4">
      <c r="A573" s="4" t="str">
        <f>"250420200724212059606"</f>
        <v>250420200724212059606</v>
      </c>
      <c r="B573" s="4" t="s">
        <v>490</v>
      </c>
      <c r="C573" s="4" t="s">
        <v>577</v>
      </c>
      <c r="D573" s="5"/>
    </row>
    <row r="574" ht="18.75" spans="1:4">
      <c r="A574" s="4" t="str">
        <f>"250420200725081125687"</f>
        <v>250420200725081125687</v>
      </c>
      <c r="B574" s="4" t="s">
        <v>490</v>
      </c>
      <c r="C574" s="4" t="s">
        <v>578</v>
      </c>
      <c r="D574" s="5"/>
    </row>
    <row r="575" ht="18.75" spans="1:4">
      <c r="A575" s="4" t="str">
        <f>"250420200724201543585"</f>
        <v>250420200724201543585</v>
      </c>
      <c r="B575" s="4" t="s">
        <v>490</v>
      </c>
      <c r="C575" s="4" t="s">
        <v>579</v>
      </c>
      <c r="D575" s="5"/>
    </row>
    <row r="576" ht="18.75" spans="1:4">
      <c r="A576" s="4" t="str">
        <f>"250420200725095224720"</f>
        <v>250420200725095224720</v>
      </c>
      <c r="B576" s="4" t="s">
        <v>490</v>
      </c>
      <c r="C576" s="4" t="s">
        <v>580</v>
      </c>
      <c r="D576" s="5"/>
    </row>
    <row r="577" ht="18.75" spans="1:4">
      <c r="A577" s="4" t="str">
        <f>"250420200724161502429"</f>
        <v>250420200724161502429</v>
      </c>
      <c r="B577" s="4" t="s">
        <v>490</v>
      </c>
      <c r="C577" s="4" t="s">
        <v>581</v>
      </c>
      <c r="D577" s="5"/>
    </row>
    <row r="578" ht="18.75" spans="1:4">
      <c r="A578" s="4" t="str">
        <f>"250420200725094502714"</f>
        <v>250420200725094502714</v>
      </c>
      <c r="B578" s="4" t="s">
        <v>490</v>
      </c>
      <c r="C578" s="4" t="s">
        <v>582</v>
      </c>
      <c r="D578" s="5"/>
    </row>
    <row r="579" ht="18.75" spans="1:4">
      <c r="A579" s="4" t="str">
        <f>"250420200724162744439"</f>
        <v>250420200724162744439</v>
      </c>
      <c r="B579" s="4" t="s">
        <v>490</v>
      </c>
      <c r="C579" s="4" t="s">
        <v>583</v>
      </c>
      <c r="D579" s="5"/>
    </row>
    <row r="580" ht="18.75" spans="1:4">
      <c r="A580" s="4" t="str">
        <f>"250420200725095715721"</f>
        <v>250420200725095715721</v>
      </c>
      <c r="B580" s="4" t="s">
        <v>490</v>
      </c>
      <c r="C580" s="4" t="s">
        <v>584</v>
      </c>
      <c r="D580" s="5"/>
    </row>
    <row r="581" ht="18.75" spans="1:4">
      <c r="A581" s="4" t="str">
        <f>"250420200725100021724"</f>
        <v>250420200725100021724</v>
      </c>
      <c r="B581" s="4" t="s">
        <v>490</v>
      </c>
      <c r="C581" s="4" t="s">
        <v>585</v>
      </c>
      <c r="D581" s="5"/>
    </row>
    <row r="582" ht="18.75" spans="1:4">
      <c r="A582" s="4" t="str">
        <f>"250420200725102227736"</f>
        <v>250420200725102227736</v>
      </c>
      <c r="B582" s="4" t="s">
        <v>490</v>
      </c>
      <c r="C582" s="4" t="s">
        <v>586</v>
      </c>
      <c r="D582" s="5"/>
    </row>
    <row r="583" ht="18.75" spans="1:4">
      <c r="A583" s="4" t="str">
        <f>"250420200725102949739"</f>
        <v>250420200725102949739</v>
      </c>
      <c r="B583" s="4" t="s">
        <v>490</v>
      </c>
      <c r="C583" s="4" t="s">
        <v>587</v>
      </c>
      <c r="D583" s="5"/>
    </row>
    <row r="584" ht="18.75" spans="1:4">
      <c r="A584" s="4" t="str">
        <f>"250420200724183017519"</f>
        <v>250420200724183017519</v>
      </c>
      <c r="B584" s="4" t="s">
        <v>490</v>
      </c>
      <c r="C584" s="4" t="s">
        <v>588</v>
      </c>
      <c r="D584" s="5"/>
    </row>
    <row r="585" ht="18.75" spans="1:4">
      <c r="A585" s="4" t="str">
        <f>"250420200725120245768"</f>
        <v>250420200725120245768</v>
      </c>
      <c r="B585" s="4" t="s">
        <v>490</v>
      </c>
      <c r="C585" s="4" t="s">
        <v>589</v>
      </c>
      <c r="D585" s="5"/>
    </row>
    <row r="586" ht="18.75" spans="1:4">
      <c r="A586" s="4" t="str">
        <f>"250420200725114027763"</f>
        <v>250420200725114027763</v>
      </c>
      <c r="B586" s="4" t="s">
        <v>490</v>
      </c>
      <c r="C586" s="4" t="s">
        <v>590</v>
      </c>
      <c r="D586" s="5"/>
    </row>
    <row r="587" ht="18.75" spans="1:4">
      <c r="A587" s="4" t="str">
        <f>"250420200725100023725"</f>
        <v>250420200725100023725</v>
      </c>
      <c r="B587" s="4" t="s">
        <v>490</v>
      </c>
      <c r="C587" s="4" t="s">
        <v>591</v>
      </c>
      <c r="D587" s="5"/>
    </row>
    <row r="588" ht="18.75" spans="1:4">
      <c r="A588" s="4" t="str">
        <f>"250420200725123056781"</f>
        <v>250420200725123056781</v>
      </c>
      <c r="B588" s="4" t="s">
        <v>490</v>
      </c>
      <c r="C588" s="4" t="s">
        <v>592</v>
      </c>
      <c r="D588" s="5"/>
    </row>
    <row r="589" ht="18.75" spans="1:4">
      <c r="A589" s="4" t="str">
        <f>"250420200725100449726"</f>
        <v>250420200725100449726</v>
      </c>
      <c r="B589" s="4" t="s">
        <v>490</v>
      </c>
      <c r="C589" s="4" t="s">
        <v>593</v>
      </c>
      <c r="D589" s="5"/>
    </row>
    <row r="590" ht="18.75" spans="1:4">
      <c r="A590" s="4" t="str">
        <f>"250420200725130300792"</f>
        <v>250420200725130300792</v>
      </c>
      <c r="B590" s="4" t="s">
        <v>490</v>
      </c>
      <c r="C590" s="4" t="s">
        <v>594</v>
      </c>
      <c r="D590" s="5"/>
    </row>
    <row r="591" ht="18.75" spans="1:4">
      <c r="A591" s="4" t="str">
        <f>"250420200725131959803"</f>
        <v>250420200725131959803</v>
      </c>
      <c r="B591" s="4" t="s">
        <v>490</v>
      </c>
      <c r="C591" s="4" t="s">
        <v>595</v>
      </c>
      <c r="D591" s="5"/>
    </row>
    <row r="592" ht="18.75" spans="1:4">
      <c r="A592" s="4" t="str">
        <f>"250420200725140604819"</f>
        <v>250420200725140604819</v>
      </c>
      <c r="B592" s="4" t="s">
        <v>490</v>
      </c>
      <c r="C592" s="4" t="s">
        <v>596</v>
      </c>
      <c r="D592" s="5"/>
    </row>
    <row r="593" ht="18.75" spans="1:4">
      <c r="A593" s="4" t="str">
        <f>"250420200725142501824"</f>
        <v>250420200725142501824</v>
      </c>
      <c r="B593" s="4" t="s">
        <v>490</v>
      </c>
      <c r="C593" s="4" t="s">
        <v>597</v>
      </c>
      <c r="D593" s="5"/>
    </row>
    <row r="594" ht="18.75" spans="1:4">
      <c r="A594" s="4" t="str">
        <f>"250420200725133002806"</f>
        <v>250420200725133002806</v>
      </c>
      <c r="B594" s="4" t="s">
        <v>490</v>
      </c>
      <c r="C594" s="4" t="s">
        <v>598</v>
      </c>
      <c r="D594" s="5"/>
    </row>
    <row r="595" ht="18.75" spans="1:4">
      <c r="A595" s="4" t="str">
        <f>"250420200725152415834"</f>
        <v>250420200725152415834</v>
      </c>
      <c r="B595" s="4" t="s">
        <v>490</v>
      </c>
      <c r="C595" s="4" t="s">
        <v>599</v>
      </c>
      <c r="D595" s="5"/>
    </row>
    <row r="596" ht="18.75" spans="1:4">
      <c r="A596" s="4" t="str">
        <f>"250420200725153500836"</f>
        <v>250420200725153500836</v>
      </c>
      <c r="B596" s="4" t="s">
        <v>490</v>
      </c>
      <c r="C596" s="4" t="s">
        <v>600</v>
      </c>
      <c r="D596" s="5"/>
    </row>
    <row r="597" ht="18.75" spans="1:4">
      <c r="A597" s="4" t="str">
        <f>"250420200725153720838"</f>
        <v>250420200725153720838</v>
      </c>
      <c r="B597" s="4" t="s">
        <v>490</v>
      </c>
      <c r="C597" s="4" t="s">
        <v>601</v>
      </c>
      <c r="D597" s="5"/>
    </row>
    <row r="598" ht="18.75" spans="1:4">
      <c r="A598" s="4" t="str">
        <f>"250420200725123134782"</f>
        <v>250420200725123134782</v>
      </c>
      <c r="B598" s="4" t="s">
        <v>490</v>
      </c>
      <c r="C598" s="4" t="s">
        <v>602</v>
      </c>
      <c r="D598" s="5"/>
    </row>
    <row r="599" ht="18.75" spans="1:4">
      <c r="A599" s="4" t="str">
        <f>"250420200725163006859"</f>
        <v>250420200725163006859</v>
      </c>
      <c r="B599" s="4" t="s">
        <v>490</v>
      </c>
      <c r="C599" s="4" t="s">
        <v>603</v>
      </c>
      <c r="D599" s="5"/>
    </row>
    <row r="600" ht="18.75" spans="1:4">
      <c r="A600" s="4" t="str">
        <f>"250420200725164436864"</f>
        <v>250420200725164436864</v>
      </c>
      <c r="B600" s="4" t="s">
        <v>490</v>
      </c>
      <c r="C600" s="4" t="s">
        <v>604</v>
      </c>
      <c r="D600" s="5"/>
    </row>
    <row r="601" ht="18.75" spans="1:4">
      <c r="A601" s="4" t="str">
        <f>"250420200725124345786"</f>
        <v>250420200725124345786</v>
      </c>
      <c r="B601" s="4" t="s">
        <v>490</v>
      </c>
      <c r="C601" s="4" t="s">
        <v>605</v>
      </c>
      <c r="D601" s="5"/>
    </row>
    <row r="602" ht="18.75" spans="1:4">
      <c r="A602" s="4" t="str">
        <f>"250420200725185122904"</f>
        <v>250420200725185122904</v>
      </c>
      <c r="B602" s="4" t="s">
        <v>490</v>
      </c>
      <c r="C602" s="4" t="s">
        <v>606</v>
      </c>
      <c r="D602" s="5"/>
    </row>
    <row r="603" ht="18.75" spans="1:4">
      <c r="A603" s="4" t="str">
        <f>"250420200725192610913"</f>
        <v>250420200725192610913</v>
      </c>
      <c r="B603" s="4" t="s">
        <v>490</v>
      </c>
      <c r="C603" s="4" t="s">
        <v>607</v>
      </c>
      <c r="D603" s="5"/>
    </row>
    <row r="604" ht="18.75" spans="1:4">
      <c r="A604" s="4" t="str">
        <f>"250420200724150852384"</f>
        <v>250420200724150852384</v>
      </c>
      <c r="B604" s="4" t="s">
        <v>490</v>
      </c>
      <c r="C604" s="4" t="s">
        <v>608</v>
      </c>
      <c r="D604" s="5"/>
    </row>
    <row r="605" ht="18.75" spans="1:4">
      <c r="A605" s="4" t="str">
        <f>"250420200725201341925"</f>
        <v>250420200725201341925</v>
      </c>
      <c r="B605" s="4" t="s">
        <v>490</v>
      </c>
      <c r="C605" s="4" t="s">
        <v>609</v>
      </c>
      <c r="D605" s="5"/>
    </row>
    <row r="606" ht="18.75" spans="1:4">
      <c r="A606" s="4" t="str">
        <f>"250420200724202043586"</f>
        <v>250420200724202043586</v>
      </c>
      <c r="B606" s="4" t="s">
        <v>490</v>
      </c>
      <c r="C606" s="4" t="s">
        <v>610</v>
      </c>
      <c r="D606" s="5"/>
    </row>
    <row r="607" ht="18.75" spans="1:4">
      <c r="A607" s="4" t="str">
        <f>"250420200725201524926"</f>
        <v>250420200725201524926</v>
      </c>
      <c r="B607" s="4" t="s">
        <v>490</v>
      </c>
      <c r="C607" s="4" t="s">
        <v>611</v>
      </c>
      <c r="D607" s="5"/>
    </row>
    <row r="608" ht="18.75" spans="1:4">
      <c r="A608" s="4" t="str">
        <f>"250420200725203838937"</f>
        <v>250420200725203838937</v>
      </c>
      <c r="B608" s="4" t="s">
        <v>490</v>
      </c>
      <c r="C608" s="4" t="s">
        <v>612</v>
      </c>
      <c r="D608" s="5"/>
    </row>
    <row r="609" ht="18.75" spans="1:4">
      <c r="A609" s="4" t="str">
        <f>"250420200725204634939"</f>
        <v>250420200725204634939</v>
      </c>
      <c r="B609" s="4" t="s">
        <v>490</v>
      </c>
      <c r="C609" s="4" t="s">
        <v>613</v>
      </c>
      <c r="D609" s="5"/>
    </row>
    <row r="610" ht="18.75" spans="1:4">
      <c r="A610" s="4" t="str">
        <f>"250420200725210838945"</f>
        <v>250420200725210838945</v>
      </c>
      <c r="B610" s="4" t="s">
        <v>490</v>
      </c>
      <c r="C610" s="4" t="s">
        <v>614</v>
      </c>
      <c r="D610" s="5"/>
    </row>
    <row r="611" ht="18.75" spans="1:4">
      <c r="A611" s="4" t="str">
        <f>"250420200725100656730"</f>
        <v>250420200725100656730</v>
      </c>
      <c r="B611" s="4" t="s">
        <v>490</v>
      </c>
      <c r="C611" s="4" t="s">
        <v>615</v>
      </c>
      <c r="D611" s="5"/>
    </row>
    <row r="612" ht="18.75" spans="1:4">
      <c r="A612" s="4" t="str">
        <f>"250420200725212603952"</f>
        <v>250420200725212603952</v>
      </c>
      <c r="B612" s="4" t="s">
        <v>490</v>
      </c>
      <c r="C612" s="4" t="s">
        <v>616</v>
      </c>
      <c r="D612" s="5"/>
    </row>
    <row r="613" ht="18.75" spans="1:4">
      <c r="A613" s="4" t="str">
        <f>"250420200725214348956"</f>
        <v>250420200725214348956</v>
      </c>
      <c r="B613" s="4" t="s">
        <v>490</v>
      </c>
      <c r="C613" s="4" t="s">
        <v>617</v>
      </c>
      <c r="D613" s="5"/>
    </row>
    <row r="614" ht="18.75" spans="1:4">
      <c r="A614" s="4" t="str">
        <f>"250420200725221344964"</f>
        <v>250420200725221344964</v>
      </c>
      <c r="B614" s="4" t="s">
        <v>490</v>
      </c>
      <c r="C614" s="4" t="s">
        <v>618</v>
      </c>
      <c r="D614" s="5"/>
    </row>
    <row r="615" ht="18.75" spans="1:4">
      <c r="A615" s="4" t="str">
        <f>"250420200725221522965"</f>
        <v>250420200725221522965</v>
      </c>
      <c r="B615" s="4" t="s">
        <v>490</v>
      </c>
      <c r="C615" s="4" t="s">
        <v>619</v>
      </c>
      <c r="D615" s="5"/>
    </row>
    <row r="616" ht="18.75" spans="1:4">
      <c r="A616" s="4" t="str">
        <f>"250420200725220345958"</f>
        <v>250420200725220345958</v>
      </c>
      <c r="B616" s="4" t="s">
        <v>490</v>
      </c>
      <c r="C616" s="4" t="s">
        <v>620</v>
      </c>
      <c r="D616" s="5"/>
    </row>
    <row r="617" ht="18.75" spans="1:4">
      <c r="A617" s="4" t="str">
        <f>"250420200725224854979"</f>
        <v>250420200725224854979</v>
      </c>
      <c r="B617" s="4" t="s">
        <v>490</v>
      </c>
      <c r="C617" s="4" t="s">
        <v>621</v>
      </c>
      <c r="D617" s="5"/>
    </row>
    <row r="618" ht="18.75" spans="1:4">
      <c r="A618" s="4" t="str">
        <f>"250420200725212352949"</f>
        <v>250420200725212352949</v>
      </c>
      <c r="B618" s="4" t="s">
        <v>490</v>
      </c>
      <c r="C618" s="4" t="s">
        <v>622</v>
      </c>
      <c r="D618" s="5"/>
    </row>
    <row r="619" ht="18.75" spans="1:4">
      <c r="A619" s="4" t="str">
        <f>"250420200725224530978"</f>
        <v>250420200725224530978</v>
      </c>
      <c r="B619" s="4" t="s">
        <v>490</v>
      </c>
      <c r="C619" s="4" t="s">
        <v>623</v>
      </c>
      <c r="D619" s="5"/>
    </row>
    <row r="620" ht="18.75" spans="1:4">
      <c r="A620" s="4" t="str">
        <f>"2504202007252338371003"</f>
        <v>2504202007252338371003</v>
      </c>
      <c r="B620" s="4" t="s">
        <v>490</v>
      </c>
      <c r="C620" s="4" t="s">
        <v>624</v>
      </c>
      <c r="D620" s="5"/>
    </row>
    <row r="621" ht="18.75" spans="1:4">
      <c r="A621" s="4" t="str">
        <f>"2504202007252333461001"</f>
        <v>2504202007252333461001</v>
      </c>
      <c r="B621" s="4" t="s">
        <v>490</v>
      </c>
      <c r="C621" s="4" t="s">
        <v>625</v>
      </c>
      <c r="D621" s="5"/>
    </row>
    <row r="622" ht="18.75" spans="1:4">
      <c r="A622" s="4" t="str">
        <f>"2504202007252352401009"</f>
        <v>2504202007252352401009</v>
      </c>
      <c r="B622" s="4" t="s">
        <v>490</v>
      </c>
      <c r="C622" s="4" t="s">
        <v>626</v>
      </c>
      <c r="D622" s="5"/>
    </row>
    <row r="623" ht="18.75" spans="1:4">
      <c r="A623" s="4" t="str">
        <f>"250420200724150358379"</f>
        <v>250420200724150358379</v>
      </c>
      <c r="B623" s="4" t="s">
        <v>490</v>
      </c>
      <c r="C623" s="4" t="s">
        <v>627</v>
      </c>
      <c r="D623" s="5"/>
    </row>
    <row r="624" ht="18.75" spans="1:4">
      <c r="A624" s="4" t="str">
        <f>"2504202007260847201036"</f>
        <v>2504202007260847201036</v>
      </c>
      <c r="B624" s="4" t="s">
        <v>490</v>
      </c>
      <c r="C624" s="4" t="s">
        <v>628</v>
      </c>
      <c r="D624" s="5"/>
    </row>
    <row r="625" ht="18.75" spans="1:4">
      <c r="A625" s="4" t="str">
        <f>"2504202007260947201046"</f>
        <v>2504202007260947201046</v>
      </c>
      <c r="B625" s="4" t="s">
        <v>490</v>
      </c>
      <c r="C625" s="4" t="s">
        <v>629</v>
      </c>
      <c r="D625" s="5"/>
    </row>
    <row r="626" ht="18.75" spans="1:4">
      <c r="A626" s="4" t="str">
        <f>"2504202007261008301053"</f>
        <v>2504202007261008301053</v>
      </c>
      <c r="B626" s="4" t="s">
        <v>490</v>
      </c>
      <c r="C626" s="4" t="s">
        <v>630</v>
      </c>
      <c r="D626" s="5"/>
    </row>
    <row r="627" ht="18.75" spans="1:4">
      <c r="A627" s="4" t="str">
        <f>"2504202007261019261058"</f>
        <v>2504202007261019261058</v>
      </c>
      <c r="B627" s="4" t="s">
        <v>490</v>
      </c>
      <c r="C627" s="4" t="s">
        <v>631</v>
      </c>
      <c r="D627" s="5"/>
    </row>
    <row r="628" ht="18.75" spans="1:4">
      <c r="A628" s="4" t="str">
        <f>"2504202007261043381066"</f>
        <v>2504202007261043381066</v>
      </c>
      <c r="B628" s="4" t="s">
        <v>490</v>
      </c>
      <c r="C628" s="4" t="s">
        <v>632</v>
      </c>
      <c r="D628" s="5"/>
    </row>
    <row r="629" ht="18.75" spans="1:4">
      <c r="A629" s="4" t="str">
        <f>"2504202007261048111067"</f>
        <v>2504202007261048111067</v>
      </c>
      <c r="B629" s="4" t="s">
        <v>490</v>
      </c>
      <c r="C629" s="4" t="s">
        <v>633</v>
      </c>
      <c r="D629" s="5"/>
    </row>
    <row r="630" ht="18.75" spans="1:4">
      <c r="A630" s="4" t="str">
        <f>"250420200725103257740"</f>
        <v>250420200725103257740</v>
      </c>
      <c r="B630" s="4" t="s">
        <v>490</v>
      </c>
      <c r="C630" s="4" t="s">
        <v>634</v>
      </c>
      <c r="D630" s="5"/>
    </row>
    <row r="631" ht="18.75" spans="1:4">
      <c r="A631" s="4" t="str">
        <f>"2504202007261050341068"</f>
        <v>2504202007261050341068</v>
      </c>
      <c r="B631" s="4" t="s">
        <v>490</v>
      </c>
      <c r="C631" s="4" t="s">
        <v>635</v>
      </c>
      <c r="D631" s="5"/>
    </row>
    <row r="632" ht="18.75" spans="1:4">
      <c r="A632" s="4" t="str">
        <f>"2504202007261038421064"</f>
        <v>2504202007261038421064</v>
      </c>
      <c r="B632" s="4" t="s">
        <v>490</v>
      </c>
      <c r="C632" s="4" t="s">
        <v>636</v>
      </c>
      <c r="D632" s="5"/>
    </row>
    <row r="633" ht="18.75" spans="1:4">
      <c r="A633" s="4" t="str">
        <f>"250420200725131509798"</f>
        <v>250420200725131509798</v>
      </c>
      <c r="B633" s="4" t="s">
        <v>490</v>
      </c>
      <c r="C633" s="4" t="s">
        <v>637</v>
      </c>
      <c r="D633" s="5"/>
    </row>
    <row r="634" ht="18.75" spans="1:4">
      <c r="A634" s="4" t="str">
        <f>"2504202007261105121073"</f>
        <v>2504202007261105121073</v>
      </c>
      <c r="B634" s="4" t="s">
        <v>490</v>
      </c>
      <c r="C634" s="4" t="s">
        <v>638</v>
      </c>
      <c r="D634" s="5"/>
    </row>
    <row r="635" ht="18.75" spans="1:4">
      <c r="A635" s="4" t="str">
        <f>"2504202007260845521035"</f>
        <v>2504202007260845521035</v>
      </c>
      <c r="B635" s="4" t="s">
        <v>490</v>
      </c>
      <c r="C635" s="4" t="s">
        <v>639</v>
      </c>
      <c r="D635" s="5"/>
    </row>
    <row r="636" ht="18.75" spans="1:4">
      <c r="A636" s="4" t="str">
        <f>"2504202007261145531084"</f>
        <v>2504202007261145531084</v>
      </c>
      <c r="B636" s="4" t="s">
        <v>490</v>
      </c>
      <c r="C636" s="4" t="s">
        <v>640</v>
      </c>
      <c r="D636" s="5"/>
    </row>
    <row r="637" ht="18.75" spans="1:4">
      <c r="A637" s="4" t="str">
        <f>"2504202007261219431094"</f>
        <v>2504202007261219431094</v>
      </c>
      <c r="B637" s="4" t="s">
        <v>490</v>
      </c>
      <c r="C637" s="4" t="s">
        <v>641</v>
      </c>
      <c r="D637" s="5"/>
    </row>
    <row r="638" ht="18.75" spans="1:4">
      <c r="A638" s="4" t="str">
        <f>"2504202007261241291100"</f>
        <v>2504202007261241291100</v>
      </c>
      <c r="B638" s="4" t="s">
        <v>490</v>
      </c>
      <c r="C638" s="4" t="s">
        <v>642</v>
      </c>
      <c r="D638" s="5"/>
    </row>
    <row r="639" ht="18.75" spans="1:4">
      <c r="A639" s="4" t="str">
        <f>"2504202007261252101105"</f>
        <v>2504202007261252101105</v>
      </c>
      <c r="B639" s="4" t="s">
        <v>490</v>
      </c>
      <c r="C639" s="4" t="s">
        <v>643</v>
      </c>
      <c r="D639" s="5"/>
    </row>
    <row r="640" ht="18.75" spans="1:4">
      <c r="A640" s="4" t="str">
        <f>"250420200724115819264"</f>
        <v>250420200724115819264</v>
      </c>
      <c r="B640" s="4" t="s">
        <v>490</v>
      </c>
      <c r="C640" s="4" t="s">
        <v>644</v>
      </c>
      <c r="D640" s="5"/>
    </row>
    <row r="641" ht="18.75" spans="1:4">
      <c r="A641" s="4" t="str">
        <f>"2504202007261317271109"</f>
        <v>2504202007261317271109</v>
      </c>
      <c r="B641" s="4" t="s">
        <v>490</v>
      </c>
      <c r="C641" s="4" t="s">
        <v>645</v>
      </c>
      <c r="D641" s="5"/>
    </row>
    <row r="642" ht="18.75" spans="1:4">
      <c r="A642" s="4" t="str">
        <f>"2504202007261329041111"</f>
        <v>2504202007261329041111</v>
      </c>
      <c r="B642" s="4" t="s">
        <v>490</v>
      </c>
      <c r="C642" s="4" t="s">
        <v>646</v>
      </c>
      <c r="D642" s="5"/>
    </row>
    <row r="643" ht="18.75" spans="1:4">
      <c r="A643" s="4" t="str">
        <f>"2504202007261341241115"</f>
        <v>2504202007261341241115</v>
      </c>
      <c r="B643" s="4" t="s">
        <v>490</v>
      </c>
      <c r="C643" s="4" t="s">
        <v>647</v>
      </c>
      <c r="D643" s="5"/>
    </row>
    <row r="644" ht="18.75" spans="1:4">
      <c r="A644" s="4" t="str">
        <f>"250420200724104542166"</f>
        <v>250420200724104542166</v>
      </c>
      <c r="B644" s="4" t="s">
        <v>490</v>
      </c>
      <c r="C644" s="4" t="s">
        <v>648</v>
      </c>
      <c r="D644" s="5"/>
    </row>
    <row r="645" ht="18.75" spans="1:4">
      <c r="A645" s="4" t="str">
        <f>"2504202007261409051123"</f>
        <v>2504202007261409051123</v>
      </c>
      <c r="B645" s="4" t="s">
        <v>490</v>
      </c>
      <c r="C645" s="4" t="s">
        <v>649</v>
      </c>
      <c r="D645" s="5"/>
    </row>
    <row r="646" ht="18.75" spans="1:4">
      <c r="A646" s="4" t="str">
        <f>"250420200725203853938"</f>
        <v>250420200725203853938</v>
      </c>
      <c r="B646" s="4" t="s">
        <v>490</v>
      </c>
      <c r="C646" s="4" t="s">
        <v>650</v>
      </c>
      <c r="D646" s="5"/>
    </row>
    <row r="647" ht="18.75" spans="1:4">
      <c r="A647" s="4" t="str">
        <f>"2504202007261452051128"</f>
        <v>2504202007261452051128</v>
      </c>
      <c r="B647" s="4" t="s">
        <v>490</v>
      </c>
      <c r="C647" s="4" t="s">
        <v>651</v>
      </c>
      <c r="D647" s="5"/>
    </row>
    <row r="648" ht="18.75" spans="1:4">
      <c r="A648" s="4" t="str">
        <f>"250420200725065215682"</f>
        <v>250420200725065215682</v>
      </c>
      <c r="B648" s="4" t="s">
        <v>490</v>
      </c>
      <c r="C648" s="4" t="s">
        <v>652</v>
      </c>
      <c r="D648" s="5"/>
    </row>
    <row r="649" ht="18.75" spans="1:4">
      <c r="A649" s="4" t="str">
        <f>"2504202007261635301147"</f>
        <v>2504202007261635301147</v>
      </c>
      <c r="B649" s="4" t="s">
        <v>490</v>
      </c>
      <c r="C649" s="4" t="s">
        <v>653</v>
      </c>
      <c r="D649" s="5"/>
    </row>
    <row r="650" ht="18.75" spans="1:4">
      <c r="A650" s="4" t="str">
        <f>"2504202007261653341152"</f>
        <v>2504202007261653341152</v>
      </c>
      <c r="B650" s="4" t="s">
        <v>490</v>
      </c>
      <c r="C650" s="4" t="s">
        <v>654</v>
      </c>
      <c r="D650" s="5"/>
    </row>
    <row r="651" ht="18.75" spans="1:4">
      <c r="A651" s="4" t="str">
        <f>"250420200725011043675"</f>
        <v>250420200725011043675</v>
      </c>
      <c r="B651" s="4" t="s">
        <v>490</v>
      </c>
      <c r="C651" s="4" t="s">
        <v>655</v>
      </c>
      <c r="D651" s="5"/>
    </row>
    <row r="652" ht="18.75" spans="1:4">
      <c r="A652" s="4" t="str">
        <f>"2504202007261717541158"</f>
        <v>2504202007261717541158</v>
      </c>
      <c r="B652" s="4" t="s">
        <v>490</v>
      </c>
      <c r="C652" s="4" t="s">
        <v>656</v>
      </c>
      <c r="D652" s="5"/>
    </row>
    <row r="653" ht="18.75" spans="1:4">
      <c r="A653" s="4" t="str">
        <f>"2504202007261758211165"</f>
        <v>2504202007261758211165</v>
      </c>
      <c r="B653" s="4" t="s">
        <v>490</v>
      </c>
      <c r="C653" s="4" t="s">
        <v>657</v>
      </c>
      <c r="D653" s="5"/>
    </row>
    <row r="654" ht="18.75" spans="1:4">
      <c r="A654" s="4" t="str">
        <f>"2504202007261810411167"</f>
        <v>2504202007261810411167</v>
      </c>
      <c r="B654" s="4" t="s">
        <v>490</v>
      </c>
      <c r="C654" s="4" t="s">
        <v>658</v>
      </c>
      <c r="D654" s="5"/>
    </row>
    <row r="655" ht="18.75" spans="1:4">
      <c r="A655" s="4" t="str">
        <f>"2504202007261939061179"</f>
        <v>2504202007261939061179</v>
      </c>
      <c r="B655" s="4" t="s">
        <v>490</v>
      </c>
      <c r="C655" s="4" t="s">
        <v>659</v>
      </c>
      <c r="D655" s="5"/>
    </row>
    <row r="656" ht="18.75" spans="1:4">
      <c r="A656" s="4" t="str">
        <f>"2504202007262015391189"</f>
        <v>2504202007262015391189</v>
      </c>
      <c r="B656" s="4" t="s">
        <v>490</v>
      </c>
      <c r="C656" s="4" t="s">
        <v>660</v>
      </c>
      <c r="D656" s="5"/>
    </row>
    <row r="657" ht="18.75" spans="1:4">
      <c r="A657" s="4" t="str">
        <f>"2504202007262051381201"</f>
        <v>2504202007262051381201</v>
      </c>
      <c r="B657" s="4" t="s">
        <v>490</v>
      </c>
      <c r="C657" s="4" t="s">
        <v>661</v>
      </c>
      <c r="D657" s="5"/>
    </row>
    <row r="658" ht="18.75" spans="1:4">
      <c r="A658" s="4" t="str">
        <f>"2504202007262114591204"</f>
        <v>2504202007262114591204</v>
      </c>
      <c r="B658" s="4" t="s">
        <v>490</v>
      </c>
      <c r="C658" s="4" t="s">
        <v>662</v>
      </c>
      <c r="D658" s="5"/>
    </row>
    <row r="659" ht="18.75" spans="1:4">
      <c r="A659" s="4" t="str">
        <f>"2504202007262146311213"</f>
        <v>2504202007262146311213</v>
      </c>
      <c r="B659" s="4" t="s">
        <v>490</v>
      </c>
      <c r="C659" s="4" t="s">
        <v>663</v>
      </c>
      <c r="D659" s="5"/>
    </row>
    <row r="660" ht="18.75" spans="1:4">
      <c r="A660" s="4" t="str">
        <f>"2504202007262331511245"</f>
        <v>2504202007262331511245</v>
      </c>
      <c r="B660" s="4" t="s">
        <v>490</v>
      </c>
      <c r="C660" s="4" t="s">
        <v>664</v>
      </c>
      <c r="D660" s="5"/>
    </row>
    <row r="661" ht="18.75" spans="1:4">
      <c r="A661" s="4" t="str">
        <f>"2504202007270002031251"</f>
        <v>2504202007270002031251</v>
      </c>
      <c r="B661" s="4" t="s">
        <v>490</v>
      </c>
      <c r="C661" s="4" t="s">
        <v>665</v>
      </c>
      <c r="D661" s="5"/>
    </row>
    <row r="662" ht="18.75" spans="1:4">
      <c r="A662" s="4" t="str">
        <f>"2504202007270022361257"</f>
        <v>2504202007270022361257</v>
      </c>
      <c r="B662" s="4" t="s">
        <v>490</v>
      </c>
      <c r="C662" s="4" t="s">
        <v>666</v>
      </c>
      <c r="D662" s="5"/>
    </row>
    <row r="663" ht="18.75" spans="1:4">
      <c r="A663" s="4" t="str">
        <f>"2504202007270856061284"</f>
        <v>2504202007270856061284</v>
      </c>
      <c r="B663" s="4" t="s">
        <v>490</v>
      </c>
      <c r="C663" s="4" t="s">
        <v>667</v>
      </c>
      <c r="D663" s="5"/>
    </row>
    <row r="664" ht="18.75" spans="1:4">
      <c r="A664" s="4" t="str">
        <f>"2504202007270909161291"</f>
        <v>2504202007270909161291</v>
      </c>
      <c r="B664" s="4" t="s">
        <v>490</v>
      </c>
      <c r="C664" s="4" t="s">
        <v>668</v>
      </c>
      <c r="D664" s="5"/>
    </row>
    <row r="665" ht="18.75" spans="1:4">
      <c r="A665" s="4" t="str">
        <f>"2504202007270817191273"</f>
        <v>2504202007270817191273</v>
      </c>
      <c r="B665" s="4" t="s">
        <v>490</v>
      </c>
      <c r="C665" s="4" t="s">
        <v>669</v>
      </c>
      <c r="D665" s="5"/>
    </row>
    <row r="666" ht="18.75" spans="1:4">
      <c r="A666" s="4" t="str">
        <f>"2504202007270929271295"</f>
        <v>2504202007270929271295</v>
      </c>
      <c r="B666" s="4" t="s">
        <v>490</v>
      </c>
      <c r="C666" s="4" t="s">
        <v>670</v>
      </c>
      <c r="D666" s="5"/>
    </row>
    <row r="667" ht="18.75" spans="1:4">
      <c r="A667" s="4" t="str">
        <f>"2504202007270822551275"</f>
        <v>2504202007270822551275</v>
      </c>
      <c r="B667" s="4" t="s">
        <v>490</v>
      </c>
      <c r="C667" s="4" t="s">
        <v>671</v>
      </c>
      <c r="D667" s="5"/>
    </row>
    <row r="668" ht="18.75" spans="1:4">
      <c r="A668" s="4" t="str">
        <f>"250420200725233016999"</f>
        <v>250420200725233016999</v>
      </c>
      <c r="B668" s="4" t="s">
        <v>490</v>
      </c>
      <c r="C668" s="4" t="s">
        <v>672</v>
      </c>
      <c r="D668" s="5"/>
    </row>
    <row r="669" ht="18.75" spans="1:4">
      <c r="A669" s="4" t="str">
        <f>"2504202007261904311174"</f>
        <v>2504202007261904311174</v>
      </c>
      <c r="B669" s="4" t="s">
        <v>490</v>
      </c>
      <c r="C669" s="4" t="s">
        <v>673</v>
      </c>
      <c r="D669" s="5"/>
    </row>
    <row r="670" ht="18.75" spans="1:4">
      <c r="A670" s="4" t="str">
        <f>"2504202007270919461294"</f>
        <v>2504202007270919461294</v>
      </c>
      <c r="B670" s="4" t="s">
        <v>490</v>
      </c>
      <c r="C670" s="4" t="s">
        <v>674</v>
      </c>
      <c r="D670" s="5"/>
    </row>
    <row r="671" ht="18.75" spans="1:4">
      <c r="A671" s="4" t="str">
        <f>"2504202007271012211321"</f>
        <v>2504202007271012211321</v>
      </c>
      <c r="B671" s="4" t="s">
        <v>490</v>
      </c>
      <c r="C671" s="4" t="s">
        <v>675</v>
      </c>
      <c r="D671" s="5"/>
    </row>
    <row r="672" ht="18.75" spans="1:4">
      <c r="A672" s="4" t="str">
        <f>"250420200725222651969"</f>
        <v>250420200725222651969</v>
      </c>
      <c r="B672" s="4" t="s">
        <v>490</v>
      </c>
      <c r="C672" s="4" t="s">
        <v>676</v>
      </c>
      <c r="D672" s="5"/>
    </row>
    <row r="673" ht="18.75" spans="1:4">
      <c r="A673" s="4" t="str">
        <f>"2504202007271034101337"</f>
        <v>2504202007271034101337</v>
      </c>
      <c r="B673" s="4" t="s">
        <v>490</v>
      </c>
      <c r="C673" s="4" t="s">
        <v>677</v>
      </c>
      <c r="D673" s="5"/>
    </row>
    <row r="674" ht="18.75" spans="1:4">
      <c r="A674" s="4" t="str">
        <f>"2504202007271045551348"</f>
        <v>2504202007271045551348</v>
      </c>
      <c r="B674" s="4" t="s">
        <v>490</v>
      </c>
      <c r="C674" s="4" t="s">
        <v>678</v>
      </c>
      <c r="D674" s="5"/>
    </row>
    <row r="675" ht="18.75" spans="1:4">
      <c r="A675" s="4" t="str">
        <f>"2504202007271030071334"</f>
        <v>2504202007271030071334</v>
      </c>
      <c r="B675" s="4" t="s">
        <v>490</v>
      </c>
      <c r="C675" s="4" t="s">
        <v>679</v>
      </c>
      <c r="D675" s="5"/>
    </row>
    <row r="676" ht="18.75" spans="1:4">
      <c r="A676" s="4" t="str">
        <f>"2504202007271100461355"</f>
        <v>2504202007271100461355</v>
      </c>
      <c r="B676" s="4" t="s">
        <v>490</v>
      </c>
      <c r="C676" s="4" t="s">
        <v>680</v>
      </c>
      <c r="D676" s="5"/>
    </row>
    <row r="677" ht="18.75" spans="1:4">
      <c r="A677" s="4" t="str">
        <f>"2504202007271043051344"</f>
        <v>2504202007271043051344</v>
      </c>
      <c r="B677" s="4" t="s">
        <v>490</v>
      </c>
      <c r="C677" s="4" t="s">
        <v>681</v>
      </c>
      <c r="D677" s="5"/>
    </row>
    <row r="678" ht="18.75" spans="1:4">
      <c r="A678" s="4" t="str">
        <f>"2504202007271158281379"</f>
        <v>2504202007271158281379</v>
      </c>
      <c r="B678" s="4" t="s">
        <v>490</v>
      </c>
      <c r="C678" s="4" t="s">
        <v>682</v>
      </c>
      <c r="D678" s="5"/>
    </row>
    <row r="679" ht="18.75" spans="1:4">
      <c r="A679" s="4" t="str">
        <f>"2504202007271154551378"</f>
        <v>2504202007271154551378</v>
      </c>
      <c r="B679" s="4" t="s">
        <v>490</v>
      </c>
      <c r="C679" s="4" t="s">
        <v>683</v>
      </c>
      <c r="D679" s="5"/>
    </row>
    <row r="680" ht="18.75" spans="1:4">
      <c r="A680" s="4" t="str">
        <f>"2504202007271152111376"</f>
        <v>2504202007271152111376</v>
      </c>
      <c r="B680" s="4" t="s">
        <v>490</v>
      </c>
      <c r="C680" s="4" t="s">
        <v>684</v>
      </c>
      <c r="D680" s="5"/>
    </row>
    <row r="681" ht="18.75" spans="1:4">
      <c r="A681" s="4" t="str">
        <f>"2504202007271123411365"</f>
        <v>2504202007271123411365</v>
      </c>
      <c r="B681" s="4" t="s">
        <v>490</v>
      </c>
      <c r="C681" s="4" t="s">
        <v>685</v>
      </c>
      <c r="D681" s="5"/>
    </row>
    <row r="682" ht="18.75" spans="1:4">
      <c r="A682" s="4" t="str">
        <f>"2504202007271252241393"</f>
        <v>2504202007271252241393</v>
      </c>
      <c r="B682" s="4" t="s">
        <v>490</v>
      </c>
      <c r="C682" s="4" t="s">
        <v>686</v>
      </c>
      <c r="D682" s="5"/>
    </row>
    <row r="683" ht="18.75" spans="1:4">
      <c r="A683" s="4" t="str">
        <f>"250420200725125646789"</f>
        <v>250420200725125646789</v>
      </c>
      <c r="B683" s="4" t="s">
        <v>490</v>
      </c>
      <c r="C683" s="4" t="s">
        <v>687</v>
      </c>
      <c r="D683" s="5"/>
    </row>
    <row r="684" ht="18.75" spans="1:4">
      <c r="A684" s="4" t="str">
        <f>"250420200725104343743"</f>
        <v>250420200725104343743</v>
      </c>
      <c r="B684" s="4" t="s">
        <v>490</v>
      </c>
      <c r="C684" s="4" t="s">
        <v>688</v>
      </c>
      <c r="D684" s="5"/>
    </row>
    <row r="685" ht="18.75" spans="1:4">
      <c r="A685" s="4" t="str">
        <f>"2504202007271301181396"</f>
        <v>2504202007271301181396</v>
      </c>
      <c r="B685" s="4" t="s">
        <v>490</v>
      </c>
      <c r="C685" s="4" t="s">
        <v>689</v>
      </c>
      <c r="D685" s="5"/>
    </row>
    <row r="686" ht="18.75" spans="1:4">
      <c r="A686" s="4" t="str">
        <f>"2504202007270041311259"</f>
        <v>2504202007270041311259</v>
      </c>
      <c r="B686" s="4" t="s">
        <v>490</v>
      </c>
      <c r="C686" s="4" t="s">
        <v>690</v>
      </c>
      <c r="D686" s="5"/>
    </row>
    <row r="687" ht="18.75" spans="1:4">
      <c r="A687" s="4" t="str">
        <f>"2504202007260814471031"</f>
        <v>2504202007260814471031</v>
      </c>
      <c r="B687" s="4" t="s">
        <v>490</v>
      </c>
      <c r="C687" s="4" t="s">
        <v>691</v>
      </c>
      <c r="D687" s="5"/>
    </row>
    <row r="688" ht="18.75" spans="1:4">
      <c r="A688" s="4" t="str">
        <f>"2504202007271432301424"</f>
        <v>2504202007271432301424</v>
      </c>
      <c r="B688" s="4" t="s">
        <v>490</v>
      </c>
      <c r="C688" s="4" t="s">
        <v>692</v>
      </c>
      <c r="D688" s="5"/>
    </row>
    <row r="689" ht="18.75" spans="1:4">
      <c r="A689" s="4" t="str">
        <f>"2504202007271431551423"</f>
        <v>2504202007271431551423</v>
      </c>
      <c r="B689" s="4" t="s">
        <v>490</v>
      </c>
      <c r="C689" s="4" t="s">
        <v>693</v>
      </c>
      <c r="D689" s="5"/>
    </row>
    <row r="690" ht="18.75" spans="1:4">
      <c r="A690" s="4" t="str">
        <f>"2504202007271436231426"</f>
        <v>2504202007271436231426</v>
      </c>
      <c r="B690" s="4" t="s">
        <v>490</v>
      </c>
      <c r="C690" s="4" t="s">
        <v>694</v>
      </c>
      <c r="D690" s="5"/>
    </row>
    <row r="691" ht="18.75" spans="1:4">
      <c r="A691" s="4" t="str">
        <f>"250420200724165423454"</f>
        <v>250420200724165423454</v>
      </c>
      <c r="B691" s="4" t="s">
        <v>490</v>
      </c>
      <c r="C691" s="4" t="s">
        <v>695</v>
      </c>
      <c r="D691" s="5"/>
    </row>
    <row r="692" ht="18.75" spans="1:4">
      <c r="A692" s="4" t="str">
        <f>"2504202007271555291447"</f>
        <v>2504202007271555291447</v>
      </c>
      <c r="B692" s="4" t="s">
        <v>490</v>
      </c>
      <c r="C692" s="4" t="s">
        <v>696</v>
      </c>
      <c r="D692" s="5"/>
    </row>
    <row r="693" ht="18.75" spans="1:4">
      <c r="A693" s="4" t="str">
        <f>"2504202007271602251450"</f>
        <v>2504202007271602251450</v>
      </c>
      <c r="B693" s="4" t="s">
        <v>490</v>
      </c>
      <c r="C693" s="4" t="s">
        <v>697</v>
      </c>
      <c r="D693" s="5"/>
    </row>
    <row r="694" ht="18.75" spans="1:4">
      <c r="A694" s="4" t="str">
        <f>"2504202007260915421039"</f>
        <v>2504202007260915421039</v>
      </c>
      <c r="B694" s="4" t="s">
        <v>490</v>
      </c>
      <c r="C694" s="4" t="s">
        <v>698</v>
      </c>
      <c r="D694" s="5"/>
    </row>
    <row r="695" ht="18.75" spans="1:4">
      <c r="A695" s="4" t="str">
        <f>"2504202007271710061473"</f>
        <v>2504202007271710061473</v>
      </c>
      <c r="B695" s="4" t="s">
        <v>490</v>
      </c>
      <c r="C695" s="4" t="s">
        <v>699</v>
      </c>
      <c r="D695" s="5"/>
    </row>
    <row r="696" ht="18.75" spans="1:4">
      <c r="A696" s="4" t="str">
        <f>"2504202007271209531383"</f>
        <v>2504202007271209531383</v>
      </c>
      <c r="B696" s="4" t="s">
        <v>490</v>
      </c>
      <c r="C696" s="4" t="s">
        <v>700</v>
      </c>
      <c r="D696" s="5"/>
    </row>
    <row r="697" ht="18.75" spans="1:4">
      <c r="A697" s="4" t="str">
        <f>"250420200724110821198"</f>
        <v>250420200724110821198</v>
      </c>
      <c r="B697" s="4" t="s">
        <v>490</v>
      </c>
      <c r="C697" s="4" t="s">
        <v>701</v>
      </c>
      <c r="D697" s="5"/>
    </row>
    <row r="698" ht="18.75" spans="1:4">
      <c r="A698" s="4" t="str">
        <f>"2504202007271732021487"</f>
        <v>2504202007271732021487</v>
      </c>
      <c r="B698" s="4" t="s">
        <v>490</v>
      </c>
      <c r="C698" s="4" t="s">
        <v>702</v>
      </c>
      <c r="D698" s="5"/>
    </row>
    <row r="699" ht="18.75" spans="1:4">
      <c r="A699" s="4" t="str">
        <f>"2504202007271737081489"</f>
        <v>2504202007271737081489</v>
      </c>
      <c r="B699" s="4" t="s">
        <v>490</v>
      </c>
      <c r="C699" s="4" t="s">
        <v>703</v>
      </c>
      <c r="D699" s="5"/>
    </row>
    <row r="700" ht="18.75" spans="1:4">
      <c r="A700" s="4" t="str">
        <f>"2504202007271659151469"</f>
        <v>2504202007271659151469</v>
      </c>
      <c r="B700" s="4" t="s">
        <v>490</v>
      </c>
      <c r="C700" s="4" t="s">
        <v>704</v>
      </c>
      <c r="D700" s="5"/>
    </row>
    <row r="701" ht="18.75" spans="1:4">
      <c r="A701" s="4" t="str">
        <f>"2504202007271733101488"</f>
        <v>2504202007271733101488</v>
      </c>
      <c r="B701" s="4" t="s">
        <v>490</v>
      </c>
      <c r="C701" s="4" t="s">
        <v>705</v>
      </c>
      <c r="D701" s="5"/>
    </row>
    <row r="702" ht="18.75" spans="1:4">
      <c r="A702" s="4" t="str">
        <f>"2504202007271811581503"</f>
        <v>2504202007271811581503</v>
      </c>
      <c r="B702" s="4" t="s">
        <v>490</v>
      </c>
      <c r="C702" s="4" t="s">
        <v>706</v>
      </c>
      <c r="D702" s="5"/>
    </row>
    <row r="703" ht="18.75" spans="1:4">
      <c r="A703" s="4" t="str">
        <f>"2504202007271811171500"</f>
        <v>2504202007271811171500</v>
      </c>
      <c r="B703" s="4" t="s">
        <v>490</v>
      </c>
      <c r="C703" s="4" t="s">
        <v>707</v>
      </c>
      <c r="D703" s="5"/>
    </row>
    <row r="704" ht="18.75" spans="1:4">
      <c r="A704" s="4" t="str">
        <f>"2504202007271809361497"</f>
        <v>2504202007271809361497</v>
      </c>
      <c r="B704" s="4" t="s">
        <v>490</v>
      </c>
      <c r="C704" s="4" t="s">
        <v>708</v>
      </c>
      <c r="D704" s="5"/>
    </row>
    <row r="705" ht="18.75" spans="1:4">
      <c r="A705" s="4" t="str">
        <f>"2504202007271802351495"</f>
        <v>2504202007271802351495</v>
      </c>
      <c r="B705" s="4" t="s">
        <v>490</v>
      </c>
      <c r="C705" s="4" t="s">
        <v>709</v>
      </c>
      <c r="D705" s="5"/>
    </row>
    <row r="706" ht="18.75" spans="1:4">
      <c r="A706" s="4" t="str">
        <f>"25042020072409395563"</f>
        <v>25042020072409395563</v>
      </c>
      <c r="B706" s="4" t="s">
        <v>490</v>
      </c>
      <c r="C706" s="4" t="s">
        <v>710</v>
      </c>
      <c r="D706" s="5"/>
    </row>
    <row r="707" ht="18.75" spans="1:4">
      <c r="A707" s="4" t="str">
        <f>"2504202007271839461511"</f>
        <v>2504202007271839461511</v>
      </c>
      <c r="B707" s="4" t="s">
        <v>490</v>
      </c>
      <c r="C707" s="4" t="s">
        <v>711</v>
      </c>
      <c r="D707" s="5"/>
    </row>
    <row r="708" ht="18.75" spans="1:4">
      <c r="A708" s="4" t="str">
        <f>"2504202007271921581521"</f>
        <v>2504202007271921581521</v>
      </c>
      <c r="B708" s="4" t="s">
        <v>490</v>
      </c>
      <c r="C708" s="4" t="s">
        <v>712</v>
      </c>
      <c r="D708" s="5"/>
    </row>
    <row r="709" ht="18.75" spans="1:4">
      <c r="A709" s="4" t="str">
        <f>"250420200724183612523"</f>
        <v>250420200724183612523</v>
      </c>
      <c r="B709" s="4" t="s">
        <v>490</v>
      </c>
      <c r="C709" s="4" t="s">
        <v>713</v>
      </c>
      <c r="D709" s="5"/>
    </row>
    <row r="710" ht="18.75" spans="1:4">
      <c r="A710" s="4" t="str">
        <f>"250420200724140454358"</f>
        <v>250420200724140454358</v>
      </c>
      <c r="B710" s="4" t="s">
        <v>490</v>
      </c>
      <c r="C710" s="4" t="s">
        <v>714</v>
      </c>
      <c r="D710" s="5"/>
    </row>
    <row r="711" ht="18.75" spans="1:4">
      <c r="A711" s="4" t="str">
        <f>"2504202007272031491546"</f>
        <v>2504202007272031491546</v>
      </c>
      <c r="B711" s="4" t="s">
        <v>490</v>
      </c>
      <c r="C711" s="4" t="s">
        <v>715</v>
      </c>
      <c r="D711" s="5"/>
    </row>
    <row r="712" ht="18.75" spans="1:4">
      <c r="A712" s="4" t="str">
        <f>"2504202007272049571553"</f>
        <v>2504202007272049571553</v>
      </c>
      <c r="B712" s="4" t="s">
        <v>490</v>
      </c>
      <c r="C712" s="4" t="s">
        <v>716</v>
      </c>
      <c r="D712" s="5"/>
    </row>
    <row r="713" ht="18.75" spans="1:4">
      <c r="A713" s="4" t="str">
        <f>"250420200724154014407"</f>
        <v>250420200724154014407</v>
      </c>
      <c r="B713" s="4" t="s">
        <v>490</v>
      </c>
      <c r="C713" s="4" t="s">
        <v>717</v>
      </c>
      <c r="D713" s="5"/>
    </row>
    <row r="714" ht="18.75" spans="1:4">
      <c r="A714" s="4" t="str">
        <f>"2504202007271838551510"</f>
        <v>2504202007271838551510</v>
      </c>
      <c r="B714" s="4" t="s">
        <v>490</v>
      </c>
      <c r="C714" s="4" t="s">
        <v>718</v>
      </c>
      <c r="D714" s="5"/>
    </row>
    <row r="715" ht="18.75" spans="1:4">
      <c r="A715" s="4" t="str">
        <f>"2504202007270930001296"</f>
        <v>2504202007270930001296</v>
      </c>
      <c r="B715" s="4" t="s">
        <v>490</v>
      </c>
      <c r="C715" s="4" t="s">
        <v>719</v>
      </c>
      <c r="D715" s="5"/>
    </row>
    <row r="716" ht="18.75" spans="1:4">
      <c r="A716" s="4" t="str">
        <f>"2504202007272042101550"</f>
        <v>2504202007272042101550</v>
      </c>
      <c r="B716" s="4" t="s">
        <v>490</v>
      </c>
      <c r="C716" s="4" t="s">
        <v>720</v>
      </c>
      <c r="D716" s="5"/>
    </row>
    <row r="717" ht="18.75" spans="1:4">
      <c r="A717" s="4" t="str">
        <f>"2504202007272224291589"</f>
        <v>2504202007272224291589</v>
      </c>
      <c r="B717" s="4" t="s">
        <v>490</v>
      </c>
      <c r="C717" s="4" t="s">
        <v>721</v>
      </c>
      <c r="D717" s="5"/>
    </row>
    <row r="718" ht="18.75" spans="1:4">
      <c r="A718" s="4" t="str">
        <f>"2504202007271359381415"</f>
        <v>2504202007271359381415</v>
      </c>
      <c r="B718" s="4" t="s">
        <v>490</v>
      </c>
      <c r="C718" s="4" t="s">
        <v>722</v>
      </c>
      <c r="D718" s="5"/>
    </row>
    <row r="719" ht="18.75" spans="1:4">
      <c r="A719" s="4" t="str">
        <f>"2504202007272220181586"</f>
        <v>2504202007272220181586</v>
      </c>
      <c r="B719" s="4" t="s">
        <v>490</v>
      </c>
      <c r="C719" s="4" t="s">
        <v>723</v>
      </c>
      <c r="D719" s="5"/>
    </row>
    <row r="720" ht="18.75" spans="1:4">
      <c r="A720" s="4" t="str">
        <f>"2504202007272229281592"</f>
        <v>2504202007272229281592</v>
      </c>
      <c r="B720" s="4" t="s">
        <v>490</v>
      </c>
      <c r="C720" s="4" t="s">
        <v>724</v>
      </c>
      <c r="D720" s="5"/>
    </row>
    <row r="721" ht="18.75" spans="1:4">
      <c r="A721" s="4" t="str">
        <f>"2504202007272315221603"</f>
        <v>2504202007272315221603</v>
      </c>
      <c r="B721" s="4" t="s">
        <v>490</v>
      </c>
      <c r="C721" s="4" t="s">
        <v>725</v>
      </c>
      <c r="D721" s="5"/>
    </row>
    <row r="722" ht="18.75" spans="1:4">
      <c r="A722" s="4" t="str">
        <f>"2504202007271142111373"</f>
        <v>2504202007271142111373</v>
      </c>
      <c r="B722" s="4" t="s">
        <v>490</v>
      </c>
      <c r="C722" s="4" t="s">
        <v>726</v>
      </c>
      <c r="D722" s="5"/>
    </row>
    <row r="723" ht="18.75" spans="1:4">
      <c r="A723" s="4" t="str">
        <f>"2504202007271336421407"</f>
        <v>2504202007271336421407</v>
      </c>
      <c r="B723" s="4" t="s">
        <v>490</v>
      </c>
      <c r="C723" s="4" t="s">
        <v>727</v>
      </c>
      <c r="D723" s="5"/>
    </row>
    <row r="724" ht="18.75" spans="1:4">
      <c r="A724" s="4" t="str">
        <f>"2504202007272345451610"</f>
        <v>2504202007272345451610</v>
      </c>
      <c r="B724" s="4" t="s">
        <v>490</v>
      </c>
      <c r="C724" s="4" t="s">
        <v>728</v>
      </c>
      <c r="D724" s="5"/>
    </row>
    <row r="725" ht="18.75" spans="1:4">
      <c r="A725" s="4" t="str">
        <f>"2504202007280051341622"</f>
        <v>2504202007280051341622</v>
      </c>
      <c r="B725" s="4" t="s">
        <v>490</v>
      </c>
      <c r="C725" s="4" t="s">
        <v>729</v>
      </c>
      <c r="D725" s="5"/>
    </row>
    <row r="726" ht="18.75" spans="1:4">
      <c r="A726" s="4" t="str">
        <f>"250420200725110236751"</f>
        <v>250420200725110236751</v>
      </c>
      <c r="B726" s="4" t="s">
        <v>490</v>
      </c>
      <c r="C726" s="4" t="s">
        <v>730</v>
      </c>
      <c r="D726" s="5"/>
    </row>
    <row r="727" ht="18.75" spans="1:4">
      <c r="A727" s="4" t="str">
        <f>"2504202007280833031635"</f>
        <v>2504202007280833031635</v>
      </c>
      <c r="B727" s="4" t="s">
        <v>490</v>
      </c>
      <c r="C727" s="4" t="s">
        <v>731</v>
      </c>
      <c r="D727" s="5"/>
    </row>
    <row r="728" ht="18.75" spans="1:4">
      <c r="A728" s="4" t="str">
        <f>"2504202007280854551641"</f>
        <v>2504202007280854551641</v>
      </c>
      <c r="B728" s="4" t="s">
        <v>490</v>
      </c>
      <c r="C728" s="4" t="s">
        <v>732</v>
      </c>
      <c r="D728" s="5"/>
    </row>
    <row r="729" ht="18.75" spans="1:4">
      <c r="A729" s="4" t="str">
        <f>"2504202007280924101648"</f>
        <v>2504202007280924101648</v>
      </c>
      <c r="B729" s="4" t="s">
        <v>490</v>
      </c>
      <c r="C729" s="4" t="s">
        <v>733</v>
      </c>
      <c r="D729" s="5"/>
    </row>
    <row r="730" ht="18.75" spans="1:4">
      <c r="A730" s="4" t="str">
        <f>"2504202007280927541650"</f>
        <v>2504202007280927541650</v>
      </c>
      <c r="B730" s="4" t="s">
        <v>490</v>
      </c>
      <c r="C730" s="4" t="s">
        <v>734</v>
      </c>
      <c r="D730" s="5"/>
    </row>
    <row r="731" ht="18.75" spans="1:4">
      <c r="A731" s="4" t="str">
        <f>"2504202007272205551583"</f>
        <v>2504202007272205551583</v>
      </c>
      <c r="B731" s="4" t="s">
        <v>490</v>
      </c>
      <c r="C731" s="4" t="s">
        <v>735</v>
      </c>
      <c r="D731" s="5"/>
    </row>
    <row r="732" ht="18.75" spans="1:4">
      <c r="A732" s="4" t="str">
        <f>"2504202007281039221669"</f>
        <v>2504202007281039221669</v>
      </c>
      <c r="B732" s="4" t="s">
        <v>490</v>
      </c>
      <c r="C732" s="4" t="s">
        <v>736</v>
      </c>
      <c r="D732" s="5"/>
    </row>
    <row r="733" ht="18.75" spans="1:4">
      <c r="A733" s="4" t="str">
        <f>"2504202007281224131695"</f>
        <v>2504202007281224131695</v>
      </c>
      <c r="B733" s="4" t="s">
        <v>490</v>
      </c>
      <c r="C733" s="4" t="s">
        <v>737</v>
      </c>
      <c r="D733" s="5"/>
    </row>
    <row r="734" ht="18.75" spans="1:4">
      <c r="A734" s="4" t="str">
        <f>"2504202007281227161696"</f>
        <v>2504202007281227161696</v>
      </c>
      <c r="B734" s="4" t="s">
        <v>490</v>
      </c>
      <c r="C734" s="4" t="s">
        <v>738</v>
      </c>
      <c r="D734" s="5"/>
    </row>
    <row r="735" ht="18.75" spans="1:4">
      <c r="A735" s="4" t="str">
        <f>"2504202007280118281624"</f>
        <v>2504202007280118281624</v>
      </c>
      <c r="B735" s="4" t="s">
        <v>490</v>
      </c>
      <c r="C735" s="4" t="s">
        <v>739</v>
      </c>
      <c r="D735" s="5"/>
    </row>
    <row r="736" ht="18.75" spans="1:4">
      <c r="A736" s="4" t="str">
        <f>"250420200725224527977"</f>
        <v>250420200725224527977</v>
      </c>
      <c r="B736" s="4" t="s">
        <v>490</v>
      </c>
      <c r="C736" s="4" t="s">
        <v>740</v>
      </c>
      <c r="D736" s="5"/>
    </row>
    <row r="737" ht="18.75" spans="1:4">
      <c r="A737" s="4" t="str">
        <f>"2504202007281305171708"</f>
        <v>2504202007281305171708</v>
      </c>
      <c r="B737" s="4" t="s">
        <v>490</v>
      </c>
      <c r="C737" s="4" t="s">
        <v>741</v>
      </c>
      <c r="D737" s="5"/>
    </row>
    <row r="738" ht="18.75" spans="1:4">
      <c r="A738" s="4" t="str">
        <f>"2504202007281323421713"</f>
        <v>2504202007281323421713</v>
      </c>
      <c r="B738" s="4" t="s">
        <v>490</v>
      </c>
      <c r="C738" s="4" t="s">
        <v>742</v>
      </c>
      <c r="D738" s="5"/>
    </row>
    <row r="739" ht="18.75" spans="1:4">
      <c r="A739" s="4" t="str">
        <f>"2504202007281328571715"</f>
        <v>2504202007281328571715</v>
      </c>
      <c r="B739" s="4" t="s">
        <v>490</v>
      </c>
      <c r="C739" s="4" t="s">
        <v>743</v>
      </c>
      <c r="D739" s="5"/>
    </row>
    <row r="740" ht="18.75" spans="1:4">
      <c r="A740" s="4" t="str">
        <f>"250420200724214622616"</f>
        <v>250420200724214622616</v>
      </c>
      <c r="B740" s="4" t="s">
        <v>490</v>
      </c>
      <c r="C740" s="4" t="s">
        <v>744</v>
      </c>
      <c r="D740" s="5"/>
    </row>
    <row r="741" ht="18.75" spans="1:4">
      <c r="A741" s="4" t="str">
        <f>"2504202007281125281680"</f>
        <v>2504202007281125281680</v>
      </c>
      <c r="B741" s="4" t="s">
        <v>490</v>
      </c>
      <c r="C741" s="4" t="s">
        <v>745</v>
      </c>
      <c r="D741" s="5"/>
    </row>
    <row r="742" ht="18.75" spans="1:4">
      <c r="A742" s="4" t="str">
        <f>"2504202007281603481749"</f>
        <v>2504202007281603481749</v>
      </c>
      <c r="B742" s="4" t="s">
        <v>490</v>
      </c>
      <c r="C742" s="4" t="s">
        <v>395</v>
      </c>
      <c r="D742" s="5"/>
    </row>
    <row r="743" ht="18.75" spans="1:4">
      <c r="A743" s="4" t="str">
        <f>"2504202007281554171744"</f>
        <v>2504202007281554171744</v>
      </c>
      <c r="B743" s="4" t="s">
        <v>490</v>
      </c>
      <c r="C743" s="4" t="s">
        <v>746</v>
      </c>
      <c r="D743" s="5"/>
    </row>
    <row r="744" ht="18.75" spans="1:4">
      <c r="A744" s="4" t="str">
        <f>"250420200725170942873"</f>
        <v>250420200725170942873</v>
      </c>
      <c r="B744" s="4" t="s">
        <v>490</v>
      </c>
      <c r="C744" s="4" t="s">
        <v>747</v>
      </c>
      <c r="D744" s="5"/>
    </row>
    <row r="745" ht="18.75" spans="1:4">
      <c r="A745" s="4" t="str">
        <f>"2504202007281606031750"</f>
        <v>2504202007281606031750</v>
      </c>
      <c r="B745" s="4" t="s">
        <v>490</v>
      </c>
      <c r="C745" s="4" t="s">
        <v>748</v>
      </c>
      <c r="D745" s="5"/>
    </row>
    <row r="746" ht="18.75" spans="1:4">
      <c r="A746" s="4" t="str">
        <f>"2504202007281705311764"</f>
        <v>2504202007281705311764</v>
      </c>
      <c r="B746" s="4" t="s">
        <v>490</v>
      </c>
      <c r="C746" s="4" t="s">
        <v>749</v>
      </c>
      <c r="D746" s="5"/>
    </row>
    <row r="747" ht="18.75" spans="1:4">
      <c r="A747" s="4" t="str">
        <f>"2504202007281658001759"</f>
        <v>2504202007281658001759</v>
      </c>
      <c r="B747" s="4" t="s">
        <v>490</v>
      </c>
      <c r="C747" s="4" t="s">
        <v>750</v>
      </c>
      <c r="D747" s="5"/>
    </row>
    <row r="748" ht="18.75" spans="1:4">
      <c r="A748" s="4" t="str">
        <f>"2504202007281641301755"</f>
        <v>2504202007281641301755</v>
      </c>
      <c r="B748" s="4" t="s">
        <v>490</v>
      </c>
      <c r="C748" s="4" t="s">
        <v>751</v>
      </c>
      <c r="D748" s="5"/>
    </row>
    <row r="749" ht="18.75" spans="1:4">
      <c r="A749" s="4" t="str">
        <f>"2504202007281803311781"</f>
        <v>2504202007281803311781</v>
      </c>
      <c r="B749" s="4" t="s">
        <v>490</v>
      </c>
      <c r="C749" s="4" t="s">
        <v>752</v>
      </c>
      <c r="D749" s="5"/>
    </row>
    <row r="750" ht="18.75" spans="1:4">
      <c r="A750" s="4" t="str">
        <f>"2504202007281919261794"</f>
        <v>2504202007281919261794</v>
      </c>
      <c r="B750" s="4" t="s">
        <v>490</v>
      </c>
      <c r="C750" s="4" t="s">
        <v>753</v>
      </c>
      <c r="D750" s="5"/>
    </row>
    <row r="751" ht="18.75" spans="1:4">
      <c r="A751" s="4" t="str">
        <f>"2504202007261316551108"</f>
        <v>2504202007261316551108</v>
      </c>
      <c r="B751" s="4" t="s">
        <v>490</v>
      </c>
      <c r="C751" s="4" t="s">
        <v>754</v>
      </c>
      <c r="D751" s="5"/>
    </row>
    <row r="752" ht="18.75" spans="1:4">
      <c r="A752" s="4" t="str">
        <f>"2504202007282142001828"</f>
        <v>2504202007282142001828</v>
      </c>
      <c r="B752" s="4" t="s">
        <v>490</v>
      </c>
      <c r="C752" s="4" t="s">
        <v>755</v>
      </c>
      <c r="D752" s="5"/>
    </row>
    <row r="753" ht="18.75" spans="1:4">
      <c r="A753" s="4" t="str">
        <f>"2504202007282101111818"</f>
        <v>2504202007282101111818</v>
      </c>
      <c r="B753" s="4" t="s">
        <v>490</v>
      </c>
      <c r="C753" s="4" t="s">
        <v>756</v>
      </c>
      <c r="D753" s="5"/>
    </row>
    <row r="754" ht="18.75" spans="1:4">
      <c r="A754" s="4" t="str">
        <f>"2504202007281819161787"</f>
        <v>2504202007281819161787</v>
      </c>
      <c r="B754" s="4" t="s">
        <v>490</v>
      </c>
      <c r="C754" s="4" t="s">
        <v>757</v>
      </c>
      <c r="D754" s="5"/>
    </row>
    <row r="755" ht="18.75" spans="1:4">
      <c r="A755" s="4" t="str">
        <f>"2504202007281654201758"</f>
        <v>2504202007281654201758</v>
      </c>
      <c r="B755" s="4" t="s">
        <v>490</v>
      </c>
      <c r="C755" s="4" t="s">
        <v>758</v>
      </c>
      <c r="D755" s="5"/>
    </row>
    <row r="756" ht="18.75" spans="1:4">
      <c r="A756" s="4" t="str">
        <f>"2504202007281801261780"</f>
        <v>2504202007281801261780</v>
      </c>
      <c r="B756" s="4" t="s">
        <v>490</v>
      </c>
      <c r="C756" s="4" t="s">
        <v>759</v>
      </c>
      <c r="D756" s="5"/>
    </row>
    <row r="757" ht="18.75" spans="1:4">
      <c r="A757" s="4" t="str">
        <f>"250420200724230241646"</f>
        <v>250420200724230241646</v>
      </c>
      <c r="B757" s="4" t="s">
        <v>490</v>
      </c>
      <c r="C757" s="4" t="s">
        <v>760</v>
      </c>
      <c r="D757" s="5"/>
    </row>
    <row r="758" ht="18.75" spans="1:4">
      <c r="A758" s="4" t="str">
        <f>"2504202007290818051861"</f>
        <v>2504202007290818051861</v>
      </c>
      <c r="B758" s="4" t="s">
        <v>490</v>
      </c>
      <c r="C758" s="4" t="s">
        <v>761</v>
      </c>
      <c r="D758" s="5"/>
    </row>
    <row r="759" ht="18.75" spans="1:4">
      <c r="A759" s="4" t="str">
        <f>"2504202007290956351879"</f>
        <v>2504202007290956351879</v>
      </c>
      <c r="B759" s="4" t="s">
        <v>490</v>
      </c>
      <c r="C759" s="4" t="s">
        <v>762</v>
      </c>
      <c r="D759" s="5"/>
    </row>
    <row r="760" ht="18.75" spans="1:4">
      <c r="A760" s="4" t="str">
        <f>"2504202007280943281652"</f>
        <v>2504202007280943281652</v>
      </c>
      <c r="B760" s="4" t="s">
        <v>490</v>
      </c>
      <c r="C760" s="4" t="s">
        <v>763</v>
      </c>
      <c r="D760" s="5"/>
    </row>
    <row r="761" ht="18.75" spans="1:4">
      <c r="A761" s="4" t="str">
        <f>"2504202007290925091873"</f>
        <v>2504202007290925091873</v>
      </c>
      <c r="B761" s="4" t="s">
        <v>490</v>
      </c>
      <c r="C761" s="4" t="s">
        <v>764</v>
      </c>
      <c r="D761" s="5"/>
    </row>
    <row r="762" ht="18.75" spans="1:4">
      <c r="A762" s="4" t="str">
        <f>"2504202007291113211893"</f>
        <v>2504202007291113211893</v>
      </c>
      <c r="B762" s="4" t="s">
        <v>490</v>
      </c>
      <c r="C762" s="4" t="s">
        <v>765</v>
      </c>
      <c r="D762" s="5"/>
    </row>
    <row r="763" ht="18.75" spans="1:4">
      <c r="A763" s="4" t="str">
        <f>"2504202007262030201193"</f>
        <v>2504202007262030201193</v>
      </c>
      <c r="B763" s="4" t="s">
        <v>490</v>
      </c>
      <c r="C763" s="4" t="s">
        <v>766</v>
      </c>
      <c r="D763" s="5"/>
    </row>
    <row r="764" ht="18.75" spans="1:4">
      <c r="A764" s="4" t="str">
        <f>"2504202007282306091840"</f>
        <v>2504202007282306091840</v>
      </c>
      <c r="B764" s="4" t="s">
        <v>490</v>
      </c>
      <c r="C764" s="4" t="s">
        <v>767</v>
      </c>
      <c r="D764" s="5"/>
    </row>
    <row r="765" ht="18.75" spans="1:4">
      <c r="A765" s="4" t="str">
        <f>"2504202007291129091895"</f>
        <v>2504202007291129091895</v>
      </c>
      <c r="B765" s="4" t="s">
        <v>490</v>
      </c>
      <c r="C765" s="4" t="s">
        <v>768</v>
      </c>
      <c r="D765" s="5"/>
    </row>
    <row r="766" ht="18.75" spans="1:4">
      <c r="A766" s="4" t="str">
        <f>"2504202007291356221917"</f>
        <v>2504202007291356221917</v>
      </c>
      <c r="B766" s="4" t="s">
        <v>490</v>
      </c>
      <c r="C766" s="4" t="s">
        <v>355</v>
      </c>
      <c r="D766" s="5"/>
    </row>
    <row r="767" ht="18.75" spans="1:4">
      <c r="A767" s="4" t="str">
        <f>"2504202007291213231901"</f>
        <v>2504202007291213231901</v>
      </c>
      <c r="B767" s="4" t="s">
        <v>490</v>
      </c>
      <c r="C767" s="4" t="s">
        <v>769</v>
      </c>
      <c r="D767" s="5"/>
    </row>
    <row r="768" ht="18.75" spans="1:4">
      <c r="A768" s="4" t="str">
        <f>"2504202007291431461923"</f>
        <v>2504202007291431461923</v>
      </c>
      <c r="B768" s="4" t="s">
        <v>490</v>
      </c>
      <c r="C768" s="4" t="s">
        <v>770</v>
      </c>
      <c r="D768" s="5"/>
    </row>
    <row r="769" ht="18.75" spans="1:4">
      <c r="A769" s="4" t="str">
        <f>"2504202007291444231925"</f>
        <v>2504202007291444231925</v>
      </c>
      <c r="B769" s="4" t="s">
        <v>490</v>
      </c>
      <c r="C769" s="4" t="s">
        <v>771</v>
      </c>
      <c r="D769" s="5"/>
    </row>
    <row r="770" ht="18.75" spans="1:4">
      <c r="A770" s="4" t="str">
        <f>"2504202007291535541936"</f>
        <v>2504202007291535541936</v>
      </c>
      <c r="B770" s="4" t="s">
        <v>490</v>
      </c>
      <c r="C770" s="4" t="s">
        <v>772</v>
      </c>
      <c r="D770" s="5"/>
    </row>
    <row r="771" ht="18.75" spans="1:4">
      <c r="A771" s="4" t="str">
        <f>"2504202007291529141932"</f>
        <v>2504202007291529141932</v>
      </c>
      <c r="B771" s="4" t="s">
        <v>490</v>
      </c>
      <c r="C771" s="4" t="s">
        <v>773</v>
      </c>
      <c r="D771" s="5"/>
    </row>
    <row r="772" ht="18.75" spans="1:4">
      <c r="A772" s="4" t="str">
        <f>"2504202007291554581943"</f>
        <v>2504202007291554581943</v>
      </c>
      <c r="B772" s="4" t="s">
        <v>490</v>
      </c>
      <c r="C772" s="4" t="s">
        <v>774</v>
      </c>
      <c r="D772" s="5"/>
    </row>
    <row r="773" ht="18.75" spans="1:4">
      <c r="A773" s="4" t="str">
        <f>"2504202007291619271952"</f>
        <v>2504202007291619271952</v>
      </c>
      <c r="B773" s="4" t="s">
        <v>490</v>
      </c>
      <c r="C773" s="4" t="s">
        <v>775</v>
      </c>
      <c r="D773" s="5"/>
    </row>
    <row r="774" ht="18.75" spans="1:4">
      <c r="A774" s="4" t="str">
        <f>"2504202007291609361950"</f>
        <v>2504202007291609361950</v>
      </c>
      <c r="B774" s="4" t="s">
        <v>490</v>
      </c>
      <c r="C774" s="4" t="s">
        <v>776</v>
      </c>
      <c r="D774" s="5"/>
    </row>
    <row r="775" ht="18.75" spans="1:4">
      <c r="A775" s="4" t="str">
        <f>"2504202007291730591964"</f>
        <v>2504202007291730591964</v>
      </c>
      <c r="B775" s="4" t="s">
        <v>490</v>
      </c>
      <c r="C775" s="4" t="s">
        <v>389</v>
      </c>
      <c r="D775" s="5"/>
    </row>
    <row r="776" ht="18.75" spans="1:4">
      <c r="A776" s="4" t="str">
        <f>"2504202007291105111890"</f>
        <v>2504202007291105111890</v>
      </c>
      <c r="B776" s="4" t="s">
        <v>490</v>
      </c>
      <c r="C776" s="4" t="s">
        <v>777</v>
      </c>
      <c r="D776" s="5"/>
    </row>
    <row r="777" ht="18.75" spans="1:4">
      <c r="A777" s="4" t="str">
        <f>"2504202007291720381963"</f>
        <v>2504202007291720381963</v>
      </c>
      <c r="B777" s="4" t="s">
        <v>490</v>
      </c>
      <c r="C777" s="4" t="s">
        <v>778</v>
      </c>
      <c r="D777" s="5"/>
    </row>
    <row r="778" ht="18.75" spans="1:4">
      <c r="A778" s="4" t="str">
        <f>"2504202007291202411899"</f>
        <v>2504202007291202411899</v>
      </c>
      <c r="B778" s="4" t="s">
        <v>490</v>
      </c>
      <c r="C778" s="4" t="s">
        <v>779</v>
      </c>
      <c r="D778" s="5"/>
    </row>
    <row r="779" ht="18.75" spans="1:4">
      <c r="A779" s="4" t="str">
        <f>"2504202007282001061802"</f>
        <v>2504202007282001061802</v>
      </c>
      <c r="B779" s="4" t="s">
        <v>490</v>
      </c>
      <c r="C779" s="4" t="s">
        <v>780</v>
      </c>
      <c r="D779" s="5"/>
    </row>
    <row r="780" ht="18.75" spans="1:4">
      <c r="A780" s="4" t="str">
        <f>"250420200724102432132"</f>
        <v>250420200724102432132</v>
      </c>
      <c r="B780" s="4" t="s">
        <v>490</v>
      </c>
      <c r="C780" s="4" t="s">
        <v>781</v>
      </c>
      <c r="D780" s="5"/>
    </row>
    <row r="781" ht="18.75" spans="1:4">
      <c r="A781" s="4" t="str">
        <f>"2504202007292313112013"</f>
        <v>2504202007292313112013</v>
      </c>
      <c r="B781" s="4" t="s">
        <v>490</v>
      </c>
      <c r="C781" s="4" t="s">
        <v>782</v>
      </c>
      <c r="D781" s="5"/>
    </row>
    <row r="782" ht="18.75" spans="1:4">
      <c r="A782" s="4" t="str">
        <f>"25042020072409254037"</f>
        <v>25042020072409254037</v>
      </c>
      <c r="B782" s="4" t="s">
        <v>490</v>
      </c>
      <c r="C782" s="4" t="s">
        <v>783</v>
      </c>
      <c r="D782" s="5"/>
    </row>
    <row r="783" ht="18.75" spans="1:4">
      <c r="A783" s="4" t="str">
        <f>"2504202007300017382021"</f>
        <v>2504202007300017382021</v>
      </c>
      <c r="B783" s="4" t="s">
        <v>490</v>
      </c>
      <c r="C783" s="4" t="s">
        <v>784</v>
      </c>
      <c r="D783" s="5"/>
    </row>
    <row r="784" ht="18.75" spans="1:4">
      <c r="A784" s="4" t="str">
        <f>"2504202007301023332044"</f>
        <v>2504202007301023332044</v>
      </c>
      <c r="B784" s="4" t="s">
        <v>490</v>
      </c>
      <c r="C784" s="4" t="s">
        <v>785</v>
      </c>
      <c r="D784" s="5"/>
    </row>
    <row r="785" ht="18.75" spans="1:4">
      <c r="A785" s="4" t="str">
        <f>"2504202007281724151769"</f>
        <v>2504202007281724151769</v>
      </c>
      <c r="B785" s="4" t="s">
        <v>490</v>
      </c>
      <c r="C785" s="4" t="s">
        <v>786</v>
      </c>
      <c r="D785" s="5"/>
    </row>
    <row r="786" ht="18.75" spans="1:4">
      <c r="A786" s="4" t="str">
        <f>"2504202007281005421661"</f>
        <v>2504202007281005421661</v>
      </c>
      <c r="B786" s="4" t="s">
        <v>490</v>
      </c>
      <c r="C786" s="4" t="s">
        <v>787</v>
      </c>
      <c r="D786" s="5"/>
    </row>
    <row r="787" ht="18.75" spans="1:4">
      <c r="A787" s="4" t="str">
        <f>"2504202007301036012047"</f>
        <v>2504202007301036012047</v>
      </c>
      <c r="B787" s="4" t="s">
        <v>490</v>
      </c>
      <c r="C787" s="4" t="s">
        <v>788</v>
      </c>
      <c r="D787" s="5"/>
    </row>
    <row r="788" ht="18.75" spans="1:4">
      <c r="A788" s="4" t="str">
        <f>"2504202007291504191926"</f>
        <v>2504202007291504191926</v>
      </c>
      <c r="B788" s="4" t="s">
        <v>490</v>
      </c>
      <c r="C788" s="4" t="s">
        <v>789</v>
      </c>
      <c r="D788" s="5"/>
    </row>
    <row r="789" ht="18.75" spans="1:4">
      <c r="A789" s="4" t="str">
        <f>"2504202007301135222061"</f>
        <v>2504202007301135222061</v>
      </c>
      <c r="B789" s="4" t="s">
        <v>490</v>
      </c>
      <c r="C789" s="4" t="s">
        <v>790</v>
      </c>
      <c r="D789" s="5"/>
    </row>
    <row r="790" ht="18.75" spans="1:4">
      <c r="A790" s="4" t="str">
        <f>"2504202007292330572016"</f>
        <v>2504202007292330572016</v>
      </c>
      <c r="B790" s="4" t="s">
        <v>490</v>
      </c>
      <c r="C790" s="4" t="s">
        <v>791</v>
      </c>
      <c r="D790" s="5"/>
    </row>
    <row r="791" ht="18.75" spans="1:4">
      <c r="A791" s="4" t="str">
        <f>"2504202007301238452069"</f>
        <v>2504202007301238452069</v>
      </c>
      <c r="B791" s="4" t="s">
        <v>490</v>
      </c>
      <c r="C791" s="4" t="s">
        <v>792</v>
      </c>
      <c r="D791" s="5"/>
    </row>
    <row r="792" ht="18.75" spans="1:4">
      <c r="A792" s="4" t="str">
        <f>"2504202007292324562014"</f>
        <v>2504202007292324562014</v>
      </c>
      <c r="B792" s="4" t="s">
        <v>490</v>
      </c>
      <c r="C792" s="4" t="s">
        <v>793</v>
      </c>
      <c r="D792" s="5"/>
    </row>
    <row r="793" ht="18.75" spans="1:4">
      <c r="A793" s="4" t="str">
        <f>"2504202007301739302091"</f>
        <v>2504202007301739302091</v>
      </c>
      <c r="B793" s="4" t="s">
        <v>490</v>
      </c>
      <c r="C793" s="4" t="s">
        <v>794</v>
      </c>
      <c r="D793" s="5"/>
    </row>
    <row r="794" ht="18.75" spans="1:4">
      <c r="A794" s="4" t="str">
        <f>"2504202007301815092097"</f>
        <v>2504202007301815092097</v>
      </c>
      <c r="B794" s="4" t="s">
        <v>490</v>
      </c>
      <c r="C794" s="4" t="s">
        <v>795</v>
      </c>
      <c r="D794" s="5"/>
    </row>
    <row r="795" ht="18.75" spans="1:4">
      <c r="A795" s="4" t="str">
        <f>"2504202007281331491717"</f>
        <v>2504202007281331491717</v>
      </c>
      <c r="B795" s="4" t="s">
        <v>490</v>
      </c>
      <c r="C795" s="4" t="s">
        <v>796</v>
      </c>
      <c r="D795" s="5"/>
    </row>
    <row r="796" ht="18.75" spans="1:4">
      <c r="A796" s="4" t="str">
        <f>"2504202007261635441148"</f>
        <v>2504202007261635441148</v>
      </c>
      <c r="B796" s="4" t="s">
        <v>490</v>
      </c>
      <c r="C796" s="4" t="s">
        <v>797</v>
      </c>
      <c r="D796" s="5"/>
    </row>
    <row r="797" ht="18.75" spans="1:4">
      <c r="A797" s="4" t="str">
        <f>"2504202007301856002106"</f>
        <v>2504202007301856002106</v>
      </c>
      <c r="B797" s="4" t="s">
        <v>490</v>
      </c>
      <c r="C797" s="4" t="s">
        <v>798</v>
      </c>
      <c r="D797" s="5"/>
    </row>
    <row r="798" ht="18.75" spans="1:4">
      <c r="A798" s="4" t="str">
        <f>"2504202007301152342063"</f>
        <v>2504202007301152342063</v>
      </c>
      <c r="B798" s="4" t="s">
        <v>490</v>
      </c>
      <c r="C798" s="4" t="s">
        <v>799</v>
      </c>
      <c r="D798" s="5"/>
    </row>
    <row r="799" ht="18.75" spans="1:4">
      <c r="A799" s="4" t="str">
        <f>"2504202007272203231582"</f>
        <v>2504202007272203231582</v>
      </c>
      <c r="B799" s="4" t="s">
        <v>490</v>
      </c>
      <c r="C799" s="4" t="s">
        <v>800</v>
      </c>
      <c r="D799" s="5"/>
    </row>
    <row r="800" ht="18.75" spans="1:4">
      <c r="A800" s="4" t="str">
        <f>"2504202007301742302092"</f>
        <v>2504202007301742302092</v>
      </c>
      <c r="B800" s="4" t="s">
        <v>490</v>
      </c>
      <c r="C800" s="4" t="s">
        <v>801</v>
      </c>
      <c r="D800" s="5"/>
    </row>
    <row r="801" ht="18.75" spans="1:4">
      <c r="A801" s="4" t="str">
        <f>"2504202007302132562137"</f>
        <v>2504202007302132562137</v>
      </c>
      <c r="B801" s="4" t="s">
        <v>490</v>
      </c>
      <c r="C801" s="4" t="s">
        <v>802</v>
      </c>
      <c r="D801" s="5"/>
    </row>
    <row r="802" ht="18.75" spans="1:4">
      <c r="A802" s="4" t="str">
        <f>"2504202007302232082151"</f>
        <v>2504202007302232082151</v>
      </c>
      <c r="B802" s="4" t="s">
        <v>490</v>
      </c>
      <c r="C802" s="4" t="s">
        <v>803</v>
      </c>
      <c r="D802" s="5"/>
    </row>
    <row r="803" ht="18.75" spans="1:4">
      <c r="A803" s="4" t="str">
        <f>"2504202007302239232155"</f>
        <v>2504202007302239232155</v>
      </c>
      <c r="B803" s="4" t="s">
        <v>490</v>
      </c>
      <c r="C803" s="4" t="s">
        <v>804</v>
      </c>
      <c r="D803" s="5"/>
    </row>
    <row r="804" ht="18.75" spans="1:4">
      <c r="A804" s="4" t="str">
        <f>"2504202007302321582167"</f>
        <v>2504202007302321582167</v>
      </c>
      <c r="B804" s="4" t="s">
        <v>490</v>
      </c>
      <c r="C804" s="4" t="s">
        <v>805</v>
      </c>
      <c r="D804" s="5"/>
    </row>
    <row r="805" ht="18.75" spans="1:4">
      <c r="A805" s="4" t="str">
        <f>"2504202007302312262164"</f>
        <v>2504202007302312262164</v>
      </c>
      <c r="B805" s="4" t="s">
        <v>490</v>
      </c>
      <c r="C805" s="4" t="s">
        <v>806</v>
      </c>
      <c r="D805" s="5"/>
    </row>
    <row r="806" ht="18.75" spans="1:4">
      <c r="A806" s="4" t="str">
        <f>"2504202007310002152170"</f>
        <v>2504202007310002152170</v>
      </c>
      <c r="B806" s="4" t="s">
        <v>490</v>
      </c>
      <c r="C806" s="4" t="s">
        <v>807</v>
      </c>
      <c r="D806" s="5"/>
    </row>
    <row r="807" ht="18.75" spans="1:4">
      <c r="A807" s="4" t="str">
        <f>"2504202007310744342179"</f>
        <v>2504202007310744342179</v>
      </c>
      <c r="B807" s="4" t="s">
        <v>490</v>
      </c>
      <c r="C807" s="4" t="s">
        <v>808</v>
      </c>
      <c r="D807" s="5"/>
    </row>
    <row r="808" ht="18.75" spans="1:4">
      <c r="A808" s="4" t="str">
        <f>"2504202007271811211501"</f>
        <v>2504202007271811211501</v>
      </c>
      <c r="B808" s="4" t="s">
        <v>490</v>
      </c>
      <c r="C808" s="4" t="s">
        <v>809</v>
      </c>
      <c r="D808" s="5"/>
    </row>
    <row r="809" ht="18.75" spans="1:4">
      <c r="A809" s="4" t="str">
        <f>"2504202007310846352181"</f>
        <v>2504202007310846352181</v>
      </c>
      <c r="B809" s="4" t="s">
        <v>490</v>
      </c>
      <c r="C809" s="4" t="s">
        <v>810</v>
      </c>
      <c r="D809" s="5"/>
    </row>
    <row r="810" ht="18.75" spans="1:4">
      <c r="A810" s="4" t="str">
        <f>"2504202007311018432192"</f>
        <v>2504202007311018432192</v>
      </c>
      <c r="B810" s="4" t="s">
        <v>490</v>
      </c>
      <c r="C810" s="4" t="s">
        <v>811</v>
      </c>
      <c r="D810" s="5"/>
    </row>
    <row r="811" ht="18.75" spans="1:4">
      <c r="A811" s="4" t="str">
        <f>"2504202007311103182204"</f>
        <v>2504202007311103182204</v>
      </c>
      <c r="B811" s="4" t="s">
        <v>490</v>
      </c>
      <c r="C811" s="4" t="s">
        <v>812</v>
      </c>
      <c r="D811" s="5"/>
    </row>
    <row r="812" ht="18.75" spans="1:4">
      <c r="A812" s="4" t="str">
        <f>"2504202007311214142216"</f>
        <v>2504202007311214142216</v>
      </c>
      <c r="B812" s="4" t="s">
        <v>490</v>
      </c>
      <c r="C812" s="4" t="s">
        <v>813</v>
      </c>
      <c r="D812" s="5"/>
    </row>
    <row r="813" ht="18.75" spans="1:4">
      <c r="A813" s="4" t="str">
        <f>"2504202007311230302219"</f>
        <v>2504202007311230302219</v>
      </c>
      <c r="B813" s="4" t="s">
        <v>490</v>
      </c>
      <c r="C813" s="4" t="s">
        <v>814</v>
      </c>
      <c r="D813" s="5"/>
    </row>
    <row r="814" ht="18.75" spans="1:4">
      <c r="A814" s="4" t="str">
        <f>"2504202007311255142227"</f>
        <v>2504202007311255142227</v>
      </c>
      <c r="B814" s="4" t="s">
        <v>490</v>
      </c>
      <c r="C814" s="4" t="s">
        <v>815</v>
      </c>
      <c r="D814" s="5"/>
    </row>
    <row r="815" ht="18.75" spans="1:4">
      <c r="A815" s="4" t="str">
        <f>"2504202007310022152173"</f>
        <v>2504202007310022152173</v>
      </c>
      <c r="B815" s="4" t="s">
        <v>490</v>
      </c>
      <c r="C815" s="4" t="s">
        <v>816</v>
      </c>
      <c r="D815" s="5"/>
    </row>
    <row r="816" ht="18.75" spans="1:4">
      <c r="A816" s="4" t="str">
        <f>"2504202007311319332235"</f>
        <v>2504202007311319332235</v>
      </c>
      <c r="B816" s="4" t="s">
        <v>490</v>
      </c>
      <c r="C816" s="4" t="s">
        <v>817</v>
      </c>
      <c r="D816" s="5"/>
    </row>
    <row r="817" ht="18.75" spans="1:4">
      <c r="A817" s="4" t="str">
        <f>"2504202007311319292234"</f>
        <v>2504202007311319292234</v>
      </c>
      <c r="B817" s="4" t="s">
        <v>490</v>
      </c>
      <c r="C817" s="4" t="s">
        <v>818</v>
      </c>
      <c r="D817" s="5"/>
    </row>
    <row r="818" ht="18.75" spans="1:4">
      <c r="A818" s="4" t="str">
        <f>"2504202007302237362154"</f>
        <v>2504202007302237362154</v>
      </c>
      <c r="B818" s="4" t="s">
        <v>490</v>
      </c>
      <c r="C818" s="4" t="s">
        <v>819</v>
      </c>
      <c r="D818" s="5"/>
    </row>
    <row r="819" ht="18.75" spans="1:4">
      <c r="A819" s="4" t="str">
        <f>"2504202007311332472238"</f>
        <v>2504202007311332472238</v>
      </c>
      <c r="B819" s="4" t="s">
        <v>490</v>
      </c>
      <c r="C819" s="4" t="s">
        <v>820</v>
      </c>
      <c r="D819" s="5"/>
    </row>
    <row r="820" ht="18.75" spans="1:4">
      <c r="A820" s="4" t="str">
        <f>"2504202007311457212252"</f>
        <v>2504202007311457212252</v>
      </c>
      <c r="B820" s="4" t="s">
        <v>490</v>
      </c>
      <c r="C820" s="4" t="s">
        <v>821</v>
      </c>
      <c r="D820" s="5"/>
    </row>
    <row r="821" ht="18.75" spans="1:4">
      <c r="A821" s="4" t="str">
        <f>"2504202007311612402276"</f>
        <v>2504202007311612402276</v>
      </c>
      <c r="B821" s="4" t="s">
        <v>490</v>
      </c>
      <c r="C821" s="4" t="s">
        <v>822</v>
      </c>
      <c r="D821" s="5"/>
    </row>
    <row r="822" ht="18.75" spans="1:4">
      <c r="A822" s="4" t="str">
        <f>"2504202007311558462272"</f>
        <v>2504202007311558462272</v>
      </c>
      <c r="B822" s="4" t="s">
        <v>490</v>
      </c>
      <c r="C822" s="4" t="s">
        <v>823</v>
      </c>
      <c r="D822" s="5"/>
    </row>
    <row r="823" ht="18.75" spans="1:4">
      <c r="A823" s="4" t="str">
        <f>"2504202007282344161843"</f>
        <v>2504202007282344161843</v>
      </c>
      <c r="B823" s="4" t="s">
        <v>490</v>
      </c>
      <c r="C823" s="4" t="s">
        <v>824</v>
      </c>
      <c r="D823" s="5"/>
    </row>
    <row r="824" ht="18.75" spans="1:4">
      <c r="A824" s="4" t="str">
        <f>"250420200724104104158"</f>
        <v>250420200724104104158</v>
      </c>
      <c r="B824" s="4" t="s">
        <v>825</v>
      </c>
      <c r="C824" s="4" t="s">
        <v>826</v>
      </c>
      <c r="D824" s="5"/>
    </row>
    <row r="825" ht="18.75" spans="1:4">
      <c r="A825" s="4" t="str">
        <f>"250420200724140359357"</f>
        <v>250420200724140359357</v>
      </c>
      <c r="B825" s="4" t="s">
        <v>825</v>
      </c>
      <c r="C825" s="4" t="s">
        <v>827</v>
      </c>
      <c r="D825" s="5"/>
    </row>
    <row r="826" ht="18.75" spans="1:4">
      <c r="A826" s="4" t="str">
        <f>"250420200724180729508"</f>
        <v>250420200724180729508</v>
      </c>
      <c r="B826" s="4" t="s">
        <v>825</v>
      </c>
      <c r="C826" s="4" t="s">
        <v>828</v>
      </c>
      <c r="D826" s="5"/>
    </row>
    <row r="827" ht="18.75" spans="1:4">
      <c r="A827" s="4" t="str">
        <f>"250420200724192659563"</f>
        <v>250420200724192659563</v>
      </c>
      <c r="B827" s="4" t="s">
        <v>825</v>
      </c>
      <c r="C827" s="4" t="s">
        <v>829</v>
      </c>
      <c r="D827" s="5"/>
    </row>
    <row r="828" ht="18.75" spans="1:4">
      <c r="A828" s="4" t="str">
        <f>"250420200725105027746"</f>
        <v>250420200725105027746</v>
      </c>
      <c r="B828" s="4" t="s">
        <v>825</v>
      </c>
      <c r="C828" s="4" t="s">
        <v>830</v>
      </c>
      <c r="D828" s="5"/>
    </row>
    <row r="829" ht="18.75" spans="1:4">
      <c r="A829" s="4" t="str">
        <f>"250420200725105659748"</f>
        <v>250420200725105659748</v>
      </c>
      <c r="B829" s="4" t="s">
        <v>825</v>
      </c>
      <c r="C829" s="4" t="s">
        <v>831</v>
      </c>
      <c r="D829" s="5"/>
    </row>
    <row r="830" ht="18.75" spans="1:4">
      <c r="A830" s="4" t="str">
        <f>"250420200725094519715"</f>
        <v>250420200725094519715</v>
      </c>
      <c r="B830" s="4" t="s">
        <v>825</v>
      </c>
      <c r="C830" s="4" t="s">
        <v>832</v>
      </c>
      <c r="D830" s="5"/>
    </row>
    <row r="831" ht="18.75" spans="1:4">
      <c r="A831" s="4" t="str">
        <f>"250420200725180602889"</f>
        <v>250420200725180602889</v>
      </c>
      <c r="B831" s="4" t="s">
        <v>825</v>
      </c>
      <c r="C831" s="4" t="s">
        <v>833</v>
      </c>
      <c r="D831" s="5"/>
    </row>
    <row r="832" ht="18.75" spans="1:4">
      <c r="A832" s="4" t="str">
        <f>"250420200725202533929"</f>
        <v>250420200725202533929</v>
      </c>
      <c r="B832" s="4" t="s">
        <v>825</v>
      </c>
      <c r="C832" s="4" t="s">
        <v>834</v>
      </c>
      <c r="D832" s="5"/>
    </row>
    <row r="833" ht="18.75" spans="1:4">
      <c r="A833" s="4" t="str">
        <f>"250420200725204740940"</f>
        <v>250420200725204740940</v>
      </c>
      <c r="B833" s="4" t="s">
        <v>825</v>
      </c>
      <c r="C833" s="4" t="s">
        <v>835</v>
      </c>
      <c r="D833" s="5"/>
    </row>
    <row r="834" ht="18.75" spans="1:4">
      <c r="A834" s="4" t="str">
        <f>"250420200725220822962"</f>
        <v>250420200725220822962</v>
      </c>
      <c r="B834" s="4" t="s">
        <v>825</v>
      </c>
      <c r="C834" s="4" t="s">
        <v>836</v>
      </c>
      <c r="D834" s="5"/>
    </row>
    <row r="835" ht="18.75" spans="1:4">
      <c r="A835" s="4" t="str">
        <f>"250420200724195402578"</f>
        <v>250420200724195402578</v>
      </c>
      <c r="B835" s="4" t="s">
        <v>825</v>
      </c>
      <c r="C835" s="4" t="s">
        <v>837</v>
      </c>
      <c r="D835" s="5"/>
    </row>
    <row r="836" ht="18.75" spans="1:4">
      <c r="A836" s="4" t="str">
        <f>"250420200724170053459"</f>
        <v>250420200724170053459</v>
      </c>
      <c r="B836" s="4" t="s">
        <v>825</v>
      </c>
      <c r="C836" s="4" t="s">
        <v>838</v>
      </c>
      <c r="D836" s="5"/>
    </row>
    <row r="837" ht="18.75" spans="1:4">
      <c r="A837" s="4" t="str">
        <f>"2504202007270006081254"</f>
        <v>2504202007270006081254</v>
      </c>
      <c r="B837" s="4" t="s">
        <v>825</v>
      </c>
      <c r="C837" s="4" t="s">
        <v>839</v>
      </c>
      <c r="D837" s="5"/>
    </row>
    <row r="838" ht="18.75" spans="1:4">
      <c r="A838" s="4" t="str">
        <f>"250420200725082232691"</f>
        <v>250420200725082232691</v>
      </c>
      <c r="B838" s="4" t="s">
        <v>825</v>
      </c>
      <c r="C838" s="4" t="s">
        <v>840</v>
      </c>
      <c r="D838" s="5"/>
    </row>
    <row r="839" ht="18.75" spans="1:4">
      <c r="A839" s="4" t="str">
        <f>"2504202007271128341367"</f>
        <v>2504202007271128341367</v>
      </c>
      <c r="B839" s="4" t="s">
        <v>825</v>
      </c>
      <c r="C839" s="4" t="s">
        <v>841</v>
      </c>
      <c r="D839" s="5"/>
    </row>
    <row r="840" ht="18.75" spans="1:4">
      <c r="A840" s="4" t="str">
        <f>"2504202007271400441416"</f>
        <v>2504202007271400441416</v>
      </c>
      <c r="B840" s="4" t="s">
        <v>825</v>
      </c>
      <c r="C840" s="4" t="s">
        <v>842</v>
      </c>
      <c r="D840" s="5"/>
    </row>
    <row r="841" ht="18.75" spans="1:4">
      <c r="A841" s="4" t="str">
        <f>"2504202007271500211431"</f>
        <v>2504202007271500211431</v>
      </c>
      <c r="B841" s="4" t="s">
        <v>825</v>
      </c>
      <c r="C841" s="4" t="s">
        <v>843</v>
      </c>
      <c r="D841" s="5"/>
    </row>
    <row r="842" ht="18.75" spans="1:4">
      <c r="A842" s="4" t="str">
        <f>"2504202007271342581412"</f>
        <v>2504202007271342581412</v>
      </c>
      <c r="B842" s="4" t="s">
        <v>825</v>
      </c>
      <c r="C842" s="4" t="s">
        <v>844</v>
      </c>
      <c r="D842" s="5"/>
    </row>
    <row r="843" ht="18.75" spans="1:4">
      <c r="A843" s="4" t="str">
        <f>"2504202007271808541496"</f>
        <v>2504202007271808541496</v>
      </c>
      <c r="B843" s="4" t="s">
        <v>825</v>
      </c>
      <c r="C843" s="4" t="s">
        <v>845</v>
      </c>
      <c r="D843" s="5"/>
    </row>
    <row r="844" ht="18.75" spans="1:4">
      <c r="A844" s="4" t="str">
        <f>"250420200725160231848"</f>
        <v>250420200725160231848</v>
      </c>
      <c r="B844" s="4" t="s">
        <v>825</v>
      </c>
      <c r="C844" s="4" t="s">
        <v>846</v>
      </c>
      <c r="D844" s="5"/>
    </row>
    <row r="845" ht="18.75" spans="1:4">
      <c r="A845" s="4" t="str">
        <f>"2504202007281507181732"</f>
        <v>2504202007281507181732</v>
      </c>
      <c r="B845" s="4" t="s">
        <v>825</v>
      </c>
      <c r="C845" s="4" t="s">
        <v>847</v>
      </c>
      <c r="D845" s="5"/>
    </row>
    <row r="846" ht="18.75" spans="1:4">
      <c r="A846" s="4" t="str">
        <f>"2504202007281808041786"</f>
        <v>2504202007281808041786</v>
      </c>
      <c r="B846" s="4" t="s">
        <v>825</v>
      </c>
      <c r="C846" s="4" t="s">
        <v>848</v>
      </c>
      <c r="D846" s="5"/>
    </row>
    <row r="847" ht="18.75" spans="1:4">
      <c r="A847" s="4" t="str">
        <f>"2504202007290213571853"</f>
        <v>2504202007290213571853</v>
      </c>
      <c r="B847" s="4" t="s">
        <v>825</v>
      </c>
      <c r="C847" s="4" t="s">
        <v>849</v>
      </c>
      <c r="D847" s="5"/>
    </row>
    <row r="848" ht="18.75" spans="1:4">
      <c r="A848" s="4" t="str">
        <f>"2504202007272129291570"</f>
        <v>2504202007272129291570</v>
      </c>
      <c r="B848" s="4" t="s">
        <v>825</v>
      </c>
      <c r="C848" s="4" t="s">
        <v>850</v>
      </c>
      <c r="D848" s="5"/>
    </row>
    <row r="849" ht="18.75" spans="1:4">
      <c r="A849" s="4" t="str">
        <f>"2504202007301127042059"</f>
        <v>2504202007301127042059</v>
      </c>
      <c r="B849" s="4" t="s">
        <v>825</v>
      </c>
      <c r="C849" s="4" t="s">
        <v>851</v>
      </c>
      <c r="D849" s="5"/>
    </row>
    <row r="850" ht="18.75" spans="1:4">
      <c r="A850" s="4" t="str">
        <f>"25042020072409083319"</f>
        <v>25042020072409083319</v>
      </c>
      <c r="B850" s="4" t="s">
        <v>852</v>
      </c>
      <c r="C850" s="4" t="s">
        <v>853</v>
      </c>
      <c r="D850" s="5"/>
    </row>
    <row r="851" ht="18.75" spans="1:4">
      <c r="A851" s="4" t="str">
        <f>"25042020072409173630"</f>
        <v>25042020072409173630</v>
      </c>
      <c r="B851" s="4" t="s">
        <v>852</v>
      </c>
      <c r="C851" s="4" t="s">
        <v>854</v>
      </c>
      <c r="D851" s="5"/>
    </row>
    <row r="852" ht="18.75" spans="1:4">
      <c r="A852" s="4" t="str">
        <f>"25042020072409330047"</f>
        <v>25042020072409330047</v>
      </c>
      <c r="B852" s="4" t="s">
        <v>852</v>
      </c>
      <c r="C852" s="4" t="s">
        <v>855</v>
      </c>
      <c r="D852" s="5"/>
    </row>
    <row r="853" ht="18.75" spans="1:4">
      <c r="A853" s="4" t="str">
        <f>"25042020072409353957"</f>
        <v>25042020072409353957</v>
      </c>
      <c r="B853" s="4" t="s">
        <v>852</v>
      </c>
      <c r="C853" s="4" t="s">
        <v>856</v>
      </c>
      <c r="D853" s="5"/>
    </row>
    <row r="854" ht="18.75" spans="1:4">
      <c r="A854" s="4" t="str">
        <f>"25042020072409343953"</f>
        <v>25042020072409343953</v>
      </c>
      <c r="B854" s="4" t="s">
        <v>852</v>
      </c>
      <c r="C854" s="4" t="s">
        <v>857</v>
      </c>
      <c r="D854" s="5"/>
    </row>
    <row r="855" ht="18.75" spans="1:4">
      <c r="A855" s="4" t="str">
        <f>"25042020072409354358"</f>
        <v>25042020072409354358</v>
      </c>
      <c r="B855" s="4" t="s">
        <v>852</v>
      </c>
      <c r="C855" s="4" t="s">
        <v>858</v>
      </c>
      <c r="D855" s="5"/>
    </row>
    <row r="856" ht="18.75" spans="1:4">
      <c r="A856" s="4" t="str">
        <f>"25042020072409423167"</f>
        <v>25042020072409423167</v>
      </c>
      <c r="B856" s="4" t="s">
        <v>852</v>
      </c>
      <c r="C856" s="4" t="s">
        <v>859</v>
      </c>
      <c r="D856" s="5"/>
    </row>
    <row r="857" ht="18.75" spans="1:4">
      <c r="A857" s="4" t="str">
        <f>"250420200724100503103"</f>
        <v>250420200724100503103</v>
      </c>
      <c r="B857" s="4" t="s">
        <v>852</v>
      </c>
      <c r="C857" s="4" t="s">
        <v>860</v>
      </c>
      <c r="D857" s="5"/>
    </row>
    <row r="858" ht="18.75" spans="1:4">
      <c r="A858" s="4" t="str">
        <f>"25042020072409560884"</f>
        <v>25042020072409560884</v>
      </c>
      <c r="B858" s="4" t="s">
        <v>852</v>
      </c>
      <c r="C858" s="4" t="s">
        <v>861</v>
      </c>
      <c r="D858" s="5"/>
    </row>
    <row r="859" ht="18.75" spans="1:4">
      <c r="A859" s="4" t="str">
        <f>"250420200724104044157"</f>
        <v>250420200724104044157</v>
      </c>
      <c r="B859" s="4" t="s">
        <v>852</v>
      </c>
      <c r="C859" s="4" t="s">
        <v>862</v>
      </c>
      <c r="D859" s="5"/>
    </row>
    <row r="860" ht="18.75" spans="1:4">
      <c r="A860" s="4" t="str">
        <f>"250420200724104337163"</f>
        <v>250420200724104337163</v>
      </c>
      <c r="B860" s="4" t="s">
        <v>852</v>
      </c>
      <c r="C860" s="4" t="s">
        <v>863</v>
      </c>
      <c r="D860" s="5"/>
    </row>
    <row r="861" ht="18.75" spans="1:4">
      <c r="A861" s="4" t="str">
        <f>"25042020072409320646"</f>
        <v>25042020072409320646</v>
      </c>
      <c r="B861" s="4" t="s">
        <v>852</v>
      </c>
      <c r="C861" s="4" t="s">
        <v>864</v>
      </c>
      <c r="D861" s="5"/>
    </row>
    <row r="862" ht="18.75" spans="1:4">
      <c r="A862" s="4" t="str">
        <f>"250420200724101219118"</f>
        <v>250420200724101219118</v>
      </c>
      <c r="B862" s="4" t="s">
        <v>852</v>
      </c>
      <c r="C862" s="4" t="s">
        <v>865</v>
      </c>
      <c r="D862" s="5"/>
    </row>
    <row r="863" ht="18.75" spans="1:4">
      <c r="A863" s="4" t="str">
        <f>"250420200724104406164"</f>
        <v>250420200724104406164</v>
      </c>
      <c r="B863" s="4" t="s">
        <v>852</v>
      </c>
      <c r="C863" s="4" t="s">
        <v>866</v>
      </c>
      <c r="D863" s="5"/>
    </row>
    <row r="864" ht="18.75" spans="1:4">
      <c r="A864" s="4" t="str">
        <f>"250420200724114728254"</f>
        <v>250420200724114728254</v>
      </c>
      <c r="B864" s="4" t="s">
        <v>852</v>
      </c>
      <c r="C864" s="4" t="s">
        <v>867</v>
      </c>
      <c r="D864" s="5"/>
    </row>
    <row r="865" ht="18.75" spans="1:4">
      <c r="A865" s="4" t="str">
        <f>"250420200724121749281"</f>
        <v>250420200724121749281</v>
      </c>
      <c r="B865" s="4" t="s">
        <v>852</v>
      </c>
      <c r="C865" s="4" t="s">
        <v>868</v>
      </c>
      <c r="D865" s="5"/>
    </row>
    <row r="866" ht="18.75" spans="1:4">
      <c r="A866" s="4" t="str">
        <f>"250420200724132018331"</f>
        <v>250420200724132018331</v>
      </c>
      <c r="B866" s="4" t="s">
        <v>852</v>
      </c>
      <c r="C866" s="4" t="s">
        <v>869</v>
      </c>
      <c r="D866" s="5"/>
    </row>
    <row r="867" ht="18.75" spans="1:4">
      <c r="A867" s="4" t="str">
        <f>"250420200724133519341"</f>
        <v>250420200724133519341</v>
      </c>
      <c r="B867" s="4" t="s">
        <v>852</v>
      </c>
      <c r="C867" s="4" t="s">
        <v>870</v>
      </c>
      <c r="D867" s="5"/>
    </row>
    <row r="868" ht="18.75" spans="1:4">
      <c r="A868" s="4" t="str">
        <f>"250420200724154648416"</f>
        <v>250420200724154648416</v>
      </c>
      <c r="B868" s="4" t="s">
        <v>852</v>
      </c>
      <c r="C868" s="4" t="s">
        <v>871</v>
      </c>
      <c r="D868" s="5"/>
    </row>
    <row r="869" ht="18.75" spans="1:4">
      <c r="A869" s="4" t="str">
        <f>"250420200724155519420"</f>
        <v>250420200724155519420</v>
      </c>
      <c r="B869" s="4" t="s">
        <v>852</v>
      </c>
      <c r="C869" s="4" t="s">
        <v>872</v>
      </c>
      <c r="D869" s="5"/>
    </row>
    <row r="870" ht="18.75" spans="1:4">
      <c r="A870" s="4" t="str">
        <f>"250420200724170012458"</f>
        <v>250420200724170012458</v>
      </c>
      <c r="B870" s="4" t="s">
        <v>852</v>
      </c>
      <c r="C870" s="4" t="s">
        <v>873</v>
      </c>
      <c r="D870" s="5"/>
    </row>
    <row r="871" ht="18.75" spans="1:4">
      <c r="A871" s="4" t="str">
        <f>"250420200724172517475"</f>
        <v>250420200724172517475</v>
      </c>
      <c r="B871" s="4" t="s">
        <v>852</v>
      </c>
      <c r="C871" s="4" t="s">
        <v>874</v>
      </c>
      <c r="D871" s="5"/>
    </row>
    <row r="872" ht="18.75" spans="1:4">
      <c r="A872" s="4" t="str">
        <f>"250420200724154514413"</f>
        <v>250420200724154514413</v>
      </c>
      <c r="B872" s="4" t="s">
        <v>852</v>
      </c>
      <c r="C872" s="4" t="s">
        <v>875</v>
      </c>
      <c r="D872" s="5"/>
    </row>
    <row r="873" ht="18.75" spans="1:4">
      <c r="A873" s="4" t="str">
        <f>"250420200724172116471"</f>
        <v>250420200724172116471</v>
      </c>
      <c r="B873" s="4" t="s">
        <v>852</v>
      </c>
      <c r="C873" s="4" t="s">
        <v>876</v>
      </c>
      <c r="D873" s="5"/>
    </row>
    <row r="874" ht="18.75" spans="1:4">
      <c r="A874" s="4" t="str">
        <f>"250420200724173500484"</f>
        <v>250420200724173500484</v>
      </c>
      <c r="B874" s="4" t="s">
        <v>852</v>
      </c>
      <c r="C874" s="4" t="s">
        <v>877</v>
      </c>
      <c r="D874" s="5"/>
    </row>
    <row r="875" ht="18.75" spans="1:4">
      <c r="A875" s="4" t="str">
        <f>"2504202007240904066"</f>
        <v>2504202007240904066</v>
      </c>
      <c r="B875" s="4" t="s">
        <v>852</v>
      </c>
      <c r="C875" s="4" t="s">
        <v>878</v>
      </c>
      <c r="D875" s="5"/>
    </row>
    <row r="876" ht="18.75" spans="1:4">
      <c r="A876" s="4" t="str">
        <f>"250420200724182524515"</f>
        <v>250420200724182524515</v>
      </c>
      <c r="B876" s="4" t="s">
        <v>852</v>
      </c>
      <c r="C876" s="4" t="s">
        <v>879</v>
      </c>
      <c r="D876" s="5"/>
    </row>
    <row r="877" ht="18.75" spans="1:4">
      <c r="A877" s="4" t="str">
        <f>"250420200724101942122"</f>
        <v>250420200724101942122</v>
      </c>
      <c r="B877" s="4" t="s">
        <v>852</v>
      </c>
      <c r="C877" s="4" t="s">
        <v>880</v>
      </c>
      <c r="D877" s="5"/>
    </row>
    <row r="878" ht="18.75" spans="1:4">
      <c r="A878" s="4" t="str">
        <f>"250420200724202636588"</f>
        <v>250420200724202636588</v>
      </c>
      <c r="B878" s="4" t="s">
        <v>852</v>
      </c>
      <c r="C878" s="4" t="s">
        <v>881</v>
      </c>
      <c r="D878" s="5"/>
    </row>
    <row r="879" ht="18.75" spans="1:4">
      <c r="A879" s="4" t="str">
        <f>"250420200724194704574"</f>
        <v>250420200724194704574</v>
      </c>
      <c r="B879" s="4" t="s">
        <v>852</v>
      </c>
      <c r="C879" s="4" t="s">
        <v>882</v>
      </c>
      <c r="D879" s="5"/>
    </row>
    <row r="880" ht="18.75" spans="1:4">
      <c r="A880" s="4" t="str">
        <f>"250420200724191451554"</f>
        <v>250420200724191451554</v>
      </c>
      <c r="B880" s="4" t="s">
        <v>852</v>
      </c>
      <c r="C880" s="4" t="s">
        <v>883</v>
      </c>
      <c r="D880" s="5"/>
    </row>
    <row r="881" ht="18.75" spans="1:4">
      <c r="A881" s="4" t="str">
        <f>"250420200724115011256"</f>
        <v>250420200724115011256</v>
      </c>
      <c r="B881" s="4" t="s">
        <v>852</v>
      </c>
      <c r="C881" s="4" t="s">
        <v>884</v>
      </c>
      <c r="D881" s="5"/>
    </row>
    <row r="882" ht="18.75" spans="1:4">
      <c r="A882" s="4" t="str">
        <f>"250420200724214602614"</f>
        <v>250420200724214602614</v>
      </c>
      <c r="B882" s="4" t="s">
        <v>852</v>
      </c>
      <c r="C882" s="4" t="s">
        <v>885</v>
      </c>
      <c r="D882" s="5"/>
    </row>
    <row r="883" ht="18.75" spans="1:4">
      <c r="A883" s="4" t="str">
        <f>"250420200724214907619"</f>
        <v>250420200724214907619</v>
      </c>
      <c r="B883" s="4" t="s">
        <v>852</v>
      </c>
      <c r="C883" s="4" t="s">
        <v>886</v>
      </c>
      <c r="D883" s="5"/>
    </row>
    <row r="884" ht="18.75" spans="1:4">
      <c r="A884" s="4" t="str">
        <f>"250420200724183710524"</f>
        <v>250420200724183710524</v>
      </c>
      <c r="B884" s="4" t="s">
        <v>852</v>
      </c>
      <c r="C884" s="4" t="s">
        <v>887</v>
      </c>
      <c r="D884" s="5"/>
    </row>
    <row r="885" ht="18.75" spans="1:4">
      <c r="A885" s="4" t="str">
        <f>"250420200725085009699"</f>
        <v>250420200725085009699</v>
      </c>
      <c r="B885" s="4" t="s">
        <v>852</v>
      </c>
      <c r="C885" s="4" t="s">
        <v>888</v>
      </c>
      <c r="D885" s="5"/>
    </row>
    <row r="886" ht="18.75" spans="1:4">
      <c r="A886" s="4" t="str">
        <f>"250420200725091745704"</f>
        <v>250420200725091745704</v>
      </c>
      <c r="B886" s="4" t="s">
        <v>852</v>
      </c>
      <c r="C886" s="4" t="s">
        <v>889</v>
      </c>
      <c r="D886" s="5"/>
    </row>
    <row r="887" ht="18.75" spans="1:4">
      <c r="A887" s="4" t="str">
        <f>"250420200725094625718"</f>
        <v>250420200725094625718</v>
      </c>
      <c r="B887" s="4" t="s">
        <v>852</v>
      </c>
      <c r="C887" s="4" t="s">
        <v>890</v>
      </c>
      <c r="D887" s="5"/>
    </row>
    <row r="888" ht="18.75" spans="1:4">
      <c r="A888" s="4" t="str">
        <f>"250420200725102652738"</f>
        <v>250420200725102652738</v>
      </c>
      <c r="B888" s="4" t="s">
        <v>852</v>
      </c>
      <c r="C888" s="4" t="s">
        <v>891</v>
      </c>
      <c r="D888" s="5"/>
    </row>
    <row r="889" ht="18.75" spans="1:4">
      <c r="A889" s="4" t="str">
        <f>"250420200724155328418"</f>
        <v>250420200724155328418</v>
      </c>
      <c r="B889" s="4" t="s">
        <v>852</v>
      </c>
      <c r="C889" s="4" t="s">
        <v>892</v>
      </c>
      <c r="D889" s="5"/>
    </row>
    <row r="890" ht="18.75" spans="1:4">
      <c r="A890" s="4" t="str">
        <f>"250420200724162801441"</f>
        <v>250420200724162801441</v>
      </c>
      <c r="B890" s="4" t="s">
        <v>852</v>
      </c>
      <c r="C890" s="4" t="s">
        <v>893</v>
      </c>
      <c r="D890" s="5"/>
    </row>
    <row r="891" ht="18.75" spans="1:4">
      <c r="A891" s="4" t="str">
        <f>"250420200725113735762"</f>
        <v>250420200725113735762</v>
      </c>
      <c r="B891" s="4" t="s">
        <v>852</v>
      </c>
      <c r="C891" s="4" t="s">
        <v>894</v>
      </c>
      <c r="D891" s="5"/>
    </row>
    <row r="892" ht="18.75" spans="1:4">
      <c r="A892" s="4" t="str">
        <f>"250420200725120441769"</f>
        <v>250420200725120441769</v>
      </c>
      <c r="B892" s="4" t="s">
        <v>852</v>
      </c>
      <c r="C892" s="4" t="s">
        <v>895</v>
      </c>
      <c r="D892" s="5"/>
    </row>
    <row r="893" ht="18.75" spans="1:4">
      <c r="A893" s="4" t="str">
        <f>"250420200725151350832"</f>
        <v>250420200725151350832</v>
      </c>
      <c r="B893" s="4" t="s">
        <v>852</v>
      </c>
      <c r="C893" s="4" t="s">
        <v>896</v>
      </c>
      <c r="D893" s="5"/>
    </row>
    <row r="894" ht="18.75" spans="1:4">
      <c r="A894" s="4" t="str">
        <f>"250420200725163215860"</f>
        <v>250420200725163215860</v>
      </c>
      <c r="B894" s="4" t="s">
        <v>852</v>
      </c>
      <c r="C894" s="4" t="s">
        <v>897</v>
      </c>
      <c r="D894" s="5"/>
    </row>
    <row r="895" ht="18.75" spans="1:4">
      <c r="A895" s="4" t="str">
        <f>"250420200725164013863"</f>
        <v>250420200725164013863</v>
      </c>
      <c r="B895" s="4" t="s">
        <v>852</v>
      </c>
      <c r="C895" s="4" t="s">
        <v>898</v>
      </c>
      <c r="D895" s="5"/>
    </row>
    <row r="896" ht="18.75" spans="1:4">
      <c r="A896" s="4" t="str">
        <f>"250420200725174939884"</f>
        <v>250420200725174939884</v>
      </c>
      <c r="B896" s="4" t="s">
        <v>852</v>
      </c>
      <c r="C896" s="4" t="s">
        <v>899</v>
      </c>
      <c r="D896" s="5"/>
    </row>
    <row r="897" ht="18.75" spans="1:4">
      <c r="A897" s="4" t="str">
        <f>"250420200725111750757"</f>
        <v>250420200725111750757</v>
      </c>
      <c r="B897" s="4" t="s">
        <v>852</v>
      </c>
      <c r="C897" s="4" t="s">
        <v>900</v>
      </c>
      <c r="D897" s="5"/>
    </row>
    <row r="898" ht="18.75" spans="1:4">
      <c r="A898" s="4" t="str">
        <f>"250420200724112046217"</f>
        <v>250420200724112046217</v>
      </c>
      <c r="B898" s="4" t="s">
        <v>852</v>
      </c>
      <c r="C898" s="4" t="s">
        <v>901</v>
      </c>
      <c r="D898" s="5"/>
    </row>
    <row r="899" ht="18.75" spans="1:4">
      <c r="A899" s="4" t="str">
        <f>"250420200725225558981"</f>
        <v>250420200725225558981</v>
      </c>
      <c r="B899" s="4" t="s">
        <v>852</v>
      </c>
      <c r="C899" s="4" t="s">
        <v>902</v>
      </c>
      <c r="D899" s="5"/>
    </row>
    <row r="900" ht="18.75" spans="1:4">
      <c r="A900" s="4" t="str">
        <f>"2504202007252343011005"</f>
        <v>2504202007252343011005</v>
      </c>
      <c r="B900" s="4" t="s">
        <v>852</v>
      </c>
      <c r="C900" s="4" t="s">
        <v>903</v>
      </c>
      <c r="D900" s="5"/>
    </row>
    <row r="901" ht="18.75" spans="1:4">
      <c r="A901" s="4" t="str">
        <f>"250420200725232730998"</f>
        <v>250420200725232730998</v>
      </c>
      <c r="B901" s="4" t="s">
        <v>852</v>
      </c>
      <c r="C901" s="4" t="s">
        <v>904</v>
      </c>
      <c r="D901" s="5"/>
    </row>
    <row r="902" ht="18.75" spans="1:4">
      <c r="A902" s="4" t="str">
        <f>"250420200724163014443"</f>
        <v>250420200724163014443</v>
      </c>
      <c r="B902" s="4" t="s">
        <v>852</v>
      </c>
      <c r="C902" s="4" t="s">
        <v>905</v>
      </c>
      <c r="D902" s="5"/>
    </row>
    <row r="903" ht="18.75" spans="1:4">
      <c r="A903" s="4" t="str">
        <f>"250420200725130023791"</f>
        <v>250420200725130023791</v>
      </c>
      <c r="B903" s="4" t="s">
        <v>852</v>
      </c>
      <c r="C903" s="4" t="s">
        <v>906</v>
      </c>
      <c r="D903" s="5"/>
    </row>
    <row r="904" ht="18.75" spans="1:4">
      <c r="A904" s="4" t="str">
        <f>"2504202007261406471122"</f>
        <v>2504202007261406471122</v>
      </c>
      <c r="B904" s="4" t="s">
        <v>852</v>
      </c>
      <c r="C904" s="4" t="s">
        <v>907</v>
      </c>
      <c r="D904" s="5"/>
    </row>
    <row r="905" ht="18.75" spans="1:4">
      <c r="A905" s="4" t="str">
        <f>"250420200725190103906"</f>
        <v>250420200725190103906</v>
      </c>
      <c r="B905" s="4" t="s">
        <v>852</v>
      </c>
      <c r="C905" s="4" t="s">
        <v>908</v>
      </c>
      <c r="D905" s="5"/>
    </row>
    <row r="906" ht="18.75" spans="1:4">
      <c r="A906" s="4" t="str">
        <f>"2504202007261609011140"</f>
        <v>2504202007261609011140</v>
      </c>
      <c r="B906" s="4" t="s">
        <v>852</v>
      </c>
      <c r="C906" s="4" t="s">
        <v>909</v>
      </c>
      <c r="D906" s="5"/>
    </row>
    <row r="907" ht="18.75" spans="1:4">
      <c r="A907" s="4" t="str">
        <f>"2504202007261632051145"</f>
        <v>2504202007261632051145</v>
      </c>
      <c r="B907" s="4" t="s">
        <v>852</v>
      </c>
      <c r="C907" s="4" t="s">
        <v>910</v>
      </c>
      <c r="D907" s="5"/>
    </row>
    <row r="908" ht="18.75" spans="1:4">
      <c r="A908" s="4" t="str">
        <f>"2504202007261643331150"</f>
        <v>2504202007261643331150</v>
      </c>
      <c r="B908" s="4" t="s">
        <v>852</v>
      </c>
      <c r="C908" s="4" t="s">
        <v>911</v>
      </c>
      <c r="D908" s="5"/>
    </row>
    <row r="909" ht="18.75" spans="1:4">
      <c r="A909" s="4" t="str">
        <f>"250420200725095829723"</f>
        <v>250420200725095829723</v>
      </c>
      <c r="B909" s="4" t="s">
        <v>852</v>
      </c>
      <c r="C909" s="4" t="s">
        <v>912</v>
      </c>
      <c r="D909" s="5"/>
    </row>
    <row r="910" ht="18.75" spans="1:4">
      <c r="A910" s="4" t="str">
        <f>"2504202007262012411188"</f>
        <v>2504202007262012411188</v>
      </c>
      <c r="B910" s="4" t="s">
        <v>852</v>
      </c>
      <c r="C910" s="4" t="s">
        <v>913</v>
      </c>
      <c r="D910" s="5"/>
    </row>
    <row r="911" ht="18.75" spans="1:4">
      <c r="A911" s="4" t="str">
        <f>"2504202007261027301062"</f>
        <v>2504202007261027301062</v>
      </c>
      <c r="B911" s="4" t="s">
        <v>852</v>
      </c>
      <c r="C911" s="4" t="s">
        <v>914</v>
      </c>
      <c r="D911" s="5"/>
    </row>
    <row r="912" ht="18.75" spans="1:4">
      <c r="A912" s="4" t="str">
        <f>"2504202007262200331215"</f>
        <v>2504202007262200331215</v>
      </c>
      <c r="B912" s="4" t="s">
        <v>852</v>
      </c>
      <c r="C912" s="4" t="s">
        <v>915</v>
      </c>
      <c r="D912" s="5"/>
    </row>
    <row r="913" ht="18.75" spans="1:4">
      <c r="A913" s="4" t="str">
        <f>"2504202007270005251253"</f>
        <v>2504202007270005251253</v>
      </c>
      <c r="B913" s="4" t="s">
        <v>852</v>
      </c>
      <c r="C913" s="4" t="s">
        <v>916</v>
      </c>
      <c r="D913" s="5"/>
    </row>
    <row r="914" ht="18.75" spans="1:4">
      <c r="A914" s="4" t="str">
        <f>"2504202007270823151277"</f>
        <v>2504202007270823151277</v>
      </c>
      <c r="B914" s="4" t="s">
        <v>852</v>
      </c>
      <c r="C914" s="4" t="s">
        <v>917</v>
      </c>
      <c r="D914" s="5"/>
    </row>
    <row r="915" ht="18.75" spans="1:4">
      <c r="A915" s="4" t="str">
        <f>"2504202007262126131207"</f>
        <v>2504202007262126131207</v>
      </c>
      <c r="B915" s="4" t="s">
        <v>852</v>
      </c>
      <c r="C915" s="4" t="s">
        <v>918</v>
      </c>
      <c r="D915" s="5"/>
    </row>
    <row r="916" ht="18.75" spans="1:4">
      <c r="A916" s="4" t="str">
        <f>"2504202007270941371305"</f>
        <v>2504202007270941371305</v>
      </c>
      <c r="B916" s="4" t="s">
        <v>852</v>
      </c>
      <c r="C916" s="4" t="s">
        <v>919</v>
      </c>
      <c r="D916" s="5"/>
    </row>
    <row r="917" ht="18.75" spans="1:4">
      <c r="A917" s="4" t="str">
        <f>"250420200725082721693"</f>
        <v>250420200725082721693</v>
      </c>
      <c r="B917" s="4" t="s">
        <v>852</v>
      </c>
      <c r="C917" s="4" t="s">
        <v>920</v>
      </c>
      <c r="D917" s="5"/>
    </row>
    <row r="918" ht="18.75" spans="1:4">
      <c r="A918" s="4" t="str">
        <f>"2504202007271023441331"</f>
        <v>2504202007271023441331</v>
      </c>
      <c r="B918" s="4" t="s">
        <v>852</v>
      </c>
      <c r="C918" s="4" t="s">
        <v>921</v>
      </c>
      <c r="D918" s="5"/>
    </row>
    <row r="919" ht="18.75" spans="1:4">
      <c r="A919" s="4" t="str">
        <f>"2504202007270952011309"</f>
        <v>2504202007270952011309</v>
      </c>
      <c r="B919" s="4" t="s">
        <v>852</v>
      </c>
      <c r="C919" s="4" t="s">
        <v>922</v>
      </c>
      <c r="D919" s="5"/>
    </row>
    <row r="920" ht="18.75" spans="1:4">
      <c r="A920" s="4" t="str">
        <f>"2504202007271226311389"</f>
        <v>2504202007271226311389</v>
      </c>
      <c r="B920" s="4" t="s">
        <v>852</v>
      </c>
      <c r="C920" s="4" t="s">
        <v>923</v>
      </c>
      <c r="D920" s="5"/>
    </row>
    <row r="921" ht="18.75" spans="1:4">
      <c r="A921" s="4" t="str">
        <f>"2504202007271332401405"</f>
        <v>2504202007271332401405</v>
      </c>
      <c r="B921" s="4" t="s">
        <v>852</v>
      </c>
      <c r="C921" s="4" t="s">
        <v>924</v>
      </c>
      <c r="D921" s="5"/>
    </row>
    <row r="922" ht="18.75" spans="1:4">
      <c r="A922" s="4" t="str">
        <f>"2504202007271828321508"</f>
        <v>2504202007271828321508</v>
      </c>
      <c r="B922" s="4" t="s">
        <v>852</v>
      </c>
      <c r="C922" s="4" t="s">
        <v>925</v>
      </c>
      <c r="D922" s="5"/>
    </row>
    <row r="923" ht="18.75" spans="1:4">
      <c r="A923" s="4" t="str">
        <f>"2504202007271811341502"</f>
        <v>2504202007271811341502</v>
      </c>
      <c r="B923" s="4" t="s">
        <v>852</v>
      </c>
      <c r="C923" s="4" t="s">
        <v>926</v>
      </c>
      <c r="D923" s="5"/>
    </row>
    <row r="924" ht="18.75" spans="1:4">
      <c r="A924" s="4" t="str">
        <f>"2504202007261817361169"</f>
        <v>2504202007261817361169</v>
      </c>
      <c r="B924" s="4" t="s">
        <v>852</v>
      </c>
      <c r="C924" s="4" t="s">
        <v>927</v>
      </c>
      <c r="D924" s="5"/>
    </row>
    <row r="925" ht="18.75" spans="1:4">
      <c r="A925" s="4" t="str">
        <f>"2504202007271913391517"</f>
        <v>2504202007271913391517</v>
      </c>
      <c r="B925" s="4" t="s">
        <v>852</v>
      </c>
      <c r="C925" s="4" t="s">
        <v>928</v>
      </c>
      <c r="D925" s="5"/>
    </row>
    <row r="926" ht="18.75" spans="1:4">
      <c r="A926" s="4" t="str">
        <f>"2504202007272122281566"</f>
        <v>2504202007272122281566</v>
      </c>
      <c r="B926" s="4" t="s">
        <v>852</v>
      </c>
      <c r="C926" s="4" t="s">
        <v>929</v>
      </c>
      <c r="D926" s="5"/>
    </row>
    <row r="927" ht="18.75" spans="1:4">
      <c r="A927" s="4" t="str">
        <f>"250420200724230016644"</f>
        <v>250420200724230016644</v>
      </c>
      <c r="B927" s="4" t="s">
        <v>852</v>
      </c>
      <c r="C927" s="4" t="s">
        <v>930</v>
      </c>
      <c r="D927" s="5"/>
    </row>
    <row r="928" ht="18.75" spans="1:4">
      <c r="A928" s="4" t="str">
        <f>"2504202007272135441572"</f>
        <v>2504202007272135441572</v>
      </c>
      <c r="B928" s="4" t="s">
        <v>852</v>
      </c>
      <c r="C928" s="4" t="s">
        <v>931</v>
      </c>
      <c r="D928" s="5"/>
    </row>
    <row r="929" ht="18.75" spans="1:4">
      <c r="A929" s="4" t="str">
        <f>"2504202007272210341584"</f>
        <v>2504202007272210341584</v>
      </c>
      <c r="B929" s="4" t="s">
        <v>852</v>
      </c>
      <c r="C929" s="4" t="s">
        <v>932</v>
      </c>
      <c r="D929" s="5"/>
    </row>
    <row r="930" ht="18.75" spans="1:4">
      <c r="A930" s="4" t="str">
        <f>"2504202007272223441587"</f>
        <v>2504202007272223441587</v>
      </c>
      <c r="B930" s="4" t="s">
        <v>852</v>
      </c>
      <c r="C930" s="4" t="s">
        <v>933</v>
      </c>
      <c r="D930" s="5"/>
    </row>
    <row r="931" ht="18.75" spans="1:4">
      <c r="A931" s="4" t="str">
        <f>"2504202007272317531604"</f>
        <v>2504202007272317531604</v>
      </c>
      <c r="B931" s="4" t="s">
        <v>852</v>
      </c>
      <c r="C931" s="4" t="s">
        <v>934</v>
      </c>
      <c r="D931" s="5"/>
    </row>
    <row r="932" ht="18.75" spans="1:4">
      <c r="A932" s="4" t="str">
        <f>"2504202007272342421608"</f>
        <v>2504202007272342421608</v>
      </c>
      <c r="B932" s="4" t="s">
        <v>852</v>
      </c>
      <c r="C932" s="4" t="s">
        <v>935</v>
      </c>
      <c r="D932" s="5"/>
    </row>
    <row r="933" ht="18.75" spans="1:4">
      <c r="A933" s="4" t="str">
        <f>"2504202007271646211467"</f>
        <v>2504202007271646211467</v>
      </c>
      <c r="B933" s="4" t="s">
        <v>852</v>
      </c>
      <c r="C933" s="4" t="s">
        <v>936</v>
      </c>
      <c r="D933" s="5"/>
    </row>
    <row r="934" ht="18.75" spans="1:4">
      <c r="A934" s="4" t="str">
        <f>"2504202007280041031619"</f>
        <v>2504202007280041031619</v>
      </c>
      <c r="B934" s="4" t="s">
        <v>852</v>
      </c>
      <c r="C934" s="4" t="s">
        <v>937</v>
      </c>
      <c r="D934" s="5"/>
    </row>
    <row r="935" ht="18.75" spans="1:4">
      <c r="A935" s="4" t="str">
        <f>"2504202007280839361637"</f>
        <v>2504202007280839361637</v>
      </c>
      <c r="B935" s="4" t="s">
        <v>852</v>
      </c>
      <c r="C935" s="4" t="s">
        <v>938</v>
      </c>
      <c r="D935" s="5"/>
    </row>
    <row r="936" ht="18.75" spans="1:4">
      <c r="A936" s="4" t="str">
        <f>"2504202007280906451645"</f>
        <v>2504202007280906451645</v>
      </c>
      <c r="B936" s="4" t="s">
        <v>852</v>
      </c>
      <c r="C936" s="4" t="s">
        <v>939</v>
      </c>
      <c r="D936" s="5"/>
    </row>
    <row r="937" ht="18.75" spans="1:4">
      <c r="A937" s="4" t="str">
        <f>"2504202007280932201651"</f>
        <v>2504202007280932201651</v>
      </c>
      <c r="B937" s="4" t="s">
        <v>852</v>
      </c>
      <c r="C937" s="4" t="s">
        <v>940</v>
      </c>
      <c r="D937" s="5"/>
    </row>
    <row r="938" ht="18.75" spans="1:4">
      <c r="A938" s="4" t="str">
        <f>"2504202007271957301532"</f>
        <v>2504202007271957301532</v>
      </c>
      <c r="B938" s="4" t="s">
        <v>852</v>
      </c>
      <c r="C938" s="4" t="s">
        <v>941</v>
      </c>
      <c r="D938" s="5"/>
    </row>
    <row r="939" ht="18.75" spans="1:4">
      <c r="A939" s="4" t="str">
        <f>"250420200725105228747"</f>
        <v>250420200725105228747</v>
      </c>
      <c r="B939" s="4" t="s">
        <v>852</v>
      </c>
      <c r="C939" s="4" t="s">
        <v>942</v>
      </c>
      <c r="D939" s="5"/>
    </row>
    <row r="940" ht="18.75" spans="1:4">
      <c r="A940" s="4" t="str">
        <f>"2504202007281236051701"</f>
        <v>2504202007281236051701</v>
      </c>
      <c r="B940" s="4" t="s">
        <v>852</v>
      </c>
      <c r="C940" s="4" t="s">
        <v>943</v>
      </c>
      <c r="D940" s="5"/>
    </row>
    <row r="941" ht="18.75" spans="1:4">
      <c r="A941" s="4" t="str">
        <f>"2504202007272259571598"</f>
        <v>2504202007272259571598</v>
      </c>
      <c r="B941" s="4" t="s">
        <v>852</v>
      </c>
      <c r="C941" s="4" t="s">
        <v>944</v>
      </c>
      <c r="D941" s="5"/>
    </row>
    <row r="942" ht="18.75" spans="1:4">
      <c r="A942" s="4" t="str">
        <f>"2504202007280858281643"</f>
        <v>2504202007280858281643</v>
      </c>
      <c r="B942" s="4" t="s">
        <v>852</v>
      </c>
      <c r="C942" s="4" t="s">
        <v>945</v>
      </c>
      <c r="D942" s="5"/>
    </row>
    <row r="943" ht="18.75" spans="1:4">
      <c r="A943" s="4" t="str">
        <f>"2504202007281717011766"</f>
        <v>2504202007281717011766</v>
      </c>
      <c r="B943" s="4" t="s">
        <v>852</v>
      </c>
      <c r="C943" s="4" t="s">
        <v>946</v>
      </c>
      <c r="D943" s="5"/>
    </row>
    <row r="944" ht="18.75" spans="1:4">
      <c r="A944" s="4" t="str">
        <f>"2504202007281843011788"</f>
        <v>2504202007281843011788</v>
      </c>
      <c r="B944" s="4" t="s">
        <v>852</v>
      </c>
      <c r="C944" s="4" t="s">
        <v>947</v>
      </c>
      <c r="D944" s="5"/>
    </row>
    <row r="945" ht="18.75" spans="1:4">
      <c r="A945" s="4" t="str">
        <f>"2504202007281906111791"</f>
        <v>2504202007281906111791</v>
      </c>
      <c r="B945" s="4" t="s">
        <v>852</v>
      </c>
      <c r="C945" s="4" t="s">
        <v>948</v>
      </c>
      <c r="D945" s="5"/>
    </row>
    <row r="946" ht="18.75" spans="1:4">
      <c r="A946" s="4" t="str">
        <f>"2504202007240901143"</f>
        <v>2504202007240901143</v>
      </c>
      <c r="B946" s="4" t="s">
        <v>852</v>
      </c>
      <c r="C946" s="4" t="s">
        <v>949</v>
      </c>
      <c r="D946" s="5"/>
    </row>
    <row r="947" ht="18.75" spans="1:4">
      <c r="A947" s="4" t="str">
        <f>"2504202007282206201830"</f>
        <v>2504202007282206201830</v>
      </c>
      <c r="B947" s="4" t="s">
        <v>852</v>
      </c>
      <c r="C947" s="4" t="s">
        <v>950</v>
      </c>
      <c r="D947" s="5"/>
    </row>
    <row r="948" ht="18.75" spans="1:4">
      <c r="A948" s="4" t="str">
        <f>"2504202007282244201835"</f>
        <v>2504202007282244201835</v>
      </c>
      <c r="B948" s="4" t="s">
        <v>852</v>
      </c>
      <c r="C948" s="4" t="s">
        <v>951</v>
      </c>
      <c r="D948" s="5"/>
    </row>
    <row r="949" ht="18.75" spans="1:4">
      <c r="A949" s="4" t="str">
        <f>"2504202007271206371381"</f>
        <v>2504202007271206371381</v>
      </c>
      <c r="B949" s="4" t="s">
        <v>852</v>
      </c>
      <c r="C949" s="4" t="s">
        <v>952</v>
      </c>
      <c r="D949" s="5"/>
    </row>
    <row r="950" ht="18.75" spans="1:4">
      <c r="A950" s="4" t="str">
        <f>"250420200724151334388"</f>
        <v>250420200724151334388</v>
      </c>
      <c r="B950" s="4" t="s">
        <v>852</v>
      </c>
      <c r="C950" s="4" t="s">
        <v>953</v>
      </c>
      <c r="D950" s="5"/>
    </row>
    <row r="951" ht="18.75" spans="1:4">
      <c r="A951" s="4" t="str">
        <f>"2504202007282259121837"</f>
        <v>2504202007282259121837</v>
      </c>
      <c r="B951" s="4" t="s">
        <v>852</v>
      </c>
      <c r="C951" s="4" t="s">
        <v>954</v>
      </c>
      <c r="D951" s="5"/>
    </row>
    <row r="952" ht="18.75" spans="1:4">
      <c r="A952" s="4" t="str">
        <f>"2504202007290820241862"</f>
        <v>2504202007290820241862</v>
      </c>
      <c r="B952" s="4" t="s">
        <v>852</v>
      </c>
      <c r="C952" s="4" t="s">
        <v>955</v>
      </c>
      <c r="D952" s="5"/>
    </row>
    <row r="953" ht="18.75" spans="1:4">
      <c r="A953" s="4" t="str">
        <f>"2504202007290914571871"</f>
        <v>2504202007290914571871</v>
      </c>
      <c r="B953" s="4" t="s">
        <v>852</v>
      </c>
      <c r="C953" s="4" t="s">
        <v>956</v>
      </c>
      <c r="D953" s="5"/>
    </row>
    <row r="954" ht="18.75" spans="1:4">
      <c r="A954" s="4" t="str">
        <f>"2504202007291009421881"</f>
        <v>2504202007291009421881</v>
      </c>
      <c r="B954" s="4" t="s">
        <v>852</v>
      </c>
      <c r="C954" s="4" t="s">
        <v>957</v>
      </c>
      <c r="D954" s="5"/>
    </row>
    <row r="955" ht="18.75" spans="1:4">
      <c r="A955" s="4" t="str">
        <f>"2504202007291015451884"</f>
        <v>2504202007291015451884</v>
      </c>
      <c r="B955" s="4" t="s">
        <v>852</v>
      </c>
      <c r="C955" s="4" t="s">
        <v>958</v>
      </c>
      <c r="D955" s="5"/>
    </row>
    <row r="956" ht="18.75" spans="1:4">
      <c r="A956" s="4" t="str">
        <f>"250420200725153950840"</f>
        <v>250420200725153950840</v>
      </c>
      <c r="B956" s="4" t="s">
        <v>852</v>
      </c>
      <c r="C956" s="4" t="s">
        <v>959</v>
      </c>
      <c r="D956" s="5"/>
    </row>
    <row r="957" ht="18.75" spans="1:4">
      <c r="A957" s="4" t="str">
        <f>"2504202007291224531904"</f>
        <v>2504202007291224531904</v>
      </c>
      <c r="B957" s="4" t="s">
        <v>852</v>
      </c>
      <c r="C957" s="4" t="s">
        <v>960</v>
      </c>
      <c r="D957" s="5"/>
    </row>
    <row r="958" ht="18.75" spans="1:4">
      <c r="A958" s="4" t="str">
        <f>"2504202007291255371912"</f>
        <v>2504202007291255371912</v>
      </c>
      <c r="B958" s="4" t="s">
        <v>852</v>
      </c>
      <c r="C958" s="4" t="s">
        <v>961</v>
      </c>
      <c r="D958" s="5"/>
    </row>
    <row r="959" ht="18.75" spans="1:4">
      <c r="A959" s="4" t="str">
        <f>"2504202007291530101933"</f>
        <v>2504202007291530101933</v>
      </c>
      <c r="B959" s="4" t="s">
        <v>852</v>
      </c>
      <c r="C959" s="4" t="s">
        <v>962</v>
      </c>
      <c r="D959" s="5"/>
    </row>
    <row r="960" ht="18.75" spans="1:4">
      <c r="A960" s="4" t="str">
        <f>"2504202007291748221970"</f>
        <v>2504202007291748221970</v>
      </c>
      <c r="B960" s="4" t="s">
        <v>852</v>
      </c>
      <c r="C960" s="4" t="s">
        <v>963</v>
      </c>
      <c r="D960" s="5"/>
    </row>
    <row r="961" ht="18.75" spans="1:4">
      <c r="A961" s="4" t="str">
        <f>"2504202007270907441289"</f>
        <v>2504202007270907441289</v>
      </c>
      <c r="B961" s="4" t="s">
        <v>852</v>
      </c>
      <c r="C961" s="4" t="s">
        <v>964</v>
      </c>
      <c r="D961" s="5"/>
    </row>
    <row r="962" ht="18.75" spans="1:4">
      <c r="A962" s="4" t="str">
        <f>"2504202007291812381974"</f>
        <v>2504202007291812381974</v>
      </c>
      <c r="B962" s="4" t="s">
        <v>852</v>
      </c>
      <c r="C962" s="4" t="s">
        <v>965</v>
      </c>
      <c r="D962" s="5"/>
    </row>
    <row r="963" ht="18.75" spans="1:4">
      <c r="A963" s="4" t="str">
        <f>"2504202007291804351972"</f>
        <v>2504202007291804351972</v>
      </c>
      <c r="B963" s="4" t="s">
        <v>852</v>
      </c>
      <c r="C963" s="4" t="s">
        <v>966</v>
      </c>
      <c r="D963" s="5"/>
    </row>
    <row r="964" ht="18.75" spans="1:4">
      <c r="A964" s="4" t="str">
        <f>"2504202007291832351976"</f>
        <v>2504202007291832351976</v>
      </c>
      <c r="B964" s="4" t="s">
        <v>852</v>
      </c>
      <c r="C964" s="4" t="s">
        <v>967</v>
      </c>
      <c r="D964" s="5"/>
    </row>
    <row r="965" ht="18.75" spans="1:4">
      <c r="A965" s="4" t="str">
        <f>"2504202007292130551993"</f>
        <v>2504202007292130551993</v>
      </c>
      <c r="B965" s="4" t="s">
        <v>852</v>
      </c>
      <c r="C965" s="4" t="s">
        <v>968</v>
      </c>
      <c r="D965" s="5"/>
    </row>
    <row r="966" ht="18.75" spans="1:4">
      <c r="A966" s="4" t="str">
        <f>"2504202007292150141994"</f>
        <v>2504202007292150141994</v>
      </c>
      <c r="B966" s="4" t="s">
        <v>852</v>
      </c>
      <c r="C966" s="4" t="s">
        <v>969</v>
      </c>
      <c r="D966" s="5"/>
    </row>
    <row r="967" ht="18.75" spans="1:4">
      <c r="A967" s="4" t="str">
        <f>"2504202007292236382002"</f>
        <v>2504202007292236382002</v>
      </c>
      <c r="B967" s="4" t="s">
        <v>852</v>
      </c>
      <c r="C967" s="4" t="s">
        <v>970</v>
      </c>
      <c r="D967" s="5"/>
    </row>
    <row r="968" ht="18.75" spans="1:4">
      <c r="A968" s="4" t="str">
        <f>"2504202007292255172010"</f>
        <v>2504202007292255172010</v>
      </c>
      <c r="B968" s="4" t="s">
        <v>852</v>
      </c>
      <c r="C968" s="4" t="s">
        <v>971</v>
      </c>
      <c r="D968" s="5"/>
    </row>
    <row r="969" ht="18.75" spans="1:4">
      <c r="A969" s="4" t="str">
        <f>"2504202007300906142031"</f>
        <v>2504202007300906142031</v>
      </c>
      <c r="B969" s="4" t="s">
        <v>852</v>
      </c>
      <c r="C969" s="4" t="s">
        <v>972</v>
      </c>
      <c r="D969" s="5"/>
    </row>
    <row r="970" ht="18.75" spans="1:4">
      <c r="A970" s="4" t="str">
        <f>"2504202007292247092008"</f>
        <v>2504202007292247092008</v>
      </c>
      <c r="B970" s="4" t="s">
        <v>852</v>
      </c>
      <c r="C970" s="4" t="s">
        <v>973</v>
      </c>
      <c r="D970" s="5"/>
    </row>
    <row r="971" ht="18.75" spans="1:4">
      <c r="A971" s="4" t="str">
        <f>"2504202007291550521939"</f>
        <v>2504202007291550521939</v>
      </c>
      <c r="B971" s="4" t="s">
        <v>852</v>
      </c>
      <c r="C971" s="4" t="s">
        <v>974</v>
      </c>
      <c r="D971" s="5"/>
    </row>
    <row r="972" ht="18.75" spans="1:4">
      <c r="A972" s="4" t="str">
        <f>"2504202007300913462035"</f>
        <v>2504202007300913462035</v>
      </c>
      <c r="B972" s="4" t="s">
        <v>852</v>
      </c>
      <c r="C972" s="4" t="s">
        <v>975</v>
      </c>
      <c r="D972" s="5"/>
    </row>
    <row r="973" ht="18.75" spans="1:4">
      <c r="A973" s="4" t="str">
        <f>"2504202007301957532114"</f>
        <v>2504202007301957532114</v>
      </c>
      <c r="B973" s="4" t="s">
        <v>852</v>
      </c>
      <c r="C973" s="4" t="s">
        <v>976</v>
      </c>
      <c r="D973" s="5"/>
    </row>
    <row r="974" ht="18.75" spans="1:4">
      <c r="A974" s="4" t="str">
        <f>"2504202007302038532123"</f>
        <v>2504202007302038532123</v>
      </c>
      <c r="B974" s="4" t="s">
        <v>852</v>
      </c>
      <c r="C974" s="4" t="s">
        <v>977</v>
      </c>
      <c r="D974" s="5"/>
    </row>
    <row r="975" ht="18.75" spans="1:4">
      <c r="A975" s="4" t="str">
        <f>"2504202007302144132139"</f>
        <v>2504202007302144132139</v>
      </c>
      <c r="B975" s="4" t="s">
        <v>852</v>
      </c>
      <c r="C975" s="4" t="s">
        <v>978</v>
      </c>
      <c r="D975" s="5"/>
    </row>
    <row r="976" ht="18.75" spans="1:4">
      <c r="A976" s="4" t="str">
        <f>"2504202007302201272144"</f>
        <v>2504202007302201272144</v>
      </c>
      <c r="B976" s="4" t="s">
        <v>852</v>
      </c>
      <c r="C976" s="4" t="s">
        <v>979</v>
      </c>
      <c r="D976" s="5"/>
    </row>
    <row r="977" ht="18.75" spans="1:4">
      <c r="A977" s="4" t="str">
        <f>"2504202007302231062150"</f>
        <v>2504202007302231062150</v>
      </c>
      <c r="B977" s="4" t="s">
        <v>852</v>
      </c>
      <c r="C977" s="4" t="s">
        <v>980</v>
      </c>
      <c r="D977" s="5"/>
    </row>
    <row r="978" ht="18.75" spans="1:4">
      <c r="A978" s="4" t="str">
        <f>"2504202007302307412162"</f>
        <v>2504202007302307412162</v>
      </c>
      <c r="B978" s="4" t="s">
        <v>852</v>
      </c>
      <c r="C978" s="4" t="s">
        <v>981</v>
      </c>
      <c r="D978" s="5"/>
    </row>
    <row r="979" ht="18.75" spans="1:4">
      <c r="A979" s="4" t="str">
        <f>"2504202007302354012169"</f>
        <v>2504202007302354012169</v>
      </c>
      <c r="B979" s="4" t="s">
        <v>852</v>
      </c>
      <c r="C979" s="4" t="s">
        <v>982</v>
      </c>
      <c r="D979" s="5"/>
    </row>
    <row r="980" ht="18.75" spans="1:4">
      <c r="A980" s="4" t="str">
        <f>"2504202007310952542188"</f>
        <v>2504202007310952542188</v>
      </c>
      <c r="B980" s="4" t="s">
        <v>852</v>
      </c>
      <c r="C980" s="4" t="s">
        <v>983</v>
      </c>
      <c r="D980" s="5"/>
    </row>
    <row r="981" ht="18.75" spans="1:4">
      <c r="A981" s="4" t="str">
        <f>"2504202007311100442203"</f>
        <v>2504202007311100442203</v>
      </c>
      <c r="B981" s="4" t="s">
        <v>852</v>
      </c>
      <c r="C981" s="4" t="s">
        <v>984</v>
      </c>
      <c r="D981" s="5"/>
    </row>
    <row r="982" ht="18.75" spans="1:4">
      <c r="A982" s="4" t="str">
        <f>"2504202007291654191958"</f>
        <v>2504202007291654191958</v>
      </c>
      <c r="B982" s="4" t="s">
        <v>852</v>
      </c>
      <c r="C982" s="4" t="s">
        <v>985</v>
      </c>
      <c r="D982" s="5"/>
    </row>
    <row r="983" ht="18.75" spans="1:4">
      <c r="A983" s="4" t="str">
        <f>"2504202007311204422215"</f>
        <v>2504202007311204422215</v>
      </c>
      <c r="B983" s="4" t="s">
        <v>852</v>
      </c>
      <c r="C983" s="4" t="s">
        <v>986</v>
      </c>
      <c r="D983" s="5"/>
    </row>
    <row r="984" ht="18.75" spans="1:4">
      <c r="A984" s="4" t="str">
        <f>"2504202007301948522113"</f>
        <v>2504202007301948522113</v>
      </c>
      <c r="B984" s="4" t="s">
        <v>852</v>
      </c>
      <c r="C984" s="4" t="s">
        <v>987</v>
      </c>
      <c r="D984" s="5"/>
    </row>
    <row r="985" ht="18.75" spans="1:4">
      <c r="A985" s="4" t="str">
        <f>"2504202007311044242198"</f>
        <v>2504202007311044242198</v>
      </c>
      <c r="B985" s="4" t="s">
        <v>852</v>
      </c>
      <c r="C985" s="4" t="s">
        <v>988</v>
      </c>
      <c r="D985" s="5"/>
    </row>
    <row r="986" ht="18.75" spans="1:4">
      <c r="A986" s="4" t="str">
        <f>"250420200725144325826"</f>
        <v>250420200725144325826</v>
      </c>
      <c r="B986" s="4" t="s">
        <v>852</v>
      </c>
      <c r="C986" s="4" t="s">
        <v>989</v>
      </c>
      <c r="D986" s="5"/>
    </row>
    <row r="987" ht="18.75" spans="1:4">
      <c r="A987" s="4" t="str">
        <f>"2504202007311303502231"</f>
        <v>2504202007311303502231</v>
      </c>
      <c r="B987" s="4" t="s">
        <v>852</v>
      </c>
      <c r="C987" s="4" t="s">
        <v>990</v>
      </c>
      <c r="D987" s="5"/>
    </row>
    <row r="988" ht="18.75" spans="1:4">
      <c r="A988" s="4" t="str">
        <f>"2504202007311334012240"</f>
        <v>2504202007311334012240</v>
      </c>
      <c r="B988" s="4" t="s">
        <v>852</v>
      </c>
      <c r="C988" s="4" t="s">
        <v>991</v>
      </c>
      <c r="D988" s="5"/>
    </row>
    <row r="989" ht="18.75" spans="1:4">
      <c r="A989" s="4" t="str">
        <f>"2504202007310252252176"</f>
        <v>2504202007310252252176</v>
      </c>
      <c r="B989" s="4" t="s">
        <v>852</v>
      </c>
      <c r="C989" s="4" t="s">
        <v>992</v>
      </c>
      <c r="D989" s="5"/>
    </row>
    <row r="990" ht="18.75" spans="1:4">
      <c r="A990" s="4" t="str">
        <f>"2504202007302109582131"</f>
        <v>2504202007302109582131</v>
      </c>
      <c r="B990" s="4" t="s">
        <v>852</v>
      </c>
      <c r="C990" s="4" t="s">
        <v>993</v>
      </c>
      <c r="D990" s="5"/>
    </row>
    <row r="991" ht="18.75" spans="1:4">
      <c r="A991" s="4" t="str">
        <f>"2504202007311525052259"</f>
        <v>2504202007311525052259</v>
      </c>
      <c r="B991" s="4" t="s">
        <v>852</v>
      </c>
      <c r="C991" s="4" t="s">
        <v>994</v>
      </c>
      <c r="D991" s="5"/>
    </row>
    <row r="992" ht="18.75" spans="1:4">
      <c r="A992" s="4" t="str">
        <f>"2504202007240902174"</f>
        <v>2504202007240902174</v>
      </c>
      <c r="B992" s="4" t="s">
        <v>995</v>
      </c>
      <c r="C992" s="4" t="s">
        <v>996</v>
      </c>
      <c r="D992" s="5"/>
    </row>
    <row r="993" ht="18.75" spans="1:4">
      <c r="A993" s="4" t="str">
        <f>"250420200724100547104"</f>
        <v>250420200724100547104</v>
      </c>
      <c r="B993" s="4" t="s">
        <v>995</v>
      </c>
      <c r="C993" s="4" t="s">
        <v>997</v>
      </c>
      <c r="D993" s="5"/>
    </row>
    <row r="994" ht="18.75" spans="1:4">
      <c r="A994" s="4" t="str">
        <f>"250420200724103601148"</f>
        <v>250420200724103601148</v>
      </c>
      <c r="B994" s="4" t="s">
        <v>995</v>
      </c>
      <c r="C994" s="4" t="s">
        <v>998</v>
      </c>
      <c r="D994" s="5"/>
    </row>
    <row r="995" ht="18.75" spans="1:4">
      <c r="A995" s="4" t="str">
        <f>"250420200724103932156"</f>
        <v>250420200724103932156</v>
      </c>
      <c r="B995" s="4" t="s">
        <v>995</v>
      </c>
      <c r="C995" s="4" t="s">
        <v>999</v>
      </c>
      <c r="D995" s="5"/>
    </row>
    <row r="996" ht="18.75" spans="1:4">
      <c r="A996" s="4" t="str">
        <f>"250420200724111547212"</f>
        <v>250420200724111547212</v>
      </c>
      <c r="B996" s="4" t="s">
        <v>995</v>
      </c>
      <c r="C996" s="4" t="s">
        <v>1000</v>
      </c>
      <c r="D996" s="5"/>
    </row>
    <row r="997" ht="18.75" spans="1:4">
      <c r="A997" s="4" t="str">
        <f>"250420200724121802282"</f>
        <v>250420200724121802282</v>
      </c>
      <c r="B997" s="4" t="s">
        <v>995</v>
      </c>
      <c r="C997" s="4" t="s">
        <v>1001</v>
      </c>
      <c r="D997" s="5"/>
    </row>
    <row r="998" ht="18.75" spans="1:4">
      <c r="A998" s="4" t="str">
        <f>"250420200724123622294"</f>
        <v>250420200724123622294</v>
      </c>
      <c r="B998" s="4" t="s">
        <v>995</v>
      </c>
      <c r="C998" s="4" t="s">
        <v>1002</v>
      </c>
      <c r="D998" s="5"/>
    </row>
    <row r="999" ht="18.75" spans="1:4">
      <c r="A999" s="4" t="str">
        <f>"250420200724124307300"</f>
        <v>250420200724124307300</v>
      </c>
      <c r="B999" s="4" t="s">
        <v>995</v>
      </c>
      <c r="C999" s="4" t="s">
        <v>1003</v>
      </c>
      <c r="D999" s="5"/>
    </row>
    <row r="1000" ht="18.75" spans="1:4">
      <c r="A1000" s="4" t="str">
        <f>"250420200724134613346"</f>
        <v>250420200724134613346</v>
      </c>
      <c r="B1000" s="4" t="s">
        <v>995</v>
      </c>
      <c r="C1000" s="4" t="s">
        <v>1004</v>
      </c>
      <c r="D1000" s="5"/>
    </row>
    <row r="1001" ht="18.75" spans="1:4">
      <c r="A1001" s="4" t="str">
        <f>"25042020072409052710"</f>
        <v>25042020072409052710</v>
      </c>
      <c r="B1001" s="4" t="s">
        <v>995</v>
      </c>
      <c r="C1001" s="4" t="s">
        <v>1005</v>
      </c>
      <c r="D1001" s="5"/>
    </row>
    <row r="1002" ht="18.75" spans="1:4">
      <c r="A1002" s="4" t="str">
        <f>"250420200724160612425"</f>
        <v>250420200724160612425</v>
      </c>
      <c r="B1002" s="4" t="s">
        <v>995</v>
      </c>
      <c r="C1002" s="4" t="s">
        <v>1006</v>
      </c>
      <c r="D1002" s="5"/>
    </row>
    <row r="1003" ht="18.75" spans="1:4">
      <c r="A1003" s="4" t="str">
        <f>"250420200724160444422"</f>
        <v>250420200724160444422</v>
      </c>
      <c r="B1003" s="4" t="s">
        <v>995</v>
      </c>
      <c r="C1003" s="4" t="s">
        <v>1007</v>
      </c>
      <c r="D1003" s="5"/>
    </row>
    <row r="1004" ht="18.75" spans="1:4">
      <c r="A1004" s="4" t="str">
        <f>"250420200724152944396"</f>
        <v>250420200724152944396</v>
      </c>
      <c r="B1004" s="4" t="s">
        <v>995</v>
      </c>
      <c r="C1004" s="4" t="s">
        <v>1008</v>
      </c>
      <c r="D1004" s="5"/>
    </row>
    <row r="1005" ht="18.75" spans="1:4">
      <c r="A1005" s="4" t="str">
        <f>"250420200724130727323"</f>
        <v>250420200724130727323</v>
      </c>
      <c r="B1005" s="4" t="s">
        <v>995</v>
      </c>
      <c r="C1005" s="4" t="s">
        <v>1009</v>
      </c>
      <c r="D1005" s="5"/>
    </row>
    <row r="1006" ht="18.75" spans="1:4">
      <c r="A1006" s="4" t="str">
        <f>"250420200724172614476"</f>
        <v>250420200724172614476</v>
      </c>
      <c r="B1006" s="4" t="s">
        <v>995</v>
      </c>
      <c r="C1006" s="4" t="s">
        <v>1010</v>
      </c>
      <c r="D1006" s="5"/>
    </row>
    <row r="1007" ht="18.75" spans="1:4">
      <c r="A1007" s="4" t="str">
        <f>"250420200724193806567"</f>
        <v>250420200724193806567</v>
      </c>
      <c r="B1007" s="4" t="s">
        <v>995</v>
      </c>
      <c r="C1007" s="4" t="s">
        <v>1011</v>
      </c>
      <c r="D1007" s="5"/>
    </row>
    <row r="1008" ht="18.75" spans="1:4">
      <c r="A1008" s="4" t="str">
        <f>"250420200724190203546"</f>
        <v>250420200724190203546</v>
      </c>
      <c r="B1008" s="4" t="s">
        <v>995</v>
      </c>
      <c r="C1008" s="4" t="s">
        <v>1012</v>
      </c>
      <c r="D1008" s="5"/>
    </row>
    <row r="1009" ht="18.75" spans="1:4">
      <c r="A1009" s="4" t="str">
        <f>"250420200724204028593"</f>
        <v>250420200724204028593</v>
      </c>
      <c r="B1009" s="4" t="s">
        <v>995</v>
      </c>
      <c r="C1009" s="4" t="s">
        <v>1013</v>
      </c>
      <c r="D1009" s="5"/>
    </row>
    <row r="1010" ht="18.75" spans="1:4">
      <c r="A1010" s="4" t="str">
        <f>"250420200724112328223"</f>
        <v>250420200724112328223</v>
      </c>
      <c r="B1010" s="4" t="s">
        <v>995</v>
      </c>
      <c r="C1010" s="4" t="s">
        <v>1014</v>
      </c>
      <c r="D1010" s="5"/>
    </row>
    <row r="1011" ht="18.75" spans="1:4">
      <c r="A1011" s="4" t="str">
        <f>"250420200724210539602"</f>
        <v>250420200724210539602</v>
      </c>
      <c r="B1011" s="4" t="s">
        <v>995</v>
      </c>
      <c r="C1011" s="4" t="s">
        <v>410</v>
      </c>
      <c r="D1011" s="5"/>
    </row>
    <row r="1012" ht="18.75" spans="1:4">
      <c r="A1012" s="4" t="str">
        <f>"250420200724233427660"</f>
        <v>250420200724233427660</v>
      </c>
      <c r="B1012" s="4" t="s">
        <v>995</v>
      </c>
      <c r="C1012" s="4" t="s">
        <v>1015</v>
      </c>
      <c r="D1012" s="5"/>
    </row>
    <row r="1013" ht="18.75" spans="1:4">
      <c r="A1013" s="4" t="str">
        <f>"250420200724232913657"</f>
        <v>250420200724232913657</v>
      </c>
      <c r="B1013" s="4" t="s">
        <v>995</v>
      </c>
      <c r="C1013" s="4" t="s">
        <v>1016</v>
      </c>
      <c r="D1013" s="5"/>
    </row>
    <row r="1014" ht="18.75" spans="1:4">
      <c r="A1014" s="4" t="str">
        <f>"250420200725003000670"</f>
        <v>250420200725003000670</v>
      </c>
      <c r="B1014" s="4" t="s">
        <v>995</v>
      </c>
      <c r="C1014" s="4" t="s">
        <v>1017</v>
      </c>
      <c r="D1014" s="5"/>
    </row>
    <row r="1015" ht="18.75" spans="1:4">
      <c r="A1015" s="4" t="str">
        <f>"250420200725090826702"</f>
        <v>250420200725090826702</v>
      </c>
      <c r="B1015" s="4" t="s">
        <v>995</v>
      </c>
      <c r="C1015" s="4" t="s">
        <v>1018</v>
      </c>
      <c r="D1015" s="5"/>
    </row>
    <row r="1016" ht="18.75" spans="1:4">
      <c r="A1016" s="4" t="str">
        <f>"250420200725112924761"</f>
        <v>250420200725112924761</v>
      </c>
      <c r="B1016" s="4" t="s">
        <v>995</v>
      </c>
      <c r="C1016" s="4" t="s">
        <v>1019</v>
      </c>
      <c r="D1016" s="5"/>
    </row>
    <row r="1017" ht="18.75" spans="1:4">
      <c r="A1017" s="4" t="str">
        <f>"250420200724102609135"</f>
        <v>250420200724102609135</v>
      </c>
      <c r="B1017" s="4" t="s">
        <v>995</v>
      </c>
      <c r="C1017" s="4" t="s">
        <v>1020</v>
      </c>
      <c r="D1017" s="5"/>
    </row>
    <row r="1018" ht="18.75" spans="1:4">
      <c r="A1018" s="4" t="str">
        <f>"250420200725131417796"</f>
        <v>250420200725131417796</v>
      </c>
      <c r="B1018" s="4" t="s">
        <v>995</v>
      </c>
      <c r="C1018" s="4" t="s">
        <v>1021</v>
      </c>
      <c r="D1018" s="5"/>
    </row>
    <row r="1019" ht="18.75" spans="1:4">
      <c r="A1019" s="4" t="str">
        <f>"250420200725175402888"</f>
        <v>250420200725175402888</v>
      </c>
      <c r="B1019" s="4" t="s">
        <v>995</v>
      </c>
      <c r="C1019" s="4" t="s">
        <v>1022</v>
      </c>
      <c r="D1019" s="5"/>
    </row>
    <row r="1020" ht="18.75" spans="1:4">
      <c r="A1020" s="4" t="str">
        <f>"250420200725160320849"</f>
        <v>250420200725160320849</v>
      </c>
      <c r="B1020" s="4" t="s">
        <v>995</v>
      </c>
      <c r="C1020" s="4" t="s">
        <v>1023</v>
      </c>
      <c r="D1020" s="5"/>
    </row>
    <row r="1021" ht="18.75" spans="1:4">
      <c r="A1021" s="4" t="str">
        <f>"250420200725190003905"</f>
        <v>250420200725190003905</v>
      </c>
      <c r="B1021" s="4" t="s">
        <v>995</v>
      </c>
      <c r="C1021" s="4" t="s">
        <v>1024</v>
      </c>
      <c r="D1021" s="5"/>
    </row>
    <row r="1022" ht="18.75" spans="1:4">
      <c r="A1022" s="4" t="str">
        <f>"250420200724162749440"</f>
        <v>250420200724162749440</v>
      </c>
      <c r="B1022" s="4" t="s">
        <v>995</v>
      </c>
      <c r="C1022" s="4" t="s">
        <v>1025</v>
      </c>
      <c r="D1022" s="5"/>
    </row>
    <row r="1023" ht="18.75" spans="1:4">
      <c r="A1023" s="4" t="str">
        <f>"250420200725171115875"</f>
        <v>250420200725171115875</v>
      </c>
      <c r="B1023" s="4" t="s">
        <v>995</v>
      </c>
      <c r="C1023" s="4" t="s">
        <v>1026</v>
      </c>
      <c r="D1023" s="5"/>
    </row>
    <row r="1024" ht="18.75" spans="1:4">
      <c r="A1024" s="4" t="str">
        <f>"250420200724154308410"</f>
        <v>250420200724154308410</v>
      </c>
      <c r="B1024" s="4" t="s">
        <v>995</v>
      </c>
      <c r="C1024" s="4" t="s">
        <v>1027</v>
      </c>
      <c r="D1024" s="5"/>
    </row>
    <row r="1025" ht="18.75" spans="1:4">
      <c r="A1025" s="4" t="str">
        <f>"250420200725141337821"</f>
        <v>250420200725141337821</v>
      </c>
      <c r="B1025" s="4" t="s">
        <v>995</v>
      </c>
      <c r="C1025" s="4" t="s">
        <v>1028</v>
      </c>
      <c r="D1025" s="5"/>
    </row>
    <row r="1026" ht="18.75" spans="1:4">
      <c r="A1026" s="4" t="str">
        <f>"250420200725211657947"</f>
        <v>250420200725211657947</v>
      </c>
      <c r="B1026" s="4" t="s">
        <v>995</v>
      </c>
      <c r="C1026" s="4" t="s">
        <v>1029</v>
      </c>
      <c r="D1026" s="5"/>
    </row>
    <row r="1027" ht="18.75" spans="1:4">
      <c r="A1027" s="4" t="str">
        <f>"2504202007252351451008"</f>
        <v>2504202007252351451008</v>
      </c>
      <c r="B1027" s="4" t="s">
        <v>995</v>
      </c>
      <c r="C1027" s="4" t="s">
        <v>1030</v>
      </c>
      <c r="D1027" s="5"/>
    </row>
    <row r="1028" ht="18.75" spans="1:4">
      <c r="A1028" s="4" t="str">
        <f>"250420200725221325963"</f>
        <v>250420200725221325963</v>
      </c>
      <c r="B1028" s="4" t="s">
        <v>995</v>
      </c>
      <c r="C1028" s="4" t="s">
        <v>1031</v>
      </c>
      <c r="D1028" s="5"/>
    </row>
    <row r="1029" ht="18.75" spans="1:4">
      <c r="A1029" s="4" t="str">
        <f>"250420200725232254991"</f>
        <v>250420200725232254991</v>
      </c>
      <c r="B1029" s="4" t="s">
        <v>995</v>
      </c>
      <c r="C1029" s="4" t="s">
        <v>1032</v>
      </c>
      <c r="D1029" s="5"/>
    </row>
    <row r="1030" ht="18.75" spans="1:4">
      <c r="A1030" s="4" t="str">
        <f>"2504202007260105181018"</f>
        <v>2504202007260105181018</v>
      </c>
      <c r="B1030" s="4" t="s">
        <v>995</v>
      </c>
      <c r="C1030" s="4" t="s">
        <v>1033</v>
      </c>
      <c r="D1030" s="5"/>
    </row>
    <row r="1031" ht="18.75" spans="1:4">
      <c r="A1031" s="4" t="str">
        <f>"250420200725082011690"</f>
        <v>250420200725082011690</v>
      </c>
      <c r="B1031" s="4" t="s">
        <v>995</v>
      </c>
      <c r="C1031" s="4" t="s">
        <v>1034</v>
      </c>
      <c r="D1031" s="5"/>
    </row>
    <row r="1032" ht="18.75" spans="1:4">
      <c r="A1032" s="4" t="str">
        <f>"2504202007260913061037"</f>
        <v>2504202007260913061037</v>
      </c>
      <c r="B1032" s="4" t="s">
        <v>995</v>
      </c>
      <c r="C1032" s="4" t="s">
        <v>1035</v>
      </c>
      <c r="D1032" s="5"/>
    </row>
    <row r="1033" ht="18.75" spans="1:4">
      <c r="A1033" s="4" t="str">
        <f>"2504202007252345111006"</f>
        <v>2504202007252345111006</v>
      </c>
      <c r="B1033" s="4" t="s">
        <v>995</v>
      </c>
      <c r="C1033" s="4" t="s">
        <v>1036</v>
      </c>
      <c r="D1033" s="5"/>
    </row>
    <row r="1034" ht="18.75" spans="1:4">
      <c r="A1034" s="4" t="str">
        <f>"2504202007261710321154"</f>
        <v>2504202007261710321154</v>
      </c>
      <c r="B1034" s="4" t="s">
        <v>995</v>
      </c>
      <c r="C1034" s="4" t="s">
        <v>1037</v>
      </c>
      <c r="D1034" s="5"/>
    </row>
    <row r="1035" ht="18.75" spans="1:4">
      <c r="A1035" s="4" t="str">
        <f>"2504202007261951481184"</f>
        <v>2504202007261951481184</v>
      </c>
      <c r="B1035" s="4" t="s">
        <v>995</v>
      </c>
      <c r="C1035" s="4" t="s">
        <v>1038</v>
      </c>
      <c r="D1035" s="5"/>
    </row>
    <row r="1036" ht="18.75" spans="1:4">
      <c r="A1036" s="4" t="str">
        <f>"2504202007261229341097"</f>
        <v>2504202007261229341097</v>
      </c>
      <c r="B1036" s="4" t="s">
        <v>995</v>
      </c>
      <c r="C1036" s="4" t="s">
        <v>1039</v>
      </c>
      <c r="D1036" s="5"/>
    </row>
    <row r="1037" ht="18.75" spans="1:4">
      <c r="A1037" s="4" t="str">
        <f>"2504202007262116261205"</f>
        <v>2504202007262116261205</v>
      </c>
      <c r="B1037" s="4" t="s">
        <v>995</v>
      </c>
      <c r="C1037" s="4" t="s">
        <v>1040</v>
      </c>
      <c r="D1037" s="5"/>
    </row>
    <row r="1038" ht="18.75" spans="1:4">
      <c r="A1038" s="4" t="str">
        <f>"2504202007262038391196"</f>
        <v>2504202007262038391196</v>
      </c>
      <c r="B1038" s="4" t="s">
        <v>995</v>
      </c>
      <c r="C1038" s="4" t="s">
        <v>1041</v>
      </c>
      <c r="D1038" s="5"/>
    </row>
    <row r="1039" ht="18.75" spans="1:4">
      <c r="A1039" s="4" t="str">
        <f>"2504202007252338381004"</f>
        <v>2504202007252338381004</v>
      </c>
      <c r="B1039" s="4" t="s">
        <v>995</v>
      </c>
      <c r="C1039" s="4" t="s">
        <v>1042</v>
      </c>
      <c r="D1039" s="5"/>
    </row>
    <row r="1040" ht="18.75" spans="1:4">
      <c r="A1040" s="4" t="str">
        <f>"2504202007270217301263"</f>
        <v>2504202007270217301263</v>
      </c>
      <c r="B1040" s="4" t="s">
        <v>995</v>
      </c>
      <c r="C1040" s="4" t="s">
        <v>1043</v>
      </c>
      <c r="D1040" s="5"/>
    </row>
    <row r="1041" ht="18.75" spans="1:4">
      <c r="A1041" s="4" t="str">
        <f>"2504202007262222551223"</f>
        <v>2504202007262222551223</v>
      </c>
      <c r="B1041" s="4" t="s">
        <v>995</v>
      </c>
      <c r="C1041" s="4" t="s">
        <v>1044</v>
      </c>
      <c r="D1041" s="5"/>
    </row>
    <row r="1042" ht="18.75" spans="1:4">
      <c r="A1042" s="4" t="str">
        <f>"2504202007271110071358"</f>
        <v>2504202007271110071358</v>
      </c>
      <c r="B1042" s="4" t="s">
        <v>995</v>
      </c>
      <c r="C1042" s="4" t="s">
        <v>1045</v>
      </c>
      <c r="D1042" s="5"/>
    </row>
    <row r="1043" ht="18.75" spans="1:4">
      <c r="A1043" s="4" t="str">
        <f>"2504202007271547431445"</f>
        <v>2504202007271547431445</v>
      </c>
      <c r="B1043" s="4" t="s">
        <v>995</v>
      </c>
      <c r="C1043" s="4" t="s">
        <v>1046</v>
      </c>
      <c r="D1043" s="5"/>
    </row>
    <row r="1044" ht="18.75" spans="1:4">
      <c r="A1044" s="4" t="str">
        <f>"2504202007271629221459"</f>
        <v>2504202007271629221459</v>
      </c>
      <c r="B1044" s="4" t="s">
        <v>995</v>
      </c>
      <c r="C1044" s="4" t="s">
        <v>1047</v>
      </c>
      <c r="D1044" s="5"/>
    </row>
    <row r="1045" ht="18.75" spans="1:4">
      <c r="A1045" s="4" t="str">
        <f>"2504202007272001251535"</f>
        <v>2504202007272001251535</v>
      </c>
      <c r="B1045" s="4" t="s">
        <v>995</v>
      </c>
      <c r="C1045" s="4" t="s">
        <v>1048</v>
      </c>
      <c r="D1045" s="5"/>
    </row>
    <row r="1046" ht="18.75" spans="1:4">
      <c r="A1046" s="4" t="str">
        <f>"2504202007272029321544"</f>
        <v>2504202007272029321544</v>
      </c>
      <c r="B1046" s="4" t="s">
        <v>995</v>
      </c>
      <c r="C1046" s="4" t="s">
        <v>1049</v>
      </c>
      <c r="D1046" s="5"/>
    </row>
    <row r="1047" ht="18.75" spans="1:4">
      <c r="A1047" s="4" t="str">
        <f>"2504202007272140041576"</f>
        <v>2504202007272140041576</v>
      </c>
      <c r="B1047" s="4" t="s">
        <v>995</v>
      </c>
      <c r="C1047" s="4" t="s">
        <v>1050</v>
      </c>
      <c r="D1047" s="5"/>
    </row>
    <row r="1048" ht="18.75" spans="1:4">
      <c r="A1048" s="4" t="str">
        <f>"250420200725222653970"</f>
        <v>250420200725222653970</v>
      </c>
      <c r="B1048" s="4" t="s">
        <v>995</v>
      </c>
      <c r="C1048" s="4" t="s">
        <v>1051</v>
      </c>
      <c r="D1048" s="5"/>
    </row>
    <row r="1049" ht="18.75" spans="1:4">
      <c r="A1049" s="4" t="str">
        <f>"2504202007281131461682"</f>
        <v>2504202007281131461682</v>
      </c>
      <c r="B1049" s="4" t="s">
        <v>995</v>
      </c>
      <c r="C1049" s="4" t="s">
        <v>1052</v>
      </c>
      <c r="D1049" s="5"/>
    </row>
    <row r="1050" ht="18.75" spans="1:4">
      <c r="A1050" s="4" t="str">
        <f>"2504202007271150441375"</f>
        <v>2504202007271150441375</v>
      </c>
      <c r="B1050" s="4" t="s">
        <v>995</v>
      </c>
      <c r="C1050" s="4" t="s">
        <v>1053</v>
      </c>
      <c r="D1050" s="5"/>
    </row>
    <row r="1051" ht="18.75" spans="1:4">
      <c r="A1051" s="4" t="str">
        <f>"2504202007281807161785"</f>
        <v>2504202007281807161785</v>
      </c>
      <c r="B1051" s="4" t="s">
        <v>995</v>
      </c>
      <c r="C1051" s="4" t="s">
        <v>1054</v>
      </c>
      <c r="D1051" s="5"/>
    </row>
    <row r="1052" ht="18.75" spans="1:4">
      <c r="A1052" s="4" t="str">
        <f>"2504202007261326511110"</f>
        <v>2504202007261326511110</v>
      </c>
      <c r="B1052" s="4" t="s">
        <v>995</v>
      </c>
      <c r="C1052" s="4" t="s">
        <v>1055</v>
      </c>
      <c r="D1052" s="5"/>
    </row>
    <row r="1053" ht="18.75" spans="1:4">
      <c r="A1053" s="4" t="str">
        <f>"2504202007290734051857"</f>
        <v>2504202007290734051857</v>
      </c>
      <c r="B1053" s="4" t="s">
        <v>995</v>
      </c>
      <c r="C1053" s="4" t="s">
        <v>1056</v>
      </c>
      <c r="D1053" s="5"/>
    </row>
    <row r="1054" ht="18.75" spans="1:4">
      <c r="A1054" s="4" t="str">
        <f>"2504202007291017411885"</f>
        <v>2504202007291017411885</v>
      </c>
      <c r="B1054" s="4" t="s">
        <v>995</v>
      </c>
      <c r="C1054" s="4" t="s">
        <v>1057</v>
      </c>
      <c r="D1054" s="5"/>
    </row>
    <row r="1055" ht="18.75" spans="1:4">
      <c r="A1055" s="4" t="str">
        <f>"2504202007262310031242"</f>
        <v>2504202007262310031242</v>
      </c>
      <c r="B1055" s="4" t="s">
        <v>995</v>
      </c>
      <c r="C1055" s="4" t="s">
        <v>1058</v>
      </c>
      <c r="D1055" s="5"/>
    </row>
    <row r="1056" ht="18.75" spans="1:4">
      <c r="A1056" s="4" t="str">
        <f>"2504202007291237101908"</f>
        <v>2504202007291237101908</v>
      </c>
      <c r="B1056" s="4" t="s">
        <v>995</v>
      </c>
      <c r="C1056" s="4" t="s">
        <v>1059</v>
      </c>
      <c r="D1056" s="5"/>
    </row>
    <row r="1057" ht="18.75" spans="1:4">
      <c r="A1057" s="4" t="str">
        <f>"2504202007281730001772"</f>
        <v>2504202007281730001772</v>
      </c>
      <c r="B1057" s="4" t="s">
        <v>995</v>
      </c>
      <c r="C1057" s="4" t="s">
        <v>1060</v>
      </c>
      <c r="D1057" s="5"/>
    </row>
    <row r="1058" ht="18.75" spans="1:4">
      <c r="A1058" s="4" t="str">
        <f>"2504202007291408111918"</f>
        <v>2504202007291408111918</v>
      </c>
      <c r="B1058" s="4" t="s">
        <v>995</v>
      </c>
      <c r="C1058" s="4" t="s">
        <v>1061</v>
      </c>
      <c r="D1058" s="5"/>
    </row>
    <row r="1059" ht="18.75" spans="1:4">
      <c r="A1059" s="4" t="str">
        <f>"2504202007281751501778"</f>
        <v>2504202007281751501778</v>
      </c>
      <c r="B1059" s="4" t="s">
        <v>995</v>
      </c>
      <c r="C1059" s="4" t="s">
        <v>1062</v>
      </c>
      <c r="D1059" s="5"/>
    </row>
    <row r="1060" ht="18.75" spans="1:4">
      <c r="A1060" s="4" t="str">
        <f>"2504202007291536371937"</f>
        <v>2504202007291536371937</v>
      </c>
      <c r="B1060" s="4" t="s">
        <v>995</v>
      </c>
      <c r="C1060" s="4" t="s">
        <v>1063</v>
      </c>
      <c r="D1060" s="5"/>
    </row>
    <row r="1061" ht="18.75" spans="1:4">
      <c r="A1061" s="4" t="str">
        <f>"2504202007291557511944"</f>
        <v>2504202007291557511944</v>
      </c>
      <c r="B1061" s="4" t="s">
        <v>995</v>
      </c>
      <c r="C1061" s="4" t="s">
        <v>1064</v>
      </c>
      <c r="D1061" s="5"/>
    </row>
    <row r="1062" ht="18.75" spans="1:4">
      <c r="A1062" s="4" t="str">
        <f>"2504202007291504251927"</f>
        <v>2504202007291504251927</v>
      </c>
      <c r="B1062" s="4" t="s">
        <v>995</v>
      </c>
      <c r="C1062" s="4" t="s">
        <v>1065</v>
      </c>
      <c r="D1062" s="5"/>
    </row>
    <row r="1063" ht="18.75" spans="1:4">
      <c r="A1063" s="4" t="str">
        <f>"250420200724100609107"</f>
        <v>250420200724100609107</v>
      </c>
      <c r="B1063" s="4" t="s">
        <v>995</v>
      </c>
      <c r="C1063" s="4" t="s">
        <v>1066</v>
      </c>
      <c r="D1063" s="5"/>
    </row>
    <row r="1064" ht="18.75" spans="1:4">
      <c r="A1064" s="4" t="str">
        <f>"2504202007301726192090"</f>
        <v>2504202007301726192090</v>
      </c>
      <c r="B1064" s="4" t="s">
        <v>995</v>
      </c>
      <c r="C1064" s="4" t="s">
        <v>1067</v>
      </c>
      <c r="D1064" s="5"/>
    </row>
    <row r="1065" ht="18.75" spans="1:4">
      <c r="A1065" s="4" t="str">
        <f>"2504202007282151401829"</f>
        <v>2504202007282151401829</v>
      </c>
      <c r="B1065" s="4" t="s">
        <v>995</v>
      </c>
      <c r="C1065" s="4" t="s">
        <v>1068</v>
      </c>
      <c r="D1065" s="5"/>
    </row>
    <row r="1066" ht="18.75" spans="1:4">
      <c r="A1066" s="4" t="str">
        <f>"250420200725084328696"</f>
        <v>250420200725084328696</v>
      </c>
      <c r="B1066" s="4" t="s">
        <v>995</v>
      </c>
      <c r="C1066" s="4" t="s">
        <v>1069</v>
      </c>
      <c r="D1066" s="5"/>
    </row>
    <row r="1067" ht="18.75" spans="1:4">
      <c r="A1067" s="4" t="str">
        <f>"2504202007311350122243"</f>
        <v>2504202007311350122243</v>
      </c>
      <c r="B1067" s="4" t="s">
        <v>995</v>
      </c>
      <c r="C1067" s="4" t="s">
        <v>1070</v>
      </c>
      <c r="D1067" s="5"/>
    </row>
    <row r="1068" ht="18.75" spans="1:4">
      <c r="A1068" s="4" t="str">
        <f>"250420200725192249911"</f>
        <v>250420200725192249911</v>
      </c>
      <c r="B1068" s="4" t="s">
        <v>995</v>
      </c>
      <c r="C1068" s="4" t="s">
        <v>1071</v>
      </c>
      <c r="D1068" s="5"/>
    </row>
    <row r="1069" ht="18.75" spans="1:4">
      <c r="A1069" s="4" t="str">
        <f>"2504202007311408412245"</f>
        <v>2504202007311408412245</v>
      </c>
      <c r="B1069" s="4" t="s">
        <v>995</v>
      </c>
      <c r="C1069" s="4" t="s">
        <v>1072</v>
      </c>
      <c r="D1069" s="5"/>
    </row>
    <row r="1070" ht="18.75" spans="1:4">
      <c r="A1070" s="4" t="str">
        <f>"2504202007311530572261"</f>
        <v>2504202007311530572261</v>
      </c>
      <c r="B1070" s="4" t="s">
        <v>995</v>
      </c>
      <c r="C1070" s="4" t="s">
        <v>1073</v>
      </c>
      <c r="D1070" s="5"/>
    </row>
    <row r="1071" ht="18.75" spans="1:4">
      <c r="A1071" s="4" t="str">
        <f>"25042020072409194332"</f>
        <v>25042020072409194332</v>
      </c>
      <c r="B1071" s="4" t="s">
        <v>1074</v>
      </c>
      <c r="C1071" s="4" t="s">
        <v>1075</v>
      </c>
      <c r="D1071" s="5"/>
    </row>
    <row r="1072" ht="18.75" spans="1:4">
      <c r="A1072" s="4" t="str">
        <f>"25042020072409572388"</f>
        <v>25042020072409572388</v>
      </c>
      <c r="B1072" s="4" t="s">
        <v>1074</v>
      </c>
      <c r="C1072" s="4" t="s">
        <v>1076</v>
      </c>
      <c r="D1072" s="5"/>
    </row>
    <row r="1073" ht="18.75" spans="1:4">
      <c r="A1073" s="4" t="str">
        <f>"250420200724100835110"</f>
        <v>250420200724100835110</v>
      </c>
      <c r="B1073" s="4" t="s">
        <v>1074</v>
      </c>
      <c r="C1073" s="4" t="s">
        <v>1077</v>
      </c>
      <c r="D1073" s="5"/>
    </row>
    <row r="1074" ht="18.75" spans="1:4">
      <c r="A1074" s="4" t="str">
        <f>"250420200724114129248"</f>
        <v>250420200724114129248</v>
      </c>
      <c r="B1074" s="4" t="s">
        <v>1074</v>
      </c>
      <c r="C1074" s="4" t="s">
        <v>1078</v>
      </c>
      <c r="D1074" s="5"/>
    </row>
    <row r="1075" ht="18.75" spans="1:4">
      <c r="A1075" s="4" t="str">
        <f>"250420200724113144231"</f>
        <v>250420200724113144231</v>
      </c>
      <c r="B1075" s="4" t="s">
        <v>1074</v>
      </c>
      <c r="C1075" s="4" t="s">
        <v>1079</v>
      </c>
      <c r="D1075" s="5"/>
    </row>
    <row r="1076" ht="18.75" spans="1:4">
      <c r="A1076" s="4" t="str">
        <f>"250420200724134808347"</f>
        <v>250420200724134808347</v>
      </c>
      <c r="B1076" s="4" t="s">
        <v>1074</v>
      </c>
      <c r="C1076" s="4" t="s">
        <v>1080</v>
      </c>
      <c r="D1076" s="5"/>
    </row>
    <row r="1077" ht="18.75" spans="1:4">
      <c r="A1077" s="4" t="str">
        <f>"250420200724153537401"</f>
        <v>250420200724153537401</v>
      </c>
      <c r="B1077" s="4" t="s">
        <v>1074</v>
      </c>
      <c r="C1077" s="4" t="s">
        <v>1081</v>
      </c>
      <c r="D1077" s="5"/>
    </row>
    <row r="1078" ht="18.75" spans="1:4">
      <c r="A1078" s="4" t="str">
        <f>"250420200724135458350"</f>
        <v>250420200724135458350</v>
      </c>
      <c r="B1078" s="4" t="s">
        <v>1074</v>
      </c>
      <c r="C1078" s="4" t="s">
        <v>381</v>
      </c>
      <c r="D1078" s="5"/>
    </row>
    <row r="1079" ht="18.75" spans="1:4">
      <c r="A1079" s="4" t="str">
        <f>"250420200724153539402"</f>
        <v>250420200724153539402</v>
      </c>
      <c r="B1079" s="4" t="s">
        <v>1074</v>
      </c>
      <c r="C1079" s="4" t="s">
        <v>1082</v>
      </c>
      <c r="D1079" s="5"/>
    </row>
    <row r="1080" ht="18.75" spans="1:4">
      <c r="A1080" s="4" t="str">
        <f>"250420200724130636322"</f>
        <v>250420200724130636322</v>
      </c>
      <c r="B1080" s="4" t="s">
        <v>1074</v>
      </c>
      <c r="C1080" s="4" t="s">
        <v>1083</v>
      </c>
      <c r="D1080" s="5"/>
    </row>
    <row r="1081" ht="18.75" spans="1:4">
      <c r="A1081" s="4" t="str">
        <f>"250420200724204201594"</f>
        <v>250420200724204201594</v>
      </c>
      <c r="B1081" s="4" t="s">
        <v>1074</v>
      </c>
      <c r="C1081" s="4" t="s">
        <v>1084</v>
      </c>
      <c r="D1081" s="5"/>
    </row>
    <row r="1082" ht="18.75" spans="1:4">
      <c r="A1082" s="4" t="str">
        <f>"250420200724121319275"</f>
        <v>250420200724121319275</v>
      </c>
      <c r="B1082" s="4" t="s">
        <v>1074</v>
      </c>
      <c r="C1082" s="4" t="s">
        <v>1085</v>
      </c>
      <c r="D1082" s="5"/>
    </row>
    <row r="1083" ht="18.75" spans="1:4">
      <c r="A1083" s="4" t="str">
        <f>"25042020072409465271"</f>
        <v>25042020072409465271</v>
      </c>
      <c r="B1083" s="4" t="s">
        <v>1074</v>
      </c>
      <c r="C1083" s="4" t="s">
        <v>1086</v>
      </c>
      <c r="D1083" s="5"/>
    </row>
    <row r="1084" ht="18.75" spans="1:4">
      <c r="A1084" s="4" t="str">
        <f>"250420200725083727694"</f>
        <v>250420200725083727694</v>
      </c>
      <c r="B1084" s="4" t="s">
        <v>1074</v>
      </c>
      <c r="C1084" s="4" t="s">
        <v>1087</v>
      </c>
      <c r="D1084" s="5"/>
    </row>
    <row r="1085" ht="18.75" spans="1:4">
      <c r="A1085" s="4" t="str">
        <f>"250420200724151125386"</f>
        <v>250420200724151125386</v>
      </c>
      <c r="B1085" s="4" t="s">
        <v>1074</v>
      </c>
      <c r="C1085" s="4" t="s">
        <v>1088</v>
      </c>
      <c r="D1085" s="5"/>
    </row>
    <row r="1086" ht="18.75" spans="1:4">
      <c r="A1086" s="4" t="str">
        <f>"250420200725133742810"</f>
        <v>250420200725133742810</v>
      </c>
      <c r="B1086" s="4" t="s">
        <v>1074</v>
      </c>
      <c r="C1086" s="4" t="s">
        <v>1089</v>
      </c>
      <c r="D1086" s="5"/>
    </row>
    <row r="1087" ht="18.75" spans="1:4">
      <c r="A1087" s="4" t="str">
        <f>"250420200725002241668"</f>
        <v>250420200725002241668</v>
      </c>
      <c r="B1087" s="4" t="s">
        <v>1074</v>
      </c>
      <c r="C1087" s="4" t="s">
        <v>1090</v>
      </c>
      <c r="D1087" s="5"/>
    </row>
    <row r="1088" ht="18.75" spans="1:4">
      <c r="A1088" s="4" t="str">
        <f>"250420200725195420921"</f>
        <v>250420200725195420921</v>
      </c>
      <c r="B1088" s="4" t="s">
        <v>1074</v>
      </c>
      <c r="C1088" s="4" t="s">
        <v>1091</v>
      </c>
      <c r="D1088" s="5"/>
    </row>
    <row r="1089" ht="18.75" spans="1:4">
      <c r="A1089" s="4" t="str">
        <f>"250420200724140856360"</f>
        <v>250420200724140856360</v>
      </c>
      <c r="B1089" s="4" t="s">
        <v>1074</v>
      </c>
      <c r="C1089" s="4" t="s">
        <v>1092</v>
      </c>
      <c r="D1089" s="5"/>
    </row>
    <row r="1090" ht="18.75" spans="1:4">
      <c r="A1090" s="4" t="str">
        <f>"250420200725202953931"</f>
        <v>250420200725202953931</v>
      </c>
      <c r="B1090" s="4" t="s">
        <v>1074</v>
      </c>
      <c r="C1090" s="4" t="s">
        <v>1093</v>
      </c>
      <c r="D1090" s="5"/>
    </row>
    <row r="1091" ht="18.75" spans="1:4">
      <c r="A1091" s="4" t="str">
        <f>"250420200724200834584"</f>
        <v>250420200724200834584</v>
      </c>
      <c r="B1091" s="4" t="s">
        <v>1074</v>
      </c>
      <c r="C1091" s="4" t="s">
        <v>1094</v>
      </c>
      <c r="D1091" s="5"/>
    </row>
    <row r="1092" ht="18.75" spans="1:4">
      <c r="A1092" s="4" t="str">
        <f>"250420200724110212190"</f>
        <v>250420200724110212190</v>
      </c>
      <c r="B1092" s="4" t="s">
        <v>1074</v>
      </c>
      <c r="C1092" s="4" t="s">
        <v>1095</v>
      </c>
      <c r="D1092" s="5"/>
    </row>
    <row r="1093" ht="18.75" spans="1:4">
      <c r="A1093" s="4" t="str">
        <f>"2504202007261022491060"</f>
        <v>2504202007261022491060</v>
      </c>
      <c r="B1093" s="4" t="s">
        <v>1074</v>
      </c>
      <c r="C1093" s="4" t="s">
        <v>1096</v>
      </c>
      <c r="D1093" s="5"/>
    </row>
    <row r="1094" ht="18.75" spans="1:4">
      <c r="A1094" s="4" t="str">
        <f>"2504202007261628361143"</f>
        <v>2504202007261628361143</v>
      </c>
      <c r="B1094" s="4" t="s">
        <v>1074</v>
      </c>
      <c r="C1094" s="4" t="s">
        <v>1097</v>
      </c>
      <c r="D1094" s="5"/>
    </row>
    <row r="1095" ht="18.75" spans="1:4">
      <c r="A1095" s="4" t="str">
        <f>"2504202007261656411153"</f>
        <v>2504202007261656411153</v>
      </c>
      <c r="B1095" s="4" t="s">
        <v>1074</v>
      </c>
      <c r="C1095" s="4" t="s">
        <v>1098</v>
      </c>
      <c r="D1095" s="5"/>
    </row>
    <row r="1096" ht="18.75" spans="1:4">
      <c r="A1096" s="4" t="str">
        <f>"2504202007261631421144"</f>
        <v>2504202007261631421144</v>
      </c>
      <c r="B1096" s="4" t="s">
        <v>1074</v>
      </c>
      <c r="C1096" s="4" t="s">
        <v>1099</v>
      </c>
      <c r="D1096" s="5"/>
    </row>
    <row r="1097" ht="18.75" spans="1:4">
      <c r="A1097" s="4" t="str">
        <f>"250420200724190851552"</f>
        <v>250420200724190851552</v>
      </c>
      <c r="B1097" s="4" t="s">
        <v>1074</v>
      </c>
      <c r="C1097" s="4" t="s">
        <v>1100</v>
      </c>
      <c r="D1097" s="5"/>
    </row>
    <row r="1098" ht="18.75" spans="1:4">
      <c r="A1098" s="4" t="str">
        <f>"250420200725135319815"</f>
        <v>250420200725135319815</v>
      </c>
      <c r="B1098" s="4" t="s">
        <v>1074</v>
      </c>
      <c r="C1098" s="4" t="s">
        <v>1101</v>
      </c>
      <c r="D1098" s="5"/>
    </row>
    <row r="1099" ht="18.75" spans="1:4">
      <c r="A1099" s="4" t="str">
        <f>"2504202007262256371238"</f>
        <v>2504202007262256371238</v>
      </c>
      <c r="B1099" s="4" t="s">
        <v>1074</v>
      </c>
      <c r="C1099" s="4" t="s">
        <v>1102</v>
      </c>
      <c r="D1099" s="5"/>
    </row>
    <row r="1100" ht="18.75" spans="1:4">
      <c r="A1100" s="4" t="str">
        <f>"2504202007270930311298"</f>
        <v>2504202007270930311298</v>
      </c>
      <c r="B1100" s="4" t="s">
        <v>1074</v>
      </c>
      <c r="C1100" s="4" t="s">
        <v>1103</v>
      </c>
      <c r="D1100" s="5"/>
    </row>
    <row r="1101" ht="18.75" spans="1:4">
      <c r="A1101" s="4" t="str">
        <f>"2504202007271020351329"</f>
        <v>2504202007271020351329</v>
      </c>
      <c r="B1101" s="4" t="s">
        <v>1074</v>
      </c>
      <c r="C1101" s="4" t="s">
        <v>1104</v>
      </c>
      <c r="D1101" s="5"/>
    </row>
    <row r="1102" ht="18.75" spans="1:4">
      <c r="A1102" s="4" t="str">
        <f>"2504202007272125311568"</f>
        <v>2504202007272125311568</v>
      </c>
      <c r="B1102" s="4" t="s">
        <v>1074</v>
      </c>
      <c r="C1102" s="4" t="s">
        <v>1105</v>
      </c>
      <c r="D1102" s="5"/>
    </row>
    <row r="1103" ht="18.75" spans="1:4">
      <c r="A1103" s="4" t="str">
        <f>"2504202007280745281629"</f>
        <v>2504202007280745281629</v>
      </c>
      <c r="B1103" s="4" t="s">
        <v>1074</v>
      </c>
      <c r="C1103" s="4" t="s">
        <v>1106</v>
      </c>
      <c r="D1103" s="5"/>
    </row>
    <row r="1104" ht="18.75" spans="1:4">
      <c r="A1104" s="4" t="str">
        <f>"2504202007271633251461"</f>
        <v>2504202007271633251461</v>
      </c>
      <c r="B1104" s="4" t="s">
        <v>1074</v>
      </c>
      <c r="C1104" s="4" t="s">
        <v>1107</v>
      </c>
      <c r="D1104" s="5"/>
    </row>
    <row r="1105" ht="18.75" spans="1:4">
      <c r="A1105" s="4" t="str">
        <f>"2504202007281106021677"</f>
        <v>2504202007281106021677</v>
      </c>
      <c r="B1105" s="4" t="s">
        <v>1074</v>
      </c>
      <c r="C1105" s="4" t="s">
        <v>1108</v>
      </c>
      <c r="D1105" s="5"/>
    </row>
    <row r="1106" ht="18.75" spans="1:4">
      <c r="A1106" s="4" t="str">
        <f>"2504202007281642491756"</f>
        <v>2504202007281642491756</v>
      </c>
      <c r="B1106" s="4" t="s">
        <v>1074</v>
      </c>
      <c r="C1106" s="4" t="s">
        <v>1109</v>
      </c>
      <c r="D1106" s="5"/>
    </row>
    <row r="1107" ht="18.75" spans="1:4">
      <c r="A1107" s="4" t="str">
        <f>"2504202007262045591199"</f>
        <v>2504202007262045591199</v>
      </c>
      <c r="B1107" s="4" t="s">
        <v>1074</v>
      </c>
      <c r="C1107" s="4" t="s">
        <v>1110</v>
      </c>
      <c r="D1107" s="5"/>
    </row>
    <row r="1108" ht="18.75" spans="1:4">
      <c r="A1108" s="4" t="str">
        <f>"2504202007281856161789"</f>
        <v>2504202007281856161789</v>
      </c>
      <c r="B1108" s="4" t="s">
        <v>1074</v>
      </c>
      <c r="C1108" s="4" t="s">
        <v>1111</v>
      </c>
      <c r="D1108" s="5"/>
    </row>
    <row r="1109" ht="18.75" spans="1:4">
      <c r="A1109" s="4" t="str">
        <f>"2504202007310739312178"</f>
        <v>2504202007310739312178</v>
      </c>
      <c r="B1109" s="4" t="s">
        <v>1074</v>
      </c>
      <c r="C1109" s="4" t="s">
        <v>1112</v>
      </c>
      <c r="D1109" s="5"/>
    </row>
    <row r="1110" ht="18.75" spans="1:4">
      <c r="A1110" s="4" t="str">
        <f>"2504202007290834031863"</f>
        <v>2504202007290834031863</v>
      </c>
      <c r="B1110" s="4" t="s">
        <v>1074</v>
      </c>
      <c r="C1110" s="4" t="s">
        <v>1113</v>
      </c>
      <c r="D1110" s="5"/>
    </row>
    <row r="1111" ht="18.75" spans="1:4">
      <c r="A1111" s="4" t="str">
        <f>"2504202007311253052226"</f>
        <v>2504202007311253052226</v>
      </c>
      <c r="B1111" s="4" t="s">
        <v>1074</v>
      </c>
      <c r="C1111" s="4" t="s">
        <v>1114</v>
      </c>
      <c r="D1111" s="5"/>
    </row>
    <row r="1112" ht="18.75" spans="1:4">
      <c r="A1112" s="4" t="str">
        <f>"250420200724150353378"</f>
        <v>250420200724150353378</v>
      </c>
      <c r="B1112" s="4" t="s">
        <v>1074</v>
      </c>
      <c r="C1112" s="4" t="s">
        <v>1115</v>
      </c>
      <c r="D1112" s="5"/>
    </row>
    <row r="1113" ht="18.75" spans="1:4">
      <c r="A1113" s="4" t="str">
        <f>"2504202007240905108"</f>
        <v>2504202007240905108</v>
      </c>
      <c r="B1113" s="4" t="s">
        <v>1116</v>
      </c>
      <c r="C1113" s="4" t="s">
        <v>1117</v>
      </c>
      <c r="D1113" s="5"/>
    </row>
    <row r="1114" ht="18.75" spans="1:4">
      <c r="A1114" s="4" t="str">
        <f>"25042020072409115524"</f>
        <v>25042020072409115524</v>
      </c>
      <c r="B1114" s="4" t="s">
        <v>1116</v>
      </c>
      <c r="C1114" s="4" t="s">
        <v>1118</v>
      </c>
      <c r="D1114" s="5"/>
    </row>
    <row r="1115" ht="18.75" spans="1:4">
      <c r="A1115" s="4" t="str">
        <f>"25042020072409341450"</f>
        <v>25042020072409341450</v>
      </c>
      <c r="B1115" s="4" t="s">
        <v>1116</v>
      </c>
      <c r="C1115" s="4" t="s">
        <v>1119</v>
      </c>
      <c r="D1115" s="5"/>
    </row>
    <row r="1116" ht="18.75" spans="1:4">
      <c r="A1116" s="4" t="str">
        <f>"25042020072409465070"</f>
        <v>25042020072409465070</v>
      </c>
      <c r="B1116" s="4" t="s">
        <v>1116</v>
      </c>
      <c r="C1116" s="4" t="s">
        <v>1120</v>
      </c>
      <c r="D1116" s="5"/>
    </row>
    <row r="1117" ht="18.75" spans="1:4">
      <c r="A1117" s="4" t="str">
        <f>"25042020072409242736"</f>
        <v>25042020072409242736</v>
      </c>
      <c r="B1117" s="4" t="s">
        <v>1116</v>
      </c>
      <c r="C1117" s="4" t="s">
        <v>1121</v>
      </c>
      <c r="D1117" s="5"/>
    </row>
    <row r="1118" ht="18.75" spans="1:4">
      <c r="A1118" s="4" t="str">
        <f>"25042020072409342852"</f>
        <v>25042020072409342852</v>
      </c>
      <c r="B1118" s="4" t="s">
        <v>1116</v>
      </c>
      <c r="C1118" s="4" t="s">
        <v>1122</v>
      </c>
      <c r="D1118" s="5"/>
    </row>
    <row r="1119" ht="18.75" spans="1:4">
      <c r="A1119" s="4" t="str">
        <f>"25042020072409522980"</f>
        <v>25042020072409522980</v>
      </c>
      <c r="B1119" s="4" t="s">
        <v>1116</v>
      </c>
      <c r="C1119" s="4" t="s">
        <v>1123</v>
      </c>
      <c r="D1119" s="5"/>
    </row>
    <row r="1120" ht="18.75" spans="1:4">
      <c r="A1120" s="4" t="str">
        <f>"25042020072409341551"</f>
        <v>25042020072409341551</v>
      </c>
      <c r="B1120" s="4" t="s">
        <v>1116</v>
      </c>
      <c r="C1120" s="4" t="s">
        <v>1124</v>
      </c>
      <c r="D1120" s="5"/>
    </row>
    <row r="1121" ht="18.75" spans="1:4">
      <c r="A1121" s="4" t="str">
        <f>"250420200724100147101"</f>
        <v>250420200724100147101</v>
      </c>
      <c r="B1121" s="4" t="s">
        <v>1116</v>
      </c>
      <c r="C1121" s="4" t="s">
        <v>1125</v>
      </c>
      <c r="D1121" s="5"/>
    </row>
    <row r="1122" ht="18.75" spans="1:4">
      <c r="A1122" s="4" t="str">
        <f>"25042020072410005796"</f>
        <v>25042020072410005796</v>
      </c>
      <c r="B1122" s="4" t="s">
        <v>1116</v>
      </c>
      <c r="C1122" s="4" t="s">
        <v>1126</v>
      </c>
      <c r="D1122" s="5"/>
    </row>
    <row r="1123" ht="18.75" spans="1:4">
      <c r="A1123" s="4" t="str">
        <f>"25042020072409384960"</f>
        <v>25042020072409384960</v>
      </c>
      <c r="B1123" s="4" t="s">
        <v>1116</v>
      </c>
      <c r="C1123" s="4" t="s">
        <v>1127</v>
      </c>
      <c r="D1123" s="5"/>
    </row>
    <row r="1124" ht="18.75" spans="1:4">
      <c r="A1124" s="4" t="str">
        <f>"2504202007240905159"</f>
        <v>2504202007240905159</v>
      </c>
      <c r="B1124" s="4" t="s">
        <v>1116</v>
      </c>
      <c r="C1124" s="4" t="s">
        <v>1128</v>
      </c>
      <c r="D1124" s="5"/>
    </row>
    <row r="1125" ht="18.75" spans="1:4">
      <c r="A1125" s="4" t="str">
        <f>"250420200724104529165"</f>
        <v>250420200724104529165</v>
      </c>
      <c r="B1125" s="4" t="s">
        <v>1116</v>
      </c>
      <c r="C1125" s="4" t="s">
        <v>1129</v>
      </c>
      <c r="D1125" s="5"/>
    </row>
    <row r="1126" ht="18.75" spans="1:4">
      <c r="A1126" s="4" t="str">
        <f>"250420200724102431131"</f>
        <v>250420200724102431131</v>
      </c>
      <c r="B1126" s="4" t="s">
        <v>1116</v>
      </c>
      <c r="C1126" s="4" t="s">
        <v>1130</v>
      </c>
      <c r="D1126" s="5"/>
    </row>
    <row r="1127" ht="18.75" spans="1:4">
      <c r="A1127" s="4" t="str">
        <f>"250420200724104834173"</f>
        <v>250420200724104834173</v>
      </c>
      <c r="B1127" s="4" t="s">
        <v>1116</v>
      </c>
      <c r="C1127" s="4" t="s">
        <v>1131</v>
      </c>
      <c r="D1127" s="5"/>
    </row>
    <row r="1128" ht="18.75" spans="1:4">
      <c r="A1128" s="4" t="str">
        <f>"250420200724110923199"</f>
        <v>250420200724110923199</v>
      </c>
      <c r="B1128" s="4" t="s">
        <v>1116</v>
      </c>
      <c r="C1128" s="4" t="s">
        <v>1132</v>
      </c>
      <c r="D1128" s="5"/>
    </row>
    <row r="1129" ht="18.75" spans="1:4">
      <c r="A1129" s="4" t="str">
        <f>"250420200724101953124"</f>
        <v>250420200724101953124</v>
      </c>
      <c r="B1129" s="4" t="s">
        <v>1116</v>
      </c>
      <c r="C1129" s="4" t="s">
        <v>1133</v>
      </c>
      <c r="D1129" s="5"/>
    </row>
    <row r="1130" ht="18.75" spans="1:4">
      <c r="A1130" s="4" t="str">
        <f>"250420200724102742140"</f>
        <v>250420200724102742140</v>
      </c>
      <c r="B1130" s="4" t="s">
        <v>1116</v>
      </c>
      <c r="C1130" s="4" t="s">
        <v>1134</v>
      </c>
      <c r="D1130" s="5"/>
    </row>
    <row r="1131" ht="18.75" spans="1:4">
      <c r="A1131" s="4" t="str">
        <f>"250420200724115105257"</f>
        <v>250420200724115105257</v>
      </c>
      <c r="B1131" s="4" t="s">
        <v>1116</v>
      </c>
      <c r="C1131" s="4" t="s">
        <v>1135</v>
      </c>
      <c r="D1131" s="5"/>
    </row>
    <row r="1132" ht="18.75" spans="1:4">
      <c r="A1132" s="4" t="str">
        <f>"250420200724114714253"</f>
        <v>250420200724114714253</v>
      </c>
      <c r="B1132" s="4" t="s">
        <v>1116</v>
      </c>
      <c r="C1132" s="4" t="s">
        <v>1136</v>
      </c>
      <c r="D1132" s="5"/>
    </row>
    <row r="1133" ht="18.75" spans="1:4">
      <c r="A1133" s="4" t="str">
        <f>"250420200724115405261"</f>
        <v>250420200724115405261</v>
      </c>
      <c r="B1133" s="4" t="s">
        <v>1116</v>
      </c>
      <c r="C1133" s="4" t="s">
        <v>1137</v>
      </c>
      <c r="D1133" s="5"/>
    </row>
    <row r="1134" ht="18.75" spans="1:4">
      <c r="A1134" s="4" t="str">
        <f>"250420200724104145161"</f>
        <v>250420200724104145161</v>
      </c>
      <c r="B1134" s="4" t="s">
        <v>1116</v>
      </c>
      <c r="C1134" s="4" t="s">
        <v>1138</v>
      </c>
      <c r="D1134" s="5"/>
    </row>
    <row r="1135" ht="18.75" spans="1:4">
      <c r="A1135" s="4" t="str">
        <f>"250420200724124728306"</f>
        <v>250420200724124728306</v>
      </c>
      <c r="B1135" s="4" t="s">
        <v>1116</v>
      </c>
      <c r="C1135" s="4" t="s">
        <v>1139</v>
      </c>
      <c r="D1135" s="5"/>
    </row>
    <row r="1136" ht="18.75" spans="1:4">
      <c r="A1136" s="4" t="str">
        <f>"250420200724131908330"</f>
        <v>250420200724131908330</v>
      </c>
      <c r="B1136" s="4" t="s">
        <v>1116</v>
      </c>
      <c r="C1136" s="4" t="s">
        <v>1140</v>
      </c>
      <c r="D1136" s="5"/>
    </row>
    <row r="1137" ht="18.75" spans="1:4">
      <c r="A1137" s="4" t="str">
        <f>"250420200724133036340"</f>
        <v>250420200724133036340</v>
      </c>
      <c r="B1137" s="4" t="s">
        <v>1116</v>
      </c>
      <c r="C1137" s="4" t="s">
        <v>1141</v>
      </c>
      <c r="D1137" s="5"/>
    </row>
    <row r="1138" ht="18.75" spans="1:4">
      <c r="A1138" s="4" t="str">
        <f>"250420200724132922338"</f>
        <v>250420200724132922338</v>
      </c>
      <c r="B1138" s="4" t="s">
        <v>1116</v>
      </c>
      <c r="C1138" s="4" t="s">
        <v>1142</v>
      </c>
      <c r="D1138" s="5"/>
    </row>
    <row r="1139" ht="18.75" spans="1:4">
      <c r="A1139" s="4" t="str">
        <f>"250420200724135845353"</f>
        <v>250420200724135845353</v>
      </c>
      <c r="B1139" s="4" t="s">
        <v>1116</v>
      </c>
      <c r="C1139" s="4" t="s">
        <v>1143</v>
      </c>
      <c r="D1139" s="5"/>
    </row>
    <row r="1140" ht="18.75" spans="1:4">
      <c r="A1140" s="4" t="str">
        <f>"25042020072409254239"</f>
        <v>25042020072409254239</v>
      </c>
      <c r="B1140" s="4" t="s">
        <v>1116</v>
      </c>
      <c r="C1140" s="4" t="s">
        <v>1144</v>
      </c>
      <c r="D1140" s="5"/>
    </row>
    <row r="1141" ht="18.75" spans="1:4">
      <c r="A1141" s="4" t="str">
        <f>"250420200724155245417"</f>
        <v>250420200724155245417</v>
      </c>
      <c r="B1141" s="4" t="s">
        <v>1116</v>
      </c>
      <c r="C1141" s="4" t="s">
        <v>1145</v>
      </c>
      <c r="D1141" s="5"/>
    </row>
    <row r="1142" ht="18.75" spans="1:4">
      <c r="A1142" s="4" t="str">
        <f>"250420200724142336363"</f>
        <v>250420200724142336363</v>
      </c>
      <c r="B1142" s="4" t="s">
        <v>1116</v>
      </c>
      <c r="C1142" s="4" t="s">
        <v>1146</v>
      </c>
      <c r="D1142" s="5"/>
    </row>
    <row r="1143" ht="18.75" spans="1:4">
      <c r="A1143" s="4" t="str">
        <f>"250420200724170440462"</f>
        <v>250420200724170440462</v>
      </c>
      <c r="B1143" s="4" t="s">
        <v>1116</v>
      </c>
      <c r="C1143" s="4" t="s">
        <v>1147</v>
      </c>
      <c r="D1143" s="5"/>
    </row>
    <row r="1144" ht="18.75" spans="1:4">
      <c r="A1144" s="4" t="str">
        <f>"250420200724172753478"</f>
        <v>250420200724172753478</v>
      </c>
      <c r="B1144" s="4" t="s">
        <v>1116</v>
      </c>
      <c r="C1144" s="4" t="s">
        <v>1148</v>
      </c>
      <c r="D1144" s="5"/>
    </row>
    <row r="1145" ht="18.75" spans="1:4">
      <c r="A1145" s="4" t="str">
        <f>"250420200724162249433"</f>
        <v>250420200724162249433</v>
      </c>
      <c r="B1145" s="4" t="s">
        <v>1116</v>
      </c>
      <c r="C1145" s="4" t="s">
        <v>1149</v>
      </c>
      <c r="D1145" s="5"/>
    </row>
    <row r="1146" ht="18.75" spans="1:4">
      <c r="A1146" s="4" t="str">
        <f>"250420200724150015375"</f>
        <v>250420200724150015375</v>
      </c>
      <c r="B1146" s="4" t="s">
        <v>1116</v>
      </c>
      <c r="C1146" s="4" t="s">
        <v>1150</v>
      </c>
      <c r="D1146" s="5"/>
    </row>
    <row r="1147" ht="18.75" spans="1:4">
      <c r="A1147" s="4" t="str">
        <f>"250420200724145700373"</f>
        <v>250420200724145700373</v>
      </c>
      <c r="B1147" s="4" t="s">
        <v>1116</v>
      </c>
      <c r="C1147" s="4" t="s">
        <v>1151</v>
      </c>
      <c r="D1147" s="5"/>
    </row>
    <row r="1148" ht="18.75" spans="1:4">
      <c r="A1148" s="4" t="str">
        <f>"250420200724175735500"</f>
        <v>250420200724175735500</v>
      </c>
      <c r="B1148" s="4" t="s">
        <v>1116</v>
      </c>
      <c r="C1148" s="4" t="s">
        <v>1152</v>
      </c>
      <c r="D1148" s="5"/>
    </row>
    <row r="1149" ht="18.75" spans="1:4">
      <c r="A1149" s="4" t="str">
        <f>"250420200724175150495"</f>
        <v>250420200724175150495</v>
      </c>
      <c r="B1149" s="4" t="s">
        <v>1116</v>
      </c>
      <c r="C1149" s="4" t="s">
        <v>1153</v>
      </c>
      <c r="D1149" s="5"/>
    </row>
    <row r="1150" ht="18.75" spans="1:4">
      <c r="A1150" s="4" t="str">
        <f>"250420200724175456498"</f>
        <v>250420200724175456498</v>
      </c>
      <c r="B1150" s="4" t="s">
        <v>1116</v>
      </c>
      <c r="C1150" s="4" t="s">
        <v>1154</v>
      </c>
      <c r="D1150" s="5"/>
    </row>
    <row r="1151" ht="18.75" spans="1:4">
      <c r="A1151" s="4" t="str">
        <f>"25042020072409254238"</f>
        <v>25042020072409254238</v>
      </c>
      <c r="B1151" s="4" t="s">
        <v>1116</v>
      </c>
      <c r="C1151" s="4" t="s">
        <v>1155</v>
      </c>
      <c r="D1151" s="5"/>
    </row>
    <row r="1152" ht="18.75" spans="1:4">
      <c r="A1152" s="4" t="str">
        <f>"250420200724153059398"</f>
        <v>250420200724153059398</v>
      </c>
      <c r="B1152" s="4" t="s">
        <v>1116</v>
      </c>
      <c r="C1152" s="4" t="s">
        <v>1156</v>
      </c>
      <c r="D1152" s="5"/>
    </row>
    <row r="1153" ht="18.75" spans="1:4">
      <c r="A1153" s="4" t="str">
        <f>"250420200724211245603"</f>
        <v>250420200724211245603</v>
      </c>
      <c r="B1153" s="4" t="s">
        <v>1116</v>
      </c>
      <c r="C1153" s="4" t="s">
        <v>1157</v>
      </c>
      <c r="D1153" s="5"/>
    </row>
    <row r="1154" ht="18.75" spans="1:4">
      <c r="A1154" s="4" t="str">
        <f>"250420200724215126621"</f>
        <v>250420200724215126621</v>
      </c>
      <c r="B1154" s="4" t="s">
        <v>1116</v>
      </c>
      <c r="C1154" s="4" t="s">
        <v>1158</v>
      </c>
      <c r="D1154" s="5"/>
    </row>
    <row r="1155" ht="18.75" spans="1:4">
      <c r="A1155" s="4" t="str">
        <f>"25042020072409352154"</f>
        <v>25042020072409352154</v>
      </c>
      <c r="B1155" s="4" t="s">
        <v>1116</v>
      </c>
      <c r="C1155" s="4" t="s">
        <v>1159</v>
      </c>
      <c r="D1155" s="5"/>
    </row>
    <row r="1156" ht="18.75" spans="1:4">
      <c r="A1156" s="4" t="str">
        <f>"250420200724230451647"</f>
        <v>250420200724230451647</v>
      </c>
      <c r="B1156" s="4" t="s">
        <v>1116</v>
      </c>
      <c r="C1156" s="4" t="s">
        <v>1160</v>
      </c>
      <c r="D1156" s="5"/>
    </row>
    <row r="1157" ht="18.75" spans="1:4">
      <c r="A1157" s="4" t="str">
        <f>"250420200724222645631"</f>
        <v>250420200724222645631</v>
      </c>
      <c r="B1157" s="4" t="s">
        <v>1116</v>
      </c>
      <c r="C1157" s="4" t="s">
        <v>1161</v>
      </c>
      <c r="D1157" s="5"/>
    </row>
    <row r="1158" ht="18.75" spans="1:4">
      <c r="A1158" s="4" t="str">
        <f>"250420200724230524648"</f>
        <v>250420200724230524648</v>
      </c>
      <c r="B1158" s="4" t="s">
        <v>1116</v>
      </c>
      <c r="C1158" s="4" t="s">
        <v>1162</v>
      </c>
      <c r="D1158" s="5"/>
    </row>
    <row r="1159" ht="18.75" spans="1:4">
      <c r="A1159" s="4" t="str">
        <f>"250420200724132334334"</f>
        <v>250420200724132334334</v>
      </c>
      <c r="B1159" s="4" t="s">
        <v>1116</v>
      </c>
      <c r="C1159" s="4" t="s">
        <v>1163</v>
      </c>
      <c r="D1159" s="5"/>
    </row>
    <row r="1160" ht="18.75" spans="1:4">
      <c r="A1160" s="4" t="str">
        <f>"250420200725092525708"</f>
        <v>250420200725092525708</v>
      </c>
      <c r="B1160" s="4" t="s">
        <v>1116</v>
      </c>
      <c r="C1160" s="4" t="s">
        <v>1164</v>
      </c>
      <c r="D1160" s="5"/>
    </row>
    <row r="1161" ht="18.75" spans="1:4">
      <c r="A1161" s="4" t="str">
        <f>"250420200725094607717"</f>
        <v>250420200725094607717</v>
      </c>
      <c r="B1161" s="4" t="s">
        <v>1116</v>
      </c>
      <c r="C1161" s="4" t="s">
        <v>1165</v>
      </c>
      <c r="D1161" s="5"/>
    </row>
    <row r="1162" ht="18.75" spans="1:4">
      <c r="A1162" s="4" t="str">
        <f>"250420200724184619529"</f>
        <v>250420200724184619529</v>
      </c>
      <c r="B1162" s="4" t="s">
        <v>1116</v>
      </c>
      <c r="C1162" s="4" t="s">
        <v>1166</v>
      </c>
      <c r="D1162" s="5"/>
    </row>
    <row r="1163" ht="18.75" spans="1:4">
      <c r="A1163" s="4" t="str">
        <f>"250420200725122832780"</f>
        <v>250420200725122832780</v>
      </c>
      <c r="B1163" s="4" t="s">
        <v>1116</v>
      </c>
      <c r="C1163" s="4" t="s">
        <v>1167</v>
      </c>
      <c r="D1163" s="5"/>
    </row>
    <row r="1164" ht="18.75" spans="1:4">
      <c r="A1164" s="4" t="str">
        <f>"250420200725111259755"</f>
        <v>250420200725111259755</v>
      </c>
      <c r="B1164" s="4" t="s">
        <v>1116</v>
      </c>
      <c r="C1164" s="4" t="s">
        <v>1168</v>
      </c>
      <c r="D1164" s="5"/>
    </row>
    <row r="1165" ht="18.75" spans="1:4">
      <c r="A1165" s="4" t="str">
        <f>"250420200725134555813"</f>
        <v>250420200725134555813</v>
      </c>
      <c r="B1165" s="4" t="s">
        <v>1116</v>
      </c>
      <c r="C1165" s="4" t="s">
        <v>1169</v>
      </c>
      <c r="D1165" s="5"/>
    </row>
    <row r="1166" ht="18.75" spans="1:4">
      <c r="A1166" s="4" t="str">
        <f>"250420200725160848852"</f>
        <v>250420200725160848852</v>
      </c>
      <c r="B1166" s="4" t="s">
        <v>1116</v>
      </c>
      <c r="C1166" s="4" t="s">
        <v>1170</v>
      </c>
      <c r="D1166" s="5"/>
    </row>
    <row r="1167" ht="18.75" spans="1:4">
      <c r="A1167" s="4" t="str">
        <f>"250420200724121303274"</f>
        <v>250420200724121303274</v>
      </c>
      <c r="B1167" s="4" t="s">
        <v>1116</v>
      </c>
      <c r="C1167" s="4" t="s">
        <v>1171</v>
      </c>
      <c r="D1167" s="5"/>
    </row>
    <row r="1168" ht="18.75" spans="1:4">
      <c r="A1168" s="4" t="str">
        <f>"250420200725002645669"</f>
        <v>250420200725002645669</v>
      </c>
      <c r="B1168" s="4" t="s">
        <v>1116</v>
      </c>
      <c r="C1168" s="4" t="s">
        <v>1172</v>
      </c>
      <c r="D1168" s="5"/>
    </row>
    <row r="1169" ht="18.75" spans="1:4">
      <c r="A1169" s="4" t="str">
        <f>"250420200725124226785"</f>
        <v>250420200725124226785</v>
      </c>
      <c r="B1169" s="4" t="s">
        <v>1116</v>
      </c>
      <c r="C1169" s="4" t="s">
        <v>1173</v>
      </c>
      <c r="D1169" s="5"/>
    </row>
    <row r="1170" ht="18.75" spans="1:4">
      <c r="A1170" s="4" t="str">
        <f>"250420200725203759936"</f>
        <v>250420200725203759936</v>
      </c>
      <c r="B1170" s="4" t="s">
        <v>1116</v>
      </c>
      <c r="C1170" s="4" t="s">
        <v>1174</v>
      </c>
      <c r="D1170" s="5"/>
    </row>
    <row r="1171" ht="18.75" spans="1:4">
      <c r="A1171" s="4" t="str">
        <f>"250420200725092652709"</f>
        <v>250420200725092652709</v>
      </c>
      <c r="B1171" s="4" t="s">
        <v>1116</v>
      </c>
      <c r="C1171" s="4" t="s">
        <v>1175</v>
      </c>
      <c r="D1171" s="5"/>
    </row>
    <row r="1172" ht="18.75" spans="1:4">
      <c r="A1172" s="4" t="str">
        <f>"250420200725220439959"</f>
        <v>250420200725220439959</v>
      </c>
      <c r="B1172" s="4" t="s">
        <v>1116</v>
      </c>
      <c r="C1172" s="4" t="s">
        <v>1176</v>
      </c>
      <c r="D1172" s="5"/>
    </row>
    <row r="1173" ht="18.75" spans="1:4">
      <c r="A1173" s="4" t="str">
        <f>"250420200725232518995"</f>
        <v>250420200725232518995</v>
      </c>
      <c r="B1173" s="4" t="s">
        <v>1116</v>
      </c>
      <c r="C1173" s="4" t="s">
        <v>1177</v>
      </c>
      <c r="D1173" s="5"/>
    </row>
    <row r="1174" ht="18.75" spans="1:4">
      <c r="A1174" s="4" t="str">
        <f>"2504202007252355011011"</f>
        <v>2504202007252355011011</v>
      </c>
      <c r="B1174" s="4" t="s">
        <v>1116</v>
      </c>
      <c r="C1174" s="4" t="s">
        <v>1178</v>
      </c>
      <c r="D1174" s="5"/>
    </row>
    <row r="1175" ht="18.75" spans="1:4">
      <c r="A1175" s="4" t="str">
        <f>"2504202007260058401017"</f>
        <v>2504202007260058401017</v>
      </c>
      <c r="B1175" s="4" t="s">
        <v>1116</v>
      </c>
      <c r="C1175" s="4" t="s">
        <v>1179</v>
      </c>
      <c r="D1175" s="5"/>
    </row>
    <row r="1176" ht="18.75" spans="1:4">
      <c r="A1176" s="4" t="str">
        <f>"2504202007260817271032"</f>
        <v>2504202007260817271032</v>
      </c>
      <c r="B1176" s="4" t="s">
        <v>1116</v>
      </c>
      <c r="C1176" s="4" t="s">
        <v>1180</v>
      </c>
      <c r="D1176" s="5"/>
    </row>
    <row r="1177" ht="18.75" spans="1:4">
      <c r="A1177" s="4" t="str">
        <f>"2504202007260914581038"</f>
        <v>2504202007260914581038</v>
      </c>
      <c r="B1177" s="4" t="s">
        <v>1116</v>
      </c>
      <c r="C1177" s="4" t="s">
        <v>1181</v>
      </c>
      <c r="D1177" s="5"/>
    </row>
    <row r="1178" ht="18.75" spans="1:4">
      <c r="A1178" s="4" t="str">
        <f>"250420200725022603681"</f>
        <v>250420200725022603681</v>
      </c>
      <c r="B1178" s="4" t="s">
        <v>1116</v>
      </c>
      <c r="C1178" s="4" t="s">
        <v>1182</v>
      </c>
      <c r="D1178" s="5"/>
    </row>
    <row r="1179" ht="18.75" spans="1:4">
      <c r="A1179" s="4" t="str">
        <f>"2504202007261142381082"</f>
        <v>2504202007261142381082</v>
      </c>
      <c r="B1179" s="4" t="s">
        <v>1116</v>
      </c>
      <c r="C1179" s="4" t="s">
        <v>1183</v>
      </c>
      <c r="D1179" s="5"/>
    </row>
    <row r="1180" ht="18.75" spans="1:4">
      <c r="A1180" s="4" t="str">
        <f>"2504202007261213291092"</f>
        <v>2504202007261213291092</v>
      </c>
      <c r="B1180" s="4" t="s">
        <v>1116</v>
      </c>
      <c r="C1180" s="4" t="s">
        <v>1184</v>
      </c>
      <c r="D1180" s="5"/>
    </row>
    <row r="1181" ht="18.75" spans="1:4">
      <c r="A1181" s="4" t="str">
        <f>"2504202007261341451116"</f>
        <v>2504202007261341451116</v>
      </c>
      <c r="B1181" s="4" t="s">
        <v>1116</v>
      </c>
      <c r="C1181" s="4" t="s">
        <v>1185</v>
      </c>
      <c r="D1181" s="5"/>
    </row>
    <row r="1182" ht="18.75" spans="1:4">
      <c r="A1182" s="4" t="str">
        <f>"2504202007261436101126"</f>
        <v>2504202007261436101126</v>
      </c>
      <c r="B1182" s="4" t="s">
        <v>1116</v>
      </c>
      <c r="C1182" s="4" t="s">
        <v>1186</v>
      </c>
      <c r="D1182" s="5"/>
    </row>
    <row r="1183" ht="18.75" spans="1:4">
      <c r="A1183" s="4" t="str">
        <f>"2504202007261520501132"</f>
        <v>2504202007261520501132</v>
      </c>
      <c r="B1183" s="4" t="s">
        <v>1116</v>
      </c>
      <c r="C1183" s="4" t="s">
        <v>1187</v>
      </c>
      <c r="D1183" s="5"/>
    </row>
    <row r="1184" ht="18.75" spans="1:4">
      <c r="A1184" s="4" t="str">
        <f>"2504202007261727101160"</f>
        <v>2504202007261727101160</v>
      </c>
      <c r="B1184" s="4" t="s">
        <v>1116</v>
      </c>
      <c r="C1184" s="4" t="s">
        <v>1188</v>
      </c>
      <c r="D1184" s="5"/>
    </row>
    <row r="1185" ht="18.75" spans="1:4">
      <c r="A1185" s="4" t="str">
        <f>"250420200725122225776"</f>
        <v>250420200725122225776</v>
      </c>
      <c r="B1185" s="4" t="s">
        <v>1116</v>
      </c>
      <c r="C1185" s="4" t="s">
        <v>1189</v>
      </c>
      <c r="D1185" s="5"/>
    </row>
    <row r="1186" ht="18.75" spans="1:4">
      <c r="A1186" s="4" t="str">
        <f>"2504202007261955241186"</f>
        <v>2504202007261955241186</v>
      </c>
      <c r="B1186" s="4" t="s">
        <v>1116</v>
      </c>
      <c r="C1186" s="4" t="s">
        <v>1190</v>
      </c>
      <c r="D1186" s="5"/>
    </row>
    <row r="1187" ht="18.75" spans="1:4">
      <c r="A1187" s="4" t="str">
        <f>"250420200724152605393"</f>
        <v>250420200724152605393</v>
      </c>
      <c r="B1187" s="4" t="s">
        <v>1116</v>
      </c>
      <c r="C1187" s="4" t="s">
        <v>1191</v>
      </c>
      <c r="D1187" s="5"/>
    </row>
    <row r="1188" ht="18.75" spans="1:4">
      <c r="A1188" s="4" t="str">
        <f>"2504202007262145241212"</f>
        <v>2504202007262145241212</v>
      </c>
      <c r="B1188" s="4" t="s">
        <v>1116</v>
      </c>
      <c r="C1188" s="4" t="s">
        <v>1192</v>
      </c>
      <c r="D1188" s="5"/>
    </row>
    <row r="1189" ht="18.75" spans="1:4">
      <c r="A1189" s="4" t="str">
        <f>"2504202007262316031243"</f>
        <v>2504202007262316031243</v>
      </c>
      <c r="B1189" s="4" t="s">
        <v>1116</v>
      </c>
      <c r="C1189" s="4" t="s">
        <v>1193</v>
      </c>
      <c r="D1189" s="5"/>
    </row>
    <row r="1190" ht="18.75" spans="1:4">
      <c r="A1190" s="4" t="str">
        <f>"2504202007270918371293"</f>
        <v>2504202007270918371293</v>
      </c>
      <c r="B1190" s="4" t="s">
        <v>1116</v>
      </c>
      <c r="C1190" s="4" t="s">
        <v>1194</v>
      </c>
      <c r="D1190" s="5"/>
    </row>
    <row r="1191" ht="18.75" spans="1:4">
      <c r="A1191" s="4" t="str">
        <f>"250420200724194519572"</f>
        <v>250420200724194519572</v>
      </c>
      <c r="B1191" s="4" t="s">
        <v>1116</v>
      </c>
      <c r="C1191" s="4" t="s">
        <v>1195</v>
      </c>
      <c r="D1191" s="5"/>
    </row>
    <row r="1192" ht="18.75" spans="1:4">
      <c r="A1192" s="4" t="str">
        <f>"2504202007271041451342"</f>
        <v>2504202007271041451342</v>
      </c>
      <c r="B1192" s="4" t="s">
        <v>1116</v>
      </c>
      <c r="C1192" s="4" t="s">
        <v>1196</v>
      </c>
      <c r="D1192" s="5"/>
    </row>
    <row r="1193" ht="18.75" spans="1:4">
      <c r="A1193" s="4" t="str">
        <f>"2504202007271233121390"</f>
        <v>2504202007271233121390</v>
      </c>
      <c r="B1193" s="4" t="s">
        <v>1116</v>
      </c>
      <c r="C1193" s="4" t="s">
        <v>1197</v>
      </c>
      <c r="D1193" s="5"/>
    </row>
    <row r="1194" ht="18.75" spans="1:4">
      <c r="A1194" s="4" t="str">
        <f>"2504202007271314041399"</f>
        <v>2504202007271314041399</v>
      </c>
      <c r="B1194" s="4" t="s">
        <v>1116</v>
      </c>
      <c r="C1194" s="4" t="s">
        <v>1198</v>
      </c>
      <c r="D1194" s="5"/>
    </row>
    <row r="1195" ht="18.75" spans="1:4">
      <c r="A1195" s="4" t="str">
        <f>"2504202007271335131406"</f>
        <v>2504202007271335131406</v>
      </c>
      <c r="B1195" s="4" t="s">
        <v>1116</v>
      </c>
      <c r="C1195" s="4" t="s">
        <v>1199</v>
      </c>
      <c r="D1195" s="5"/>
    </row>
    <row r="1196" ht="18.75" spans="1:4">
      <c r="A1196" s="4" t="str">
        <f>"2504202007271407291419"</f>
        <v>2504202007271407291419</v>
      </c>
      <c r="B1196" s="4" t="s">
        <v>1116</v>
      </c>
      <c r="C1196" s="4" t="s">
        <v>1200</v>
      </c>
      <c r="D1196" s="5"/>
    </row>
    <row r="1197" ht="18.75" spans="1:4">
      <c r="A1197" s="4" t="str">
        <f>"2504202007271400501417"</f>
        <v>2504202007271400501417</v>
      </c>
      <c r="B1197" s="4" t="s">
        <v>1116</v>
      </c>
      <c r="C1197" s="4" t="s">
        <v>1201</v>
      </c>
      <c r="D1197" s="5"/>
    </row>
    <row r="1198" ht="18.75" spans="1:4">
      <c r="A1198" s="4" t="str">
        <f>"2504202007271452061429"</f>
        <v>2504202007271452061429</v>
      </c>
      <c r="B1198" s="4" t="s">
        <v>1116</v>
      </c>
      <c r="C1198" s="4" t="s">
        <v>1202</v>
      </c>
      <c r="D1198" s="5"/>
    </row>
    <row r="1199" ht="18.75" spans="1:4">
      <c r="A1199" s="4" t="str">
        <f>"2504202007271512011436"</f>
        <v>2504202007271512011436</v>
      </c>
      <c r="B1199" s="4" t="s">
        <v>1116</v>
      </c>
      <c r="C1199" s="4" t="s">
        <v>1203</v>
      </c>
      <c r="D1199" s="5"/>
    </row>
    <row r="1200" ht="18.75" spans="1:4">
      <c r="A1200" s="4" t="str">
        <f>"2504202007271610251452"</f>
        <v>2504202007271610251452</v>
      </c>
      <c r="B1200" s="4" t="s">
        <v>1116</v>
      </c>
      <c r="C1200" s="4" t="s">
        <v>1204</v>
      </c>
      <c r="D1200" s="5"/>
    </row>
    <row r="1201" ht="18.75" spans="1:4">
      <c r="A1201" s="4" t="str">
        <f>"2504202007271705001472"</f>
        <v>2504202007271705001472</v>
      </c>
      <c r="B1201" s="4" t="s">
        <v>1116</v>
      </c>
      <c r="C1201" s="4" t="s">
        <v>1205</v>
      </c>
      <c r="D1201" s="5"/>
    </row>
    <row r="1202" ht="18.75" spans="1:4">
      <c r="A1202" s="4" t="str">
        <f>"2504202007271622431456"</f>
        <v>2504202007271622431456</v>
      </c>
      <c r="B1202" s="4" t="s">
        <v>1116</v>
      </c>
      <c r="C1202" s="4" t="s">
        <v>1206</v>
      </c>
      <c r="D1202" s="5"/>
    </row>
    <row r="1203" ht="18.75" spans="1:4">
      <c r="A1203" s="4" t="str">
        <f>"2504202007271636461462"</f>
        <v>2504202007271636461462</v>
      </c>
      <c r="B1203" s="4" t="s">
        <v>1116</v>
      </c>
      <c r="C1203" s="4" t="s">
        <v>1207</v>
      </c>
      <c r="D1203" s="5"/>
    </row>
    <row r="1204" ht="18.75" spans="1:4">
      <c r="A1204" s="4" t="str">
        <f>"2504202007271823021506"</f>
        <v>2504202007271823021506</v>
      </c>
      <c r="B1204" s="4" t="s">
        <v>1116</v>
      </c>
      <c r="C1204" s="4" t="s">
        <v>1208</v>
      </c>
      <c r="D1204" s="5"/>
    </row>
    <row r="1205" ht="18.75" spans="1:4">
      <c r="A1205" s="4" t="str">
        <f>"2504202007272010201538"</f>
        <v>2504202007272010201538</v>
      </c>
      <c r="B1205" s="4" t="s">
        <v>1116</v>
      </c>
      <c r="C1205" s="4" t="s">
        <v>1209</v>
      </c>
      <c r="D1205" s="5"/>
    </row>
    <row r="1206" ht="18.75" spans="1:4">
      <c r="A1206" s="4" t="str">
        <f>"2504202007272225011590"</f>
        <v>2504202007272225011590</v>
      </c>
      <c r="B1206" s="4" t="s">
        <v>1116</v>
      </c>
      <c r="C1206" s="4" t="s">
        <v>1210</v>
      </c>
      <c r="D1206" s="5"/>
    </row>
    <row r="1207" ht="18.75" spans="1:4">
      <c r="A1207" s="4" t="str">
        <f>"2504202007272150431579"</f>
        <v>2504202007272150431579</v>
      </c>
      <c r="B1207" s="4" t="s">
        <v>1116</v>
      </c>
      <c r="C1207" s="4" t="s">
        <v>1211</v>
      </c>
      <c r="D1207" s="5"/>
    </row>
    <row r="1208" ht="18.75" spans="1:4">
      <c r="A1208" s="4" t="str">
        <f>"2504202007270840041279"</f>
        <v>2504202007270840041279</v>
      </c>
      <c r="B1208" s="4" t="s">
        <v>1116</v>
      </c>
      <c r="C1208" s="4" t="s">
        <v>1212</v>
      </c>
      <c r="D1208" s="5"/>
    </row>
    <row r="1209" ht="18.75" spans="1:4">
      <c r="A1209" s="4" t="str">
        <f>"2504202007281137521684"</f>
        <v>2504202007281137521684</v>
      </c>
      <c r="B1209" s="4" t="s">
        <v>1116</v>
      </c>
      <c r="C1209" s="4" t="s">
        <v>1213</v>
      </c>
      <c r="D1209" s="5"/>
    </row>
    <row r="1210" ht="18.75" spans="1:4">
      <c r="A1210" s="4" t="str">
        <f>"2504202007281206021691"</f>
        <v>2504202007281206021691</v>
      </c>
      <c r="B1210" s="4" t="s">
        <v>1116</v>
      </c>
      <c r="C1210" s="4" t="s">
        <v>1214</v>
      </c>
      <c r="D1210" s="5"/>
    </row>
    <row r="1211" ht="18.75" spans="1:4">
      <c r="A1211" s="4" t="str">
        <f>"2504202007252337121002"</f>
        <v>2504202007252337121002</v>
      </c>
      <c r="B1211" s="4" t="s">
        <v>1116</v>
      </c>
      <c r="C1211" s="4" t="s">
        <v>1215</v>
      </c>
      <c r="D1211" s="5"/>
    </row>
    <row r="1212" ht="18.75" spans="1:4">
      <c r="A1212" s="4" t="str">
        <f>"2504202007262203231218"</f>
        <v>2504202007262203231218</v>
      </c>
      <c r="B1212" s="4" t="s">
        <v>1116</v>
      </c>
      <c r="C1212" s="4" t="s">
        <v>1216</v>
      </c>
      <c r="D1212" s="5"/>
    </row>
    <row r="1213" ht="18.75" spans="1:4">
      <c r="A1213" s="4" t="str">
        <f>"2504202007281220081694"</f>
        <v>2504202007281220081694</v>
      </c>
      <c r="B1213" s="4" t="s">
        <v>1116</v>
      </c>
      <c r="C1213" s="4" t="s">
        <v>1217</v>
      </c>
      <c r="D1213" s="5"/>
    </row>
    <row r="1214" ht="18.75" spans="1:4">
      <c r="A1214" s="4" t="str">
        <f>"2504202007281444161728"</f>
        <v>2504202007281444161728</v>
      </c>
      <c r="B1214" s="4" t="s">
        <v>1116</v>
      </c>
      <c r="C1214" s="4" t="s">
        <v>1218</v>
      </c>
      <c r="D1214" s="5"/>
    </row>
    <row r="1215" ht="18.75" spans="1:4">
      <c r="A1215" s="4" t="str">
        <f>"2504202007281515191736"</f>
        <v>2504202007281515191736</v>
      </c>
      <c r="B1215" s="4" t="s">
        <v>1116</v>
      </c>
      <c r="C1215" s="4" t="s">
        <v>1219</v>
      </c>
      <c r="D1215" s="5"/>
    </row>
    <row r="1216" ht="18.75" spans="1:4">
      <c r="A1216" s="4" t="str">
        <f>"2504202007281052531675"</f>
        <v>2504202007281052531675</v>
      </c>
      <c r="B1216" s="4" t="s">
        <v>1116</v>
      </c>
      <c r="C1216" s="4" t="s">
        <v>1220</v>
      </c>
      <c r="D1216" s="5"/>
    </row>
    <row r="1217" ht="18.75" spans="1:4">
      <c r="A1217" s="4" t="str">
        <f>"2504202007281758361779"</f>
        <v>2504202007281758361779</v>
      </c>
      <c r="B1217" s="4" t="s">
        <v>1116</v>
      </c>
      <c r="C1217" s="4" t="s">
        <v>1221</v>
      </c>
      <c r="D1217" s="5"/>
    </row>
    <row r="1218" ht="18.75" spans="1:4">
      <c r="A1218" s="4" t="str">
        <f>"2504202007281047491674"</f>
        <v>2504202007281047491674</v>
      </c>
      <c r="B1218" s="4" t="s">
        <v>1116</v>
      </c>
      <c r="C1218" s="4" t="s">
        <v>1222</v>
      </c>
      <c r="D1218" s="5"/>
    </row>
    <row r="1219" ht="18.75" spans="1:4">
      <c r="A1219" s="4" t="str">
        <f>"250420200725124723787"</f>
        <v>250420200725124723787</v>
      </c>
      <c r="B1219" s="4" t="s">
        <v>1116</v>
      </c>
      <c r="C1219" s="4" t="s">
        <v>1223</v>
      </c>
      <c r="D1219" s="5"/>
    </row>
    <row r="1220" ht="18.75" spans="1:4">
      <c r="A1220" s="4" t="str">
        <f>"2504202007282104581819"</f>
        <v>2504202007282104581819</v>
      </c>
      <c r="B1220" s="4" t="s">
        <v>1116</v>
      </c>
      <c r="C1220" s="4" t="s">
        <v>1224</v>
      </c>
      <c r="D1220" s="5"/>
    </row>
    <row r="1221" ht="18.75" spans="1:4">
      <c r="A1221" s="4" t="str">
        <f>"2504202007290850201864"</f>
        <v>2504202007290850201864</v>
      </c>
      <c r="B1221" s="4" t="s">
        <v>1116</v>
      </c>
      <c r="C1221" s="4" t="s">
        <v>1225</v>
      </c>
      <c r="D1221" s="5"/>
    </row>
    <row r="1222" ht="18.75" spans="1:4">
      <c r="A1222" s="4" t="str">
        <f>"2504202007290924341872"</f>
        <v>2504202007290924341872</v>
      </c>
      <c r="B1222" s="4" t="s">
        <v>1116</v>
      </c>
      <c r="C1222" s="4" t="s">
        <v>1226</v>
      </c>
      <c r="D1222" s="5"/>
    </row>
    <row r="1223" ht="18.75" spans="1:4">
      <c r="A1223" s="4" t="str">
        <f>"2504202007281003461659"</f>
        <v>2504202007281003461659</v>
      </c>
      <c r="B1223" s="4" t="s">
        <v>1116</v>
      </c>
      <c r="C1223" s="4" t="s">
        <v>1227</v>
      </c>
      <c r="D1223" s="5"/>
    </row>
    <row r="1224" ht="18.75" spans="1:4">
      <c r="A1224" s="4" t="str">
        <f>"2504202007272226031591"</f>
        <v>2504202007272226031591</v>
      </c>
      <c r="B1224" s="4" t="s">
        <v>1116</v>
      </c>
      <c r="C1224" s="4" t="s">
        <v>1228</v>
      </c>
      <c r="D1224" s="5"/>
    </row>
    <row r="1225" ht="18.75" spans="1:4">
      <c r="A1225" s="4" t="str">
        <f>"2504202007291632461954"</f>
        <v>2504202007291632461954</v>
      </c>
      <c r="B1225" s="4" t="s">
        <v>1116</v>
      </c>
      <c r="C1225" s="4" t="s">
        <v>1229</v>
      </c>
      <c r="D1225" s="5"/>
    </row>
    <row r="1226" ht="18.75" spans="1:4">
      <c r="A1226" s="4" t="str">
        <f>"2504202007281705271763"</f>
        <v>2504202007281705271763</v>
      </c>
      <c r="B1226" s="4" t="s">
        <v>1116</v>
      </c>
      <c r="C1226" s="4" t="s">
        <v>1230</v>
      </c>
      <c r="D1226" s="5"/>
    </row>
    <row r="1227" ht="18.75" spans="1:4">
      <c r="A1227" s="4" t="str">
        <f>"2504202007292037241989"</f>
        <v>2504202007292037241989</v>
      </c>
      <c r="B1227" s="4" t="s">
        <v>1116</v>
      </c>
      <c r="C1227" s="4" t="s">
        <v>1231</v>
      </c>
      <c r="D1227" s="5"/>
    </row>
    <row r="1228" ht="18.75" spans="1:4">
      <c r="A1228" s="4" t="str">
        <f>"2504202007292031321988"</f>
        <v>2504202007292031321988</v>
      </c>
      <c r="B1228" s="4" t="s">
        <v>1116</v>
      </c>
      <c r="C1228" s="4" t="s">
        <v>1232</v>
      </c>
      <c r="D1228" s="5"/>
    </row>
    <row r="1229" ht="18.75" spans="1:4">
      <c r="A1229" s="4" t="str">
        <f>"2504202007292158511997"</f>
        <v>2504202007292158511997</v>
      </c>
      <c r="B1229" s="4" t="s">
        <v>1116</v>
      </c>
      <c r="C1229" s="4" t="s">
        <v>1233</v>
      </c>
      <c r="D1229" s="5"/>
    </row>
    <row r="1230" ht="18.75" spans="1:4">
      <c r="A1230" s="4" t="str">
        <f>"2504202007271122461364"</f>
        <v>2504202007271122461364</v>
      </c>
      <c r="B1230" s="4" t="s">
        <v>1116</v>
      </c>
      <c r="C1230" s="4" t="s">
        <v>1234</v>
      </c>
      <c r="D1230" s="5"/>
    </row>
    <row r="1231" ht="18.75" spans="1:4">
      <c r="A1231" s="4" t="str">
        <f>"2504202007291410291919"</f>
        <v>2504202007291410291919</v>
      </c>
      <c r="B1231" s="4" t="s">
        <v>1116</v>
      </c>
      <c r="C1231" s="4" t="s">
        <v>1235</v>
      </c>
      <c r="D1231" s="5"/>
    </row>
    <row r="1232" ht="18.75" spans="1:4">
      <c r="A1232" s="4" t="str">
        <f>"2504202007300818102025"</f>
        <v>2504202007300818102025</v>
      </c>
      <c r="B1232" s="4" t="s">
        <v>1116</v>
      </c>
      <c r="C1232" s="4" t="s">
        <v>1236</v>
      </c>
      <c r="D1232" s="5"/>
    </row>
    <row r="1233" ht="18.75" spans="1:4">
      <c r="A1233" s="4" t="str">
        <f>"2504202007291551531940"</f>
        <v>2504202007291551531940</v>
      </c>
      <c r="B1233" s="4" t="s">
        <v>1116</v>
      </c>
      <c r="C1233" s="4" t="s">
        <v>1237</v>
      </c>
      <c r="D1233" s="5"/>
    </row>
    <row r="1234" ht="18.75" spans="1:4">
      <c r="A1234" s="4" t="str">
        <f>"2504202007301050412049"</f>
        <v>2504202007301050412049</v>
      </c>
      <c r="B1234" s="4" t="s">
        <v>1116</v>
      </c>
      <c r="C1234" s="4" t="s">
        <v>1238</v>
      </c>
      <c r="D1234" s="5"/>
    </row>
    <row r="1235" ht="18.75" spans="1:4">
      <c r="A1235" s="4" t="str">
        <f>"2504202007270811041272"</f>
        <v>2504202007270811041272</v>
      </c>
      <c r="B1235" s="4" t="s">
        <v>1116</v>
      </c>
      <c r="C1235" s="4" t="s">
        <v>1239</v>
      </c>
      <c r="D1235" s="5"/>
    </row>
    <row r="1236" ht="18.75" spans="1:4">
      <c r="A1236" s="4" t="str">
        <f>"2504202007301228592068"</f>
        <v>2504202007301228592068</v>
      </c>
      <c r="B1236" s="4" t="s">
        <v>1116</v>
      </c>
      <c r="C1236" s="4" t="s">
        <v>1240</v>
      </c>
      <c r="D1236" s="5"/>
    </row>
    <row r="1237" ht="18.75" spans="1:4">
      <c r="A1237" s="4" t="str">
        <f>"2504202007291737401965"</f>
        <v>2504202007291737401965</v>
      </c>
      <c r="B1237" s="4" t="s">
        <v>1116</v>
      </c>
      <c r="C1237" s="4" t="s">
        <v>1241</v>
      </c>
      <c r="D1237" s="5"/>
    </row>
    <row r="1238" ht="18.75" spans="1:4">
      <c r="A1238" s="4" t="str">
        <f>"2504202007301118312057"</f>
        <v>2504202007301118312057</v>
      </c>
      <c r="B1238" s="4" t="s">
        <v>1116</v>
      </c>
      <c r="C1238" s="4" t="s">
        <v>1242</v>
      </c>
      <c r="D1238" s="5"/>
    </row>
    <row r="1239" ht="18.75" spans="1:4">
      <c r="A1239" s="4" t="str">
        <f>"2504202007301712332088"</f>
        <v>2504202007301712332088</v>
      </c>
      <c r="B1239" s="4" t="s">
        <v>1116</v>
      </c>
      <c r="C1239" s="4" t="s">
        <v>1243</v>
      </c>
      <c r="D1239" s="5"/>
    </row>
    <row r="1240" ht="18.75" spans="1:4">
      <c r="A1240" s="4" t="str">
        <f>"2504202007262019471192"</f>
        <v>2504202007262019471192</v>
      </c>
      <c r="B1240" s="4" t="s">
        <v>1116</v>
      </c>
      <c r="C1240" s="4" t="s">
        <v>1244</v>
      </c>
      <c r="D1240" s="5"/>
    </row>
    <row r="1241" ht="18.75" spans="1:4">
      <c r="A1241" s="4" t="str">
        <f>"2504202007302242372157"</f>
        <v>2504202007302242372157</v>
      </c>
      <c r="B1241" s="4" t="s">
        <v>1116</v>
      </c>
      <c r="C1241" s="4" t="s">
        <v>1245</v>
      </c>
      <c r="D1241" s="5"/>
    </row>
    <row r="1242" ht="18.75" spans="1:4">
      <c r="A1242" s="4" t="str">
        <f>"2504202007302020492119"</f>
        <v>2504202007302020492119</v>
      </c>
      <c r="B1242" s="4" t="s">
        <v>1116</v>
      </c>
      <c r="C1242" s="4" t="s">
        <v>1246</v>
      </c>
      <c r="D1242" s="5"/>
    </row>
    <row r="1243" ht="18.75" spans="1:4">
      <c r="A1243" s="4" t="str">
        <f>"250420200725134909814"</f>
        <v>250420200725134909814</v>
      </c>
      <c r="B1243" s="4" t="s">
        <v>1116</v>
      </c>
      <c r="C1243" s="4" t="s">
        <v>1247</v>
      </c>
      <c r="D1243" s="5"/>
    </row>
    <row r="1244" ht="18.75" spans="1:4">
      <c r="A1244" s="4" t="str">
        <f>"250420200724210336600"</f>
        <v>250420200724210336600</v>
      </c>
      <c r="B1244" s="4" t="s">
        <v>1116</v>
      </c>
      <c r="C1244" s="4" t="s">
        <v>1248</v>
      </c>
      <c r="D1244" s="5"/>
    </row>
    <row r="1245" ht="18.75" spans="1:4">
      <c r="A1245" s="4" t="str">
        <f>"2504202007311547072263"</f>
        <v>2504202007311547072263</v>
      </c>
      <c r="B1245" s="4" t="s">
        <v>1116</v>
      </c>
      <c r="C1245" s="4" t="s">
        <v>1249</v>
      </c>
      <c r="D1245" s="5"/>
    </row>
    <row r="1246" ht="18.75" spans="1:4">
      <c r="A1246" s="4" t="str">
        <f>"25042020072409215934"</f>
        <v>25042020072409215934</v>
      </c>
      <c r="B1246" s="4" t="s">
        <v>1250</v>
      </c>
      <c r="C1246" s="4" t="s">
        <v>1251</v>
      </c>
      <c r="D1246" s="5"/>
    </row>
    <row r="1247" ht="18.75" spans="1:4">
      <c r="A1247" s="4" t="str">
        <f>"250420200724101947123"</f>
        <v>250420200724101947123</v>
      </c>
      <c r="B1247" s="4" t="s">
        <v>1250</v>
      </c>
      <c r="C1247" s="4" t="s">
        <v>1252</v>
      </c>
      <c r="D1247" s="5"/>
    </row>
    <row r="1248" ht="18.75" spans="1:4">
      <c r="A1248" s="4" t="str">
        <f>"250420200724102647138"</f>
        <v>250420200724102647138</v>
      </c>
      <c r="B1248" s="4" t="s">
        <v>1250</v>
      </c>
      <c r="C1248" s="4" t="s">
        <v>1253</v>
      </c>
      <c r="D1248" s="5"/>
    </row>
    <row r="1249" ht="18.75" spans="1:4">
      <c r="A1249" s="4" t="str">
        <f>"250420200724104719169"</f>
        <v>250420200724104719169</v>
      </c>
      <c r="B1249" s="4" t="s">
        <v>1250</v>
      </c>
      <c r="C1249" s="4" t="s">
        <v>1254</v>
      </c>
      <c r="D1249" s="5"/>
    </row>
    <row r="1250" ht="18.75" spans="1:4">
      <c r="A1250" s="4" t="str">
        <f>"250420200724132354335"</f>
        <v>250420200724132354335</v>
      </c>
      <c r="B1250" s="4" t="s">
        <v>1250</v>
      </c>
      <c r="C1250" s="4" t="s">
        <v>1255</v>
      </c>
      <c r="D1250" s="5"/>
    </row>
    <row r="1251" ht="18.75" spans="1:4">
      <c r="A1251" s="4" t="str">
        <f>"250420200724130912325"</f>
        <v>250420200724130912325</v>
      </c>
      <c r="B1251" s="4" t="s">
        <v>1250</v>
      </c>
      <c r="C1251" s="4" t="s">
        <v>1256</v>
      </c>
      <c r="D1251" s="5"/>
    </row>
    <row r="1252" ht="18.75" spans="1:4">
      <c r="A1252" s="4" t="str">
        <f>"250420200724132645336"</f>
        <v>250420200724132645336</v>
      </c>
      <c r="B1252" s="4" t="s">
        <v>1250</v>
      </c>
      <c r="C1252" s="4" t="s">
        <v>1257</v>
      </c>
      <c r="D1252" s="5"/>
    </row>
    <row r="1253" ht="18.75" spans="1:4">
      <c r="A1253" s="4" t="str">
        <f>"250420200724150901385"</f>
        <v>250420200724150901385</v>
      </c>
      <c r="B1253" s="4" t="s">
        <v>1250</v>
      </c>
      <c r="C1253" s="4" t="s">
        <v>1258</v>
      </c>
      <c r="D1253" s="5"/>
    </row>
    <row r="1254" ht="18.75" spans="1:4">
      <c r="A1254" s="4" t="str">
        <f>"250420200724153139399"</f>
        <v>250420200724153139399</v>
      </c>
      <c r="B1254" s="4" t="s">
        <v>1250</v>
      </c>
      <c r="C1254" s="4" t="s">
        <v>1259</v>
      </c>
      <c r="D1254" s="5"/>
    </row>
    <row r="1255" ht="18.75" spans="1:4">
      <c r="A1255" s="4" t="str">
        <f>"250420200724155603421"</f>
        <v>250420200724155603421</v>
      </c>
      <c r="B1255" s="4" t="s">
        <v>1250</v>
      </c>
      <c r="C1255" s="4" t="s">
        <v>1260</v>
      </c>
      <c r="D1255" s="5"/>
    </row>
    <row r="1256" ht="18.75" spans="1:4">
      <c r="A1256" s="4" t="str">
        <f>"250420200724110117189"</f>
        <v>250420200724110117189</v>
      </c>
      <c r="B1256" s="4" t="s">
        <v>1250</v>
      </c>
      <c r="C1256" s="4" t="s">
        <v>1261</v>
      </c>
      <c r="D1256" s="5"/>
    </row>
    <row r="1257" ht="18.75" spans="1:4">
      <c r="A1257" s="4" t="str">
        <f>"250420200724154616415"</f>
        <v>250420200724154616415</v>
      </c>
      <c r="B1257" s="4" t="s">
        <v>1250</v>
      </c>
      <c r="C1257" s="4" t="s">
        <v>1262</v>
      </c>
      <c r="D1257" s="5"/>
    </row>
    <row r="1258" ht="18.75" spans="1:4">
      <c r="A1258" s="4" t="str">
        <f>"250420200724165143452"</f>
        <v>250420200724165143452</v>
      </c>
      <c r="B1258" s="4" t="s">
        <v>1250</v>
      </c>
      <c r="C1258" s="4" t="s">
        <v>1263</v>
      </c>
      <c r="D1258" s="5"/>
    </row>
    <row r="1259" ht="18.75" spans="1:4">
      <c r="A1259" s="4" t="str">
        <f>"250420200724170854466"</f>
        <v>250420200724170854466</v>
      </c>
      <c r="B1259" s="4" t="s">
        <v>1250</v>
      </c>
      <c r="C1259" s="4" t="s">
        <v>1264</v>
      </c>
      <c r="D1259" s="5"/>
    </row>
    <row r="1260" ht="18.75" spans="1:4">
      <c r="A1260" s="4" t="str">
        <f>"250420200724130735324"</f>
        <v>250420200724130735324</v>
      </c>
      <c r="B1260" s="4" t="s">
        <v>1250</v>
      </c>
      <c r="C1260" s="4" t="s">
        <v>1265</v>
      </c>
      <c r="D1260" s="5"/>
    </row>
    <row r="1261" ht="18.75" spans="1:4">
      <c r="A1261" s="4" t="str">
        <f>"250420200724181222511"</f>
        <v>250420200724181222511</v>
      </c>
      <c r="B1261" s="4" t="s">
        <v>1250</v>
      </c>
      <c r="C1261" s="4" t="s">
        <v>1266</v>
      </c>
      <c r="D1261" s="5"/>
    </row>
    <row r="1262" ht="18.75" spans="1:4">
      <c r="A1262" s="4" t="str">
        <f>"250420200724162731438"</f>
        <v>250420200724162731438</v>
      </c>
      <c r="B1262" s="4" t="s">
        <v>1250</v>
      </c>
      <c r="C1262" s="4" t="s">
        <v>1267</v>
      </c>
      <c r="D1262" s="5"/>
    </row>
    <row r="1263" ht="18.75" spans="1:4">
      <c r="A1263" s="4" t="str">
        <f>"250420200724193427564"</f>
        <v>250420200724193427564</v>
      </c>
      <c r="B1263" s="4" t="s">
        <v>1250</v>
      </c>
      <c r="C1263" s="4" t="s">
        <v>1268</v>
      </c>
      <c r="D1263" s="5"/>
    </row>
    <row r="1264" ht="18.75" spans="1:4">
      <c r="A1264" s="4" t="str">
        <f>"250420200724223157633"</f>
        <v>250420200724223157633</v>
      </c>
      <c r="B1264" s="4" t="s">
        <v>1250</v>
      </c>
      <c r="C1264" s="4" t="s">
        <v>1269</v>
      </c>
      <c r="D1264" s="5"/>
    </row>
    <row r="1265" ht="18.75" spans="1:4">
      <c r="A1265" s="4" t="str">
        <f>"250420200725110745753"</f>
        <v>250420200725110745753</v>
      </c>
      <c r="B1265" s="4" t="s">
        <v>1250</v>
      </c>
      <c r="C1265" s="4" t="s">
        <v>1270</v>
      </c>
      <c r="D1265" s="5"/>
    </row>
    <row r="1266" ht="18.75" spans="1:4">
      <c r="A1266" s="4" t="str">
        <f>"250420200725130817793"</f>
        <v>250420200725130817793</v>
      </c>
      <c r="B1266" s="4" t="s">
        <v>1250</v>
      </c>
      <c r="C1266" s="4" t="s">
        <v>1271</v>
      </c>
      <c r="D1266" s="5"/>
    </row>
    <row r="1267" ht="18.75" spans="1:4">
      <c r="A1267" s="4" t="str">
        <f>"250420200725122650778"</f>
        <v>250420200725122650778</v>
      </c>
      <c r="B1267" s="4" t="s">
        <v>1250</v>
      </c>
      <c r="C1267" s="4" t="s">
        <v>1272</v>
      </c>
      <c r="D1267" s="5"/>
    </row>
    <row r="1268" ht="18.75" spans="1:4">
      <c r="A1268" s="4" t="str">
        <f>"250420200725125505788"</f>
        <v>250420200725125505788</v>
      </c>
      <c r="B1268" s="4" t="s">
        <v>1250</v>
      </c>
      <c r="C1268" s="4" t="s">
        <v>1273</v>
      </c>
      <c r="D1268" s="5"/>
    </row>
    <row r="1269" ht="18.75" spans="1:4">
      <c r="A1269" s="4" t="str">
        <f>"250420200725140059817"</f>
        <v>250420200725140059817</v>
      </c>
      <c r="B1269" s="4" t="s">
        <v>1250</v>
      </c>
      <c r="C1269" s="4" t="s">
        <v>1274</v>
      </c>
      <c r="D1269" s="5"/>
    </row>
    <row r="1270" ht="18.75" spans="1:4">
      <c r="A1270" s="4" t="str">
        <f>"250420200725145324828"</f>
        <v>250420200725145324828</v>
      </c>
      <c r="B1270" s="4" t="s">
        <v>1250</v>
      </c>
      <c r="C1270" s="4" t="s">
        <v>1275</v>
      </c>
      <c r="D1270" s="5"/>
    </row>
    <row r="1271" ht="18.75" spans="1:4">
      <c r="A1271" s="4" t="str">
        <f>"250420200725131434797"</f>
        <v>250420200725131434797</v>
      </c>
      <c r="B1271" s="4" t="s">
        <v>1250</v>
      </c>
      <c r="C1271" s="4" t="s">
        <v>1276</v>
      </c>
      <c r="D1271" s="5"/>
    </row>
    <row r="1272" ht="18.75" spans="1:4">
      <c r="A1272" s="4" t="str">
        <f>"250420200725174519881"</f>
        <v>250420200725174519881</v>
      </c>
      <c r="B1272" s="4" t="s">
        <v>1250</v>
      </c>
      <c r="C1272" s="4" t="s">
        <v>1277</v>
      </c>
      <c r="D1272" s="5"/>
    </row>
    <row r="1273" ht="18.75" spans="1:4">
      <c r="A1273" s="4" t="str">
        <f>"250420200725183026898"</f>
        <v>250420200725183026898</v>
      </c>
      <c r="B1273" s="4" t="s">
        <v>1250</v>
      </c>
      <c r="C1273" s="4" t="s">
        <v>1278</v>
      </c>
      <c r="D1273" s="5"/>
    </row>
    <row r="1274" ht="18.75" spans="1:4">
      <c r="A1274" s="4" t="str">
        <f>"250420200725075854686"</f>
        <v>250420200725075854686</v>
      </c>
      <c r="B1274" s="4" t="s">
        <v>1250</v>
      </c>
      <c r="C1274" s="4" t="s">
        <v>1279</v>
      </c>
      <c r="D1274" s="5"/>
    </row>
    <row r="1275" ht="18.75" spans="1:4">
      <c r="A1275" s="4" t="str">
        <f>"250420200725221524966"</f>
        <v>250420200725221524966</v>
      </c>
      <c r="B1275" s="4" t="s">
        <v>1250</v>
      </c>
      <c r="C1275" s="4" t="s">
        <v>1280</v>
      </c>
      <c r="D1275" s="5"/>
    </row>
    <row r="1276" ht="18.75" spans="1:4">
      <c r="A1276" s="4" t="str">
        <f>"2504202007261101171071"</f>
        <v>2504202007261101171071</v>
      </c>
      <c r="B1276" s="4" t="s">
        <v>1250</v>
      </c>
      <c r="C1276" s="4" t="s">
        <v>1281</v>
      </c>
      <c r="D1276" s="5"/>
    </row>
    <row r="1277" ht="18.75" spans="1:4">
      <c r="A1277" s="4" t="str">
        <f>"2504202007261237461099"</f>
        <v>2504202007261237461099</v>
      </c>
      <c r="B1277" s="4" t="s">
        <v>1250</v>
      </c>
      <c r="C1277" s="4" t="s">
        <v>1282</v>
      </c>
      <c r="D1277" s="5"/>
    </row>
    <row r="1278" ht="18.75" spans="1:4">
      <c r="A1278" s="4" t="str">
        <f>"2504202007261502551129"</f>
        <v>2504202007261502551129</v>
      </c>
      <c r="B1278" s="4" t="s">
        <v>1250</v>
      </c>
      <c r="C1278" s="4" t="s">
        <v>1283</v>
      </c>
      <c r="D1278" s="5"/>
    </row>
    <row r="1279" ht="18.75" spans="1:4">
      <c r="A1279" s="4" t="str">
        <f>"250420200725160539851"</f>
        <v>250420200725160539851</v>
      </c>
      <c r="B1279" s="4" t="s">
        <v>1250</v>
      </c>
      <c r="C1279" s="4" t="s">
        <v>1284</v>
      </c>
      <c r="D1279" s="5"/>
    </row>
    <row r="1280" ht="18.75" spans="1:4">
      <c r="A1280" s="4" t="str">
        <f>"2504202007261606011139"</f>
        <v>2504202007261606011139</v>
      </c>
      <c r="B1280" s="4" t="s">
        <v>1250</v>
      </c>
      <c r="C1280" s="4" t="s">
        <v>1285</v>
      </c>
      <c r="D1280" s="5"/>
    </row>
    <row r="1281" ht="18.75" spans="1:4">
      <c r="A1281" s="4" t="str">
        <f>"250420200725155644845"</f>
        <v>250420200725155644845</v>
      </c>
      <c r="B1281" s="4" t="s">
        <v>1250</v>
      </c>
      <c r="C1281" s="4" t="s">
        <v>1286</v>
      </c>
      <c r="D1281" s="5"/>
    </row>
    <row r="1282" ht="18.75" spans="1:4">
      <c r="A1282" s="4" t="str">
        <f>"2504202007261944341180"</f>
        <v>2504202007261944341180</v>
      </c>
      <c r="B1282" s="4" t="s">
        <v>1250</v>
      </c>
      <c r="C1282" s="4" t="s">
        <v>1287</v>
      </c>
      <c r="D1282" s="5"/>
    </row>
    <row r="1283" ht="18.75" spans="1:4">
      <c r="A1283" s="4" t="str">
        <f>"2504202007261244391101"</f>
        <v>2504202007261244391101</v>
      </c>
      <c r="B1283" s="4" t="s">
        <v>1250</v>
      </c>
      <c r="C1283" s="4" t="s">
        <v>1288</v>
      </c>
      <c r="D1283" s="5"/>
    </row>
    <row r="1284" ht="18.75" spans="1:4">
      <c r="A1284" s="4" t="str">
        <f>"2504202007261353181119"</f>
        <v>2504202007261353181119</v>
      </c>
      <c r="B1284" s="4" t="s">
        <v>1250</v>
      </c>
      <c r="C1284" s="4" t="s">
        <v>1289</v>
      </c>
      <c r="D1284" s="5"/>
    </row>
    <row r="1285" ht="18.75" spans="1:4">
      <c r="A1285" s="4" t="str">
        <f>"2504202007271301121395"</f>
        <v>2504202007271301121395</v>
      </c>
      <c r="B1285" s="4" t="s">
        <v>1250</v>
      </c>
      <c r="C1285" s="4" t="s">
        <v>1290</v>
      </c>
      <c r="D1285" s="5"/>
    </row>
    <row r="1286" ht="18.75" spans="1:4">
      <c r="A1286" s="4" t="str">
        <f>"2504202007271443101428"</f>
        <v>2504202007271443101428</v>
      </c>
      <c r="B1286" s="4" t="s">
        <v>1250</v>
      </c>
      <c r="C1286" s="4" t="s">
        <v>1291</v>
      </c>
      <c r="D1286" s="5"/>
    </row>
    <row r="1287" ht="18.75" spans="1:4">
      <c r="A1287" s="4" t="str">
        <f>"2504202007271531491443"</f>
        <v>2504202007271531491443</v>
      </c>
      <c r="B1287" s="4" t="s">
        <v>1250</v>
      </c>
      <c r="C1287" s="4" t="s">
        <v>1292</v>
      </c>
      <c r="D1287" s="5"/>
    </row>
    <row r="1288" ht="18.75" spans="1:4">
      <c r="A1288" s="4" t="str">
        <f>"2504202007271640371465"</f>
        <v>2504202007271640371465</v>
      </c>
      <c r="B1288" s="4" t="s">
        <v>1250</v>
      </c>
      <c r="C1288" s="4" t="s">
        <v>1293</v>
      </c>
      <c r="D1288" s="5"/>
    </row>
    <row r="1289" ht="18.75" spans="1:4">
      <c r="A1289" s="4" t="str">
        <f>"250420200724102520133"</f>
        <v>250420200724102520133</v>
      </c>
      <c r="B1289" s="4" t="s">
        <v>1250</v>
      </c>
      <c r="C1289" s="4" t="s">
        <v>1294</v>
      </c>
      <c r="D1289" s="5"/>
    </row>
    <row r="1290" ht="18.75" spans="1:4">
      <c r="A1290" s="4" t="str">
        <f>"2504202007271959391534"</f>
        <v>2504202007271959391534</v>
      </c>
      <c r="B1290" s="4" t="s">
        <v>1250</v>
      </c>
      <c r="C1290" s="4" t="s">
        <v>1295</v>
      </c>
      <c r="D1290" s="5"/>
    </row>
    <row r="1291" ht="18.75" spans="1:4">
      <c r="A1291" s="4" t="str">
        <f>"2504202007272026091543"</f>
        <v>2504202007272026091543</v>
      </c>
      <c r="B1291" s="4" t="s">
        <v>1250</v>
      </c>
      <c r="C1291" s="4" t="s">
        <v>1296</v>
      </c>
      <c r="D1291" s="5"/>
    </row>
    <row r="1292" ht="18.75" spans="1:4">
      <c r="A1292" s="4" t="str">
        <f>"2504202007272053051554"</f>
        <v>2504202007272053051554</v>
      </c>
      <c r="B1292" s="4" t="s">
        <v>1250</v>
      </c>
      <c r="C1292" s="4" t="s">
        <v>1297</v>
      </c>
      <c r="D1292" s="5"/>
    </row>
    <row r="1293" ht="18.75" spans="1:4">
      <c r="A1293" s="4" t="str">
        <f>"2504202007261006471051"</f>
        <v>2504202007261006471051</v>
      </c>
      <c r="B1293" s="4" t="s">
        <v>1250</v>
      </c>
      <c r="C1293" s="4" t="s">
        <v>1298</v>
      </c>
      <c r="D1293" s="5"/>
    </row>
    <row r="1294" ht="18.75" spans="1:4">
      <c r="A1294" s="4" t="str">
        <f>"2504202007272021311542"</f>
        <v>2504202007272021311542</v>
      </c>
      <c r="B1294" s="4" t="s">
        <v>1250</v>
      </c>
      <c r="C1294" s="4" t="s">
        <v>1299</v>
      </c>
      <c r="D1294" s="5"/>
    </row>
    <row r="1295" ht="18.75" spans="1:4">
      <c r="A1295" s="4" t="str">
        <f>"250420200725201054924"</f>
        <v>250420200725201054924</v>
      </c>
      <c r="B1295" s="4" t="s">
        <v>1250</v>
      </c>
      <c r="C1295" s="4" t="s">
        <v>1300</v>
      </c>
      <c r="D1295" s="5"/>
    </row>
    <row r="1296" ht="18.75" spans="1:4">
      <c r="A1296" s="4" t="str">
        <f>"250420200724174403489"</f>
        <v>250420200724174403489</v>
      </c>
      <c r="B1296" s="4" t="s">
        <v>1250</v>
      </c>
      <c r="C1296" s="4" t="s">
        <v>1301</v>
      </c>
      <c r="D1296" s="5"/>
    </row>
    <row r="1297" ht="18.75" spans="1:4">
      <c r="A1297" s="4" t="str">
        <f>"2504202007280750191630"</f>
        <v>2504202007280750191630</v>
      </c>
      <c r="B1297" s="4" t="s">
        <v>1250</v>
      </c>
      <c r="C1297" s="4" t="s">
        <v>1302</v>
      </c>
      <c r="D1297" s="5"/>
    </row>
    <row r="1298" ht="18.75" spans="1:4">
      <c r="A1298" s="4" t="str">
        <f>"2504202007281045051673"</f>
        <v>2504202007281045051673</v>
      </c>
      <c r="B1298" s="4" t="s">
        <v>1250</v>
      </c>
      <c r="C1298" s="4" t="s">
        <v>1303</v>
      </c>
      <c r="D1298" s="5"/>
    </row>
    <row r="1299" ht="18.75" spans="1:4">
      <c r="A1299" s="4" t="str">
        <f>"2504202007281514191735"</f>
        <v>2504202007281514191735</v>
      </c>
      <c r="B1299" s="4" t="s">
        <v>1250</v>
      </c>
      <c r="C1299" s="4" t="s">
        <v>1304</v>
      </c>
      <c r="D1299" s="5"/>
    </row>
    <row r="1300" ht="18.75" spans="1:4">
      <c r="A1300" s="4" t="str">
        <f>"2504202007282302321839"</f>
        <v>2504202007282302321839</v>
      </c>
      <c r="B1300" s="4" t="s">
        <v>1250</v>
      </c>
      <c r="C1300" s="4" t="s">
        <v>1305</v>
      </c>
      <c r="D1300" s="5"/>
    </row>
    <row r="1301" ht="18.75" spans="1:4">
      <c r="A1301" s="4" t="str">
        <f>"2504202007290939001878"</f>
        <v>2504202007290939001878</v>
      </c>
      <c r="B1301" s="4" t="s">
        <v>1250</v>
      </c>
      <c r="C1301" s="4" t="s">
        <v>1306</v>
      </c>
      <c r="D1301" s="5"/>
    </row>
    <row r="1302" ht="18.75" spans="1:4">
      <c r="A1302" s="4" t="str">
        <f>"2504202007271324271402"</f>
        <v>2504202007271324271402</v>
      </c>
      <c r="B1302" s="4" t="s">
        <v>1250</v>
      </c>
      <c r="C1302" s="4" t="s">
        <v>1307</v>
      </c>
      <c r="D1302" s="5"/>
    </row>
    <row r="1303" ht="18.75" spans="1:4">
      <c r="A1303" s="4" t="str">
        <f>"250420200724125416311"</f>
        <v>250420200724125416311</v>
      </c>
      <c r="B1303" s="4" t="s">
        <v>1250</v>
      </c>
      <c r="C1303" s="4" t="s">
        <v>1308</v>
      </c>
      <c r="D1303" s="5"/>
    </row>
    <row r="1304" ht="18.75" spans="1:4">
      <c r="A1304" s="4" t="str">
        <f>"2504202007291603521947"</f>
        <v>2504202007291603521947</v>
      </c>
      <c r="B1304" s="4" t="s">
        <v>1250</v>
      </c>
      <c r="C1304" s="4" t="s">
        <v>1309</v>
      </c>
      <c r="D1304" s="5"/>
    </row>
    <row r="1305" ht="18.75" spans="1:4">
      <c r="A1305" s="4" t="str">
        <f>"2504202007272313411602"</f>
        <v>2504202007272313411602</v>
      </c>
      <c r="B1305" s="4" t="s">
        <v>1250</v>
      </c>
      <c r="C1305" s="4" t="s">
        <v>1310</v>
      </c>
      <c r="D1305" s="5"/>
    </row>
    <row r="1306" ht="18.75" spans="1:4">
      <c r="A1306" s="4" t="str">
        <f>"2504202007281702021762"</f>
        <v>2504202007281702021762</v>
      </c>
      <c r="B1306" s="4" t="s">
        <v>1250</v>
      </c>
      <c r="C1306" s="4" t="s">
        <v>1311</v>
      </c>
      <c r="D1306" s="5"/>
    </row>
    <row r="1307" ht="18.75" spans="1:4">
      <c r="A1307" s="4" t="str">
        <f>"2504202007301045272048"</f>
        <v>2504202007301045272048</v>
      </c>
      <c r="B1307" s="4" t="s">
        <v>1250</v>
      </c>
      <c r="C1307" s="4" t="s">
        <v>1312</v>
      </c>
      <c r="D1307" s="5"/>
    </row>
    <row r="1308" ht="18.75" spans="1:4">
      <c r="A1308" s="4" t="str">
        <f>"2504202007271218251386"</f>
        <v>2504202007271218251386</v>
      </c>
      <c r="B1308" s="4" t="s">
        <v>1250</v>
      </c>
      <c r="C1308" s="4" t="s">
        <v>1313</v>
      </c>
      <c r="D1308" s="5"/>
    </row>
    <row r="1309" ht="18.75" spans="1:4">
      <c r="A1309" s="4" t="str">
        <f>"2504202007300908312033"</f>
        <v>2504202007300908312033</v>
      </c>
      <c r="B1309" s="4" t="s">
        <v>1250</v>
      </c>
      <c r="C1309" s="4" t="s">
        <v>1314</v>
      </c>
      <c r="D1309" s="5"/>
    </row>
    <row r="1310" ht="18.75" spans="1:4">
      <c r="A1310" s="4" t="str">
        <f>"2504202007302124522134"</f>
        <v>2504202007302124522134</v>
      </c>
      <c r="B1310" s="4" t="s">
        <v>1250</v>
      </c>
      <c r="C1310" s="4" t="s">
        <v>1315</v>
      </c>
      <c r="D1310" s="5"/>
    </row>
    <row r="1311" ht="18.75" spans="1:4">
      <c r="A1311" s="4" t="str">
        <f>"2504202007282043431814"</f>
        <v>2504202007282043431814</v>
      </c>
      <c r="B1311" s="4" t="s">
        <v>1250</v>
      </c>
      <c r="C1311" s="4" t="s">
        <v>1316</v>
      </c>
      <c r="D1311" s="5"/>
    </row>
    <row r="1312" ht="18.75" spans="1:4">
      <c r="A1312" s="4" t="str">
        <f>"2504202007311438582250"</f>
        <v>2504202007311438582250</v>
      </c>
      <c r="B1312" s="4" t="s">
        <v>1250</v>
      </c>
      <c r="C1312" s="4" t="s">
        <v>1317</v>
      </c>
      <c r="D1312" s="5"/>
    </row>
  </sheetData>
  <mergeCells count="1">
    <mergeCell ref="A1:D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乐东教育局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南国人力集团</cp:lastModifiedBy>
  <dcterms:created xsi:type="dcterms:W3CDTF">2020-08-03T03:47:00Z</dcterms:created>
  <dcterms:modified xsi:type="dcterms:W3CDTF">2020-08-03T03:57:42Z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