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原始成绩" sheetId="1" r:id="rId1"/>
  </sheets>
  <definedNames>
    <definedName name="_xlnm.Print_Titles" localSheetId="0">'原始成绩'!$2:$3</definedName>
  </definedNames>
  <calcPr fullCalcOnLoad="1"/>
</workbook>
</file>

<file path=xl/sharedStrings.xml><?xml version="1.0" encoding="utf-8"?>
<sst xmlns="http://schemas.openxmlformats.org/spreadsheetml/2006/main" count="86" uniqueCount="9">
  <si>
    <t>附件：1</t>
  </si>
  <si>
    <t>2020年唐河县公开招聘初级中学教师笔试成绩</t>
  </si>
  <si>
    <t>序号</t>
  </si>
  <si>
    <t>姓名</t>
  </si>
  <si>
    <t>准考证号</t>
  </si>
  <si>
    <t>考场号</t>
  </si>
  <si>
    <t>座位号</t>
  </si>
  <si>
    <t>笔试成绩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</si>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</sst>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6"/>
  <sheetViews>
    <sheetView tabSelected="1" workbookViewId="0" topLeftCell="A307">
      <selection activeCell="E4" sqref="E4"/>
    </sheetView>
  </sheetViews>
  <sheetFormatPr defaultColWidth="8.75390625" defaultRowHeight="24.75" customHeight="1"/>
  <cols>
    <col min="1" max="1" width="8.75390625" style="2" customWidth="1"/>
    <col min="2" max="2" width="18.00390625" style="3" customWidth="1"/>
    <col min="3" max="3" width="17.75390625" style="3" customWidth="1"/>
    <col min="4" max="4" width="11.25390625" style="3" customWidth="1"/>
    <col min="5" max="5" width="10.25390625" style="3" customWidth="1"/>
    <col min="6" max="6" width="13.375" style="2" customWidth="1"/>
    <col min="7" max="28" width="9.00390625" style="2" bestFit="1" customWidth="1"/>
    <col min="29" max="16384" width="8.75390625" style="2" customWidth="1"/>
  </cols>
  <sheetData>
    <row r="1" spans="1:6" ht="24.75" customHeight="1">
      <c r="A1" s="4" t="s">
        <v>0</v>
      </c>
      <c r="B1" s="4"/>
      <c r="C1" s="4"/>
      <c r="D1" s="4"/>
      <c r="E1" s="4"/>
      <c r="F1" s="4"/>
    </row>
    <row r="2" spans="1:6" s="1" customFormat="1" ht="42" customHeight="1">
      <c r="A2" s="5" t="s">
        <v>1</v>
      </c>
      <c r="B2" s="5"/>
      <c r="C2" s="5"/>
      <c r="D2" s="5"/>
      <c r="E2" s="5"/>
      <c r="F2" s="5"/>
    </row>
    <row r="3" spans="1:6" ht="24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6" t="s">
        <v>7</v>
      </c>
    </row>
    <row r="4" spans="1:6" ht="24.75" customHeight="1">
      <c r="A4" s="8">
        <v>1</v>
      </c>
      <c r="B4" s="7" t="str">
        <f>"陈珂"</f>
        <v>陈珂</v>
      </c>
      <c r="C4" s="7" t="str">
        <f>"72601010101"</f>
        <v>72601010101</v>
      </c>
      <c r="D4" s="7">
        <v>1</v>
      </c>
      <c r="E4" s="7">
        <v>1</v>
      </c>
      <c r="F4" s="9">
        <v>73.4</v>
      </c>
    </row>
    <row r="5" spans="1:6" ht="24.75" customHeight="1">
      <c r="A5" s="8">
        <v>2</v>
      </c>
      <c r="B5" s="7" t="str">
        <f>"张卫娜"</f>
        <v>张卫娜</v>
      </c>
      <c r="C5" s="7" t="str">
        <f>"72601010102"</f>
        <v>72601010102</v>
      </c>
      <c r="D5" s="7">
        <v>1</v>
      </c>
      <c r="E5" s="7">
        <v>2</v>
      </c>
      <c r="F5" s="9">
        <v>61.2</v>
      </c>
    </row>
    <row r="6" spans="1:6" ht="24.75" customHeight="1">
      <c r="A6" s="8">
        <v>3</v>
      </c>
      <c r="B6" s="7" t="str">
        <f>"田硕"</f>
        <v>田硕</v>
      </c>
      <c r="C6" s="7" t="str">
        <f>"72601010103"</f>
        <v>72601010103</v>
      </c>
      <c r="D6" s="7">
        <v>1</v>
      </c>
      <c r="E6" s="7">
        <v>3</v>
      </c>
      <c r="F6" s="9">
        <v>60.2</v>
      </c>
    </row>
    <row r="7" spans="1:6" ht="24.75" customHeight="1">
      <c r="A7" s="8">
        <v>4</v>
      </c>
      <c r="B7" s="7" t="str">
        <f>"张怹怹"</f>
        <v>张怹怹</v>
      </c>
      <c r="C7" s="7" t="str">
        <f>"72601010104"</f>
        <v>72601010104</v>
      </c>
      <c r="D7" s="7">
        <v>1</v>
      </c>
      <c r="E7" s="7">
        <v>4</v>
      </c>
      <c r="F7" s="9">
        <v>76.6</v>
      </c>
    </row>
    <row r="8" spans="1:6" ht="24.75" customHeight="1">
      <c r="A8" s="8">
        <v>5</v>
      </c>
      <c r="B8" s="7" t="str">
        <f>"汪娇"</f>
        <v>汪娇</v>
      </c>
      <c r="C8" s="7" t="str">
        <f>"72601010105"</f>
        <v>72601010105</v>
      </c>
      <c r="D8" s="7">
        <v>1</v>
      </c>
      <c r="E8" s="7">
        <v>5</v>
      </c>
      <c r="F8" s="9">
        <v>61.4</v>
      </c>
    </row>
    <row r="9" spans="1:6" ht="24.75" customHeight="1">
      <c r="A9" s="8">
        <v>6</v>
      </c>
      <c r="B9" s="7" t="str">
        <f>"李亚秋"</f>
        <v>李亚秋</v>
      </c>
      <c r="C9" s="7" t="str">
        <f>"72601010106"</f>
        <v>72601010106</v>
      </c>
      <c r="D9" s="7">
        <v>1</v>
      </c>
      <c r="E9" s="7">
        <v>6</v>
      </c>
      <c r="F9" s="9">
        <v>69.6</v>
      </c>
    </row>
    <row r="10" spans="1:6" ht="24.75" customHeight="1">
      <c r="A10" s="8">
        <v>7</v>
      </c>
      <c r="B10" s="7" t="str">
        <f>"杨宏瑾"</f>
        <v>杨宏瑾</v>
      </c>
      <c r="C10" s="7" t="str">
        <f>"72601010107"</f>
        <v>72601010107</v>
      </c>
      <c r="D10" s="7">
        <v>1</v>
      </c>
      <c r="E10" s="7">
        <v>7</v>
      </c>
      <c r="F10" s="9">
        <v>53.6</v>
      </c>
    </row>
    <row r="11" spans="1:6" ht="24.75" customHeight="1">
      <c r="A11" s="8">
        <v>8</v>
      </c>
      <c r="B11" s="7" t="str">
        <f>"孟晓絮"</f>
        <v>孟晓絮</v>
      </c>
      <c r="C11" s="7" t="str">
        <f>"72601010108"</f>
        <v>72601010108</v>
      </c>
      <c r="D11" s="7">
        <v>1</v>
      </c>
      <c r="E11" s="7">
        <v>8</v>
      </c>
      <c r="F11" s="9">
        <v>64.6</v>
      </c>
    </row>
    <row r="12" spans="1:6" ht="24.75" customHeight="1">
      <c r="A12" s="8">
        <v>9</v>
      </c>
      <c r="B12" s="7" t="str">
        <f>"赵萌蕾"</f>
        <v>赵萌蕾</v>
      </c>
      <c r="C12" s="7" t="str">
        <f>"72601010109"</f>
        <v>72601010109</v>
      </c>
      <c r="D12" s="7">
        <v>1</v>
      </c>
      <c r="E12" s="7">
        <v>9</v>
      </c>
      <c r="F12" s="9">
        <v>46.8</v>
      </c>
    </row>
    <row r="13" spans="1:6" ht="24.75" customHeight="1">
      <c r="A13" s="8">
        <v>10</v>
      </c>
      <c r="B13" s="7" t="str">
        <f>"李应笑"</f>
        <v>李应笑</v>
      </c>
      <c r="C13" s="7" t="str">
        <f>"72601010110"</f>
        <v>72601010110</v>
      </c>
      <c r="D13" s="7">
        <v>1</v>
      </c>
      <c r="E13" s="7">
        <v>10</v>
      </c>
      <c r="F13" s="9">
        <v>44</v>
      </c>
    </row>
    <row r="14" spans="1:6" ht="24.75" customHeight="1">
      <c r="A14" s="8">
        <v>11</v>
      </c>
      <c r="B14" s="7" t="str">
        <f>"常普"</f>
        <v>常普</v>
      </c>
      <c r="C14" s="7" t="str">
        <f>"72601010111"</f>
        <v>72601010111</v>
      </c>
      <c r="D14" s="7">
        <v>1</v>
      </c>
      <c r="E14" s="7">
        <v>11</v>
      </c>
      <c r="F14" s="9">
        <v>46</v>
      </c>
    </row>
    <row r="15" spans="1:6" ht="24.75" customHeight="1">
      <c r="A15" s="8">
        <v>12</v>
      </c>
      <c r="B15" s="7" t="str">
        <f>"闫青青"</f>
        <v>闫青青</v>
      </c>
      <c r="C15" s="7" t="str">
        <f>"72601010112"</f>
        <v>72601010112</v>
      </c>
      <c r="D15" s="7">
        <v>1</v>
      </c>
      <c r="E15" s="7">
        <v>12</v>
      </c>
      <c r="F15" s="9">
        <v>50.2</v>
      </c>
    </row>
    <row r="16" spans="1:6" ht="24.75" customHeight="1">
      <c r="A16" s="8">
        <v>13</v>
      </c>
      <c r="B16" s="7" t="str">
        <f>"朱范"</f>
        <v>朱范</v>
      </c>
      <c r="C16" s="7" t="str">
        <f>"72601010113"</f>
        <v>72601010113</v>
      </c>
      <c r="D16" s="7">
        <v>1</v>
      </c>
      <c r="E16" s="7">
        <v>13</v>
      </c>
      <c r="F16" s="9">
        <v>58.2</v>
      </c>
    </row>
    <row r="17" spans="1:6" ht="24.75" customHeight="1">
      <c r="A17" s="8">
        <v>14</v>
      </c>
      <c r="B17" s="7" t="str">
        <f>"宋张乐"</f>
        <v>宋张乐</v>
      </c>
      <c r="C17" s="7" t="str">
        <f>"72601010114"</f>
        <v>72601010114</v>
      </c>
      <c r="D17" s="7">
        <v>1</v>
      </c>
      <c r="E17" s="7">
        <v>14</v>
      </c>
      <c r="F17" s="9">
        <v>40</v>
      </c>
    </row>
    <row r="18" spans="1:6" ht="24.75" customHeight="1">
      <c r="A18" s="8">
        <v>15</v>
      </c>
      <c r="B18" s="7" t="str">
        <f>"贺盈"</f>
        <v>贺盈</v>
      </c>
      <c r="C18" s="7" t="str">
        <f>"72601010115"</f>
        <v>72601010115</v>
      </c>
      <c r="D18" s="7">
        <v>1</v>
      </c>
      <c r="E18" s="7">
        <v>15</v>
      </c>
      <c r="F18" s="9">
        <v>53.2</v>
      </c>
    </row>
    <row r="19" spans="1:6" ht="24.75" customHeight="1">
      <c r="A19" s="8">
        <v>16</v>
      </c>
      <c r="B19" s="7" t="str">
        <f>"田璐"</f>
        <v>田璐</v>
      </c>
      <c r="C19" s="7" t="str">
        <f>"72601010116"</f>
        <v>72601010116</v>
      </c>
      <c r="D19" s="7">
        <v>1</v>
      </c>
      <c r="E19" s="7">
        <v>16</v>
      </c>
      <c r="F19" s="9" t="s">
        <v>8</v>
      </c>
    </row>
    <row r="20" spans="1:6" ht="24.75" customHeight="1">
      <c r="A20" s="8">
        <v>17</v>
      </c>
      <c r="B20" s="7" t="str">
        <f>"周慧慧"</f>
        <v>周慧慧</v>
      </c>
      <c r="C20" s="7" t="str">
        <f>"72601010117"</f>
        <v>72601010117</v>
      </c>
      <c r="D20" s="7">
        <v>1</v>
      </c>
      <c r="E20" s="7">
        <v>17</v>
      </c>
      <c r="F20" s="9" t="s">
        <v>8</v>
      </c>
    </row>
    <row r="21" spans="1:6" ht="24.75" customHeight="1">
      <c r="A21" s="8">
        <v>18</v>
      </c>
      <c r="B21" s="7" t="str">
        <f>"杨晓培"</f>
        <v>杨晓培</v>
      </c>
      <c r="C21" s="7" t="str">
        <f>"72601010118"</f>
        <v>72601010118</v>
      </c>
      <c r="D21" s="7">
        <v>1</v>
      </c>
      <c r="E21" s="7">
        <v>18</v>
      </c>
      <c r="F21" s="9" t="s">
        <v>8</v>
      </c>
    </row>
    <row r="22" spans="1:6" ht="24.75" customHeight="1">
      <c r="A22" s="8">
        <v>19</v>
      </c>
      <c r="B22" s="7" t="str">
        <f>"王方"</f>
        <v>王方</v>
      </c>
      <c r="C22" s="7" t="str">
        <f>"72601010119"</f>
        <v>72601010119</v>
      </c>
      <c r="D22" s="7">
        <v>1</v>
      </c>
      <c r="E22" s="7">
        <v>19</v>
      </c>
      <c r="F22" s="9">
        <v>51</v>
      </c>
    </row>
    <row r="23" spans="1:6" ht="24.75" customHeight="1">
      <c r="A23" s="8">
        <v>20</v>
      </c>
      <c r="B23" s="7" t="str">
        <f>"陈辛"</f>
        <v>陈辛</v>
      </c>
      <c r="C23" s="7" t="str">
        <f>"72601010120"</f>
        <v>72601010120</v>
      </c>
      <c r="D23" s="7">
        <v>1</v>
      </c>
      <c r="E23" s="7">
        <v>20</v>
      </c>
      <c r="F23" s="9">
        <v>62.6</v>
      </c>
    </row>
    <row r="24" spans="1:6" ht="24.75" customHeight="1">
      <c r="A24" s="8">
        <v>21</v>
      </c>
      <c r="B24" s="7" t="str">
        <f>"张志娟"</f>
        <v>张志娟</v>
      </c>
      <c r="C24" s="7" t="str">
        <f>"72601010121"</f>
        <v>72601010121</v>
      </c>
      <c r="D24" s="7">
        <v>1</v>
      </c>
      <c r="E24" s="7">
        <v>21</v>
      </c>
      <c r="F24" s="9" t="s">
        <v>8</v>
      </c>
    </row>
    <row r="25" spans="1:6" ht="24.75" customHeight="1">
      <c r="A25" s="8">
        <v>22</v>
      </c>
      <c r="B25" s="7" t="str">
        <f>"尹玉婵"</f>
        <v>尹玉婵</v>
      </c>
      <c r="C25" s="7" t="str">
        <f>"72601010122"</f>
        <v>72601010122</v>
      </c>
      <c r="D25" s="7">
        <v>1</v>
      </c>
      <c r="E25" s="7">
        <v>22</v>
      </c>
      <c r="F25" s="9">
        <v>37.6</v>
      </c>
    </row>
    <row r="26" spans="1:6" ht="24.75" customHeight="1">
      <c r="A26" s="8">
        <v>23</v>
      </c>
      <c r="B26" s="7" t="str">
        <f>"齐心月"</f>
        <v>齐心月</v>
      </c>
      <c r="C26" s="7" t="str">
        <f>"72601010123"</f>
        <v>72601010123</v>
      </c>
      <c r="D26" s="7">
        <v>1</v>
      </c>
      <c r="E26" s="7">
        <v>23</v>
      </c>
      <c r="F26" s="9">
        <v>57.2</v>
      </c>
    </row>
    <row r="27" spans="1:6" ht="24.75" customHeight="1">
      <c r="A27" s="8">
        <v>24</v>
      </c>
      <c r="B27" s="7" t="str">
        <f>"程燕"</f>
        <v>程燕</v>
      </c>
      <c r="C27" s="7" t="str">
        <f>"72601010124"</f>
        <v>72601010124</v>
      </c>
      <c r="D27" s="7">
        <v>1</v>
      </c>
      <c r="E27" s="7">
        <v>24</v>
      </c>
      <c r="F27" s="9">
        <v>49.8</v>
      </c>
    </row>
    <row r="28" spans="1:6" ht="24.75" customHeight="1">
      <c r="A28" s="8">
        <v>25</v>
      </c>
      <c r="B28" s="7" t="str">
        <f>"焦欢"</f>
        <v>焦欢</v>
      </c>
      <c r="C28" s="7" t="str">
        <f>"72601010125"</f>
        <v>72601010125</v>
      </c>
      <c r="D28" s="7">
        <v>1</v>
      </c>
      <c r="E28" s="7">
        <v>25</v>
      </c>
      <c r="F28" s="9" t="s">
        <v>8</v>
      </c>
    </row>
    <row r="29" spans="1:6" ht="24.75" customHeight="1">
      <c r="A29" s="8">
        <v>26</v>
      </c>
      <c r="B29" s="7" t="str">
        <f>"郑甜"</f>
        <v>郑甜</v>
      </c>
      <c r="C29" s="7" t="str">
        <f>"72601010126"</f>
        <v>72601010126</v>
      </c>
      <c r="D29" s="7">
        <v>1</v>
      </c>
      <c r="E29" s="7">
        <v>26</v>
      </c>
      <c r="F29" s="9">
        <v>72.8</v>
      </c>
    </row>
    <row r="30" spans="1:6" ht="24.75" customHeight="1">
      <c r="A30" s="8">
        <v>27</v>
      </c>
      <c r="B30" s="7" t="str">
        <f>"李胜男"</f>
        <v>李胜男</v>
      </c>
      <c r="C30" s="7" t="str">
        <f>"72601010127"</f>
        <v>72601010127</v>
      </c>
      <c r="D30" s="7">
        <v>1</v>
      </c>
      <c r="E30" s="7">
        <v>27</v>
      </c>
      <c r="F30" s="9" t="s">
        <v>8</v>
      </c>
    </row>
    <row r="31" spans="1:6" ht="24.75" customHeight="1">
      <c r="A31" s="8">
        <v>28</v>
      </c>
      <c r="B31" s="7" t="str">
        <f>"韩子春"</f>
        <v>韩子春</v>
      </c>
      <c r="C31" s="7" t="str">
        <f>"72601010128"</f>
        <v>72601010128</v>
      </c>
      <c r="D31" s="7">
        <v>1</v>
      </c>
      <c r="E31" s="7">
        <v>28</v>
      </c>
      <c r="F31" s="9">
        <v>58.2</v>
      </c>
    </row>
    <row r="32" spans="1:6" ht="24.75" customHeight="1">
      <c r="A32" s="8">
        <v>29</v>
      </c>
      <c r="B32" s="7" t="str">
        <f>"杨柯"</f>
        <v>杨柯</v>
      </c>
      <c r="C32" s="7" t="str">
        <f>"72601010129"</f>
        <v>72601010129</v>
      </c>
      <c r="D32" s="7">
        <v>1</v>
      </c>
      <c r="E32" s="7">
        <v>29</v>
      </c>
      <c r="F32" s="9">
        <v>87.8</v>
      </c>
    </row>
    <row r="33" spans="1:6" ht="24.75" customHeight="1">
      <c r="A33" s="8">
        <v>30</v>
      </c>
      <c r="B33" s="7" t="str">
        <f>"王振华"</f>
        <v>王振华</v>
      </c>
      <c r="C33" s="7" t="str">
        <f>"72601010130"</f>
        <v>72601010130</v>
      </c>
      <c r="D33" s="7">
        <v>1</v>
      </c>
      <c r="E33" s="7">
        <v>30</v>
      </c>
      <c r="F33" s="9">
        <v>47.8</v>
      </c>
    </row>
    <row r="34" spans="1:6" ht="24.75" customHeight="1">
      <c r="A34" s="8">
        <v>31</v>
      </c>
      <c r="B34" s="7" t="str">
        <f>"侯好好"</f>
        <v>侯好好</v>
      </c>
      <c r="C34" s="7" t="str">
        <f>"72601010201"</f>
        <v>72601010201</v>
      </c>
      <c r="D34" s="7">
        <v>2</v>
      </c>
      <c r="E34" s="7">
        <v>1</v>
      </c>
      <c r="F34" s="9" t="s">
        <v>8</v>
      </c>
    </row>
    <row r="35" spans="1:6" ht="24.75" customHeight="1">
      <c r="A35" s="8">
        <v>32</v>
      </c>
      <c r="B35" s="7" t="str">
        <f>"刘欢"</f>
        <v>刘欢</v>
      </c>
      <c r="C35" s="7" t="str">
        <f>"72601020202"</f>
        <v>72601020202</v>
      </c>
      <c r="D35" s="7">
        <v>2</v>
      </c>
      <c r="E35" s="7">
        <v>2</v>
      </c>
      <c r="F35" s="9">
        <v>45.6</v>
      </c>
    </row>
    <row r="36" spans="1:6" ht="24.75" customHeight="1">
      <c r="A36" s="8">
        <v>33</v>
      </c>
      <c r="B36" s="7" t="str">
        <f>"顾定静"</f>
        <v>顾定静</v>
      </c>
      <c r="C36" s="7" t="str">
        <f>"72601020203"</f>
        <v>72601020203</v>
      </c>
      <c r="D36" s="7">
        <v>2</v>
      </c>
      <c r="E36" s="7">
        <v>3</v>
      </c>
      <c r="F36" s="9">
        <v>72.8</v>
      </c>
    </row>
    <row r="37" spans="1:6" ht="24.75" customHeight="1">
      <c r="A37" s="8">
        <v>34</v>
      </c>
      <c r="B37" s="7" t="str">
        <f>"贾海珠"</f>
        <v>贾海珠</v>
      </c>
      <c r="C37" s="7" t="str">
        <f>"72601020204"</f>
        <v>72601020204</v>
      </c>
      <c r="D37" s="7">
        <v>2</v>
      </c>
      <c r="E37" s="7">
        <v>4</v>
      </c>
      <c r="F37" s="9">
        <v>44.2</v>
      </c>
    </row>
    <row r="38" spans="1:6" ht="24.75" customHeight="1">
      <c r="A38" s="8">
        <v>35</v>
      </c>
      <c r="B38" s="7" t="str">
        <f>"孙楠"</f>
        <v>孙楠</v>
      </c>
      <c r="C38" s="7" t="str">
        <f>"72601020205"</f>
        <v>72601020205</v>
      </c>
      <c r="D38" s="7">
        <v>2</v>
      </c>
      <c r="E38" s="7">
        <v>5</v>
      </c>
      <c r="F38" s="9">
        <v>51.8</v>
      </c>
    </row>
    <row r="39" spans="1:6" ht="24.75" customHeight="1">
      <c r="A39" s="8">
        <v>36</v>
      </c>
      <c r="B39" s="7" t="str">
        <f>"张静静"</f>
        <v>张静静</v>
      </c>
      <c r="C39" s="7" t="str">
        <f>"72601020206"</f>
        <v>72601020206</v>
      </c>
      <c r="D39" s="7">
        <v>2</v>
      </c>
      <c r="E39" s="7">
        <v>6</v>
      </c>
      <c r="F39" s="9">
        <v>42.8</v>
      </c>
    </row>
    <row r="40" spans="1:6" ht="24.75" customHeight="1">
      <c r="A40" s="8">
        <v>37</v>
      </c>
      <c r="B40" s="7" t="str">
        <f>"宋培"</f>
        <v>宋培</v>
      </c>
      <c r="C40" s="7" t="str">
        <f>"72601020207"</f>
        <v>72601020207</v>
      </c>
      <c r="D40" s="7">
        <v>2</v>
      </c>
      <c r="E40" s="7">
        <v>7</v>
      </c>
      <c r="F40" s="9">
        <v>59.6</v>
      </c>
    </row>
    <row r="41" spans="1:6" ht="24.75" customHeight="1">
      <c r="A41" s="8">
        <v>38</v>
      </c>
      <c r="B41" s="7" t="str">
        <f>"张景如"</f>
        <v>张景如</v>
      </c>
      <c r="C41" s="7" t="str">
        <f>"72601030208"</f>
        <v>72601030208</v>
      </c>
      <c r="D41" s="7">
        <v>2</v>
      </c>
      <c r="E41" s="7">
        <v>8</v>
      </c>
      <c r="F41" s="9">
        <v>64</v>
      </c>
    </row>
    <row r="42" spans="1:6" ht="24.75" customHeight="1">
      <c r="A42" s="8">
        <v>39</v>
      </c>
      <c r="B42" s="7" t="str">
        <f>"贾梦楠"</f>
        <v>贾梦楠</v>
      </c>
      <c r="C42" s="7" t="str">
        <f>"72601030209"</f>
        <v>72601030209</v>
      </c>
      <c r="D42" s="7">
        <v>2</v>
      </c>
      <c r="E42" s="7">
        <v>9</v>
      </c>
      <c r="F42" s="9" t="s">
        <v>8</v>
      </c>
    </row>
    <row r="43" spans="1:6" ht="24.75" customHeight="1">
      <c r="A43" s="8">
        <v>40</v>
      </c>
      <c r="B43" s="7" t="str">
        <f>"毋子才"</f>
        <v>毋子才</v>
      </c>
      <c r="C43" s="7" t="str">
        <f>"72601030210"</f>
        <v>72601030210</v>
      </c>
      <c r="D43" s="7">
        <v>2</v>
      </c>
      <c r="E43" s="7">
        <v>10</v>
      </c>
      <c r="F43" s="9" t="s">
        <v>8</v>
      </c>
    </row>
    <row r="44" spans="1:6" ht="24.75" customHeight="1">
      <c r="A44" s="8">
        <v>41</v>
      </c>
      <c r="B44" s="7" t="str">
        <f>"张营"</f>
        <v>张营</v>
      </c>
      <c r="C44" s="7" t="str">
        <f>"72601030211"</f>
        <v>72601030211</v>
      </c>
      <c r="D44" s="7">
        <v>2</v>
      </c>
      <c r="E44" s="7">
        <v>11</v>
      </c>
      <c r="F44" s="9" t="s">
        <v>8</v>
      </c>
    </row>
    <row r="45" spans="1:6" ht="24.75" customHeight="1">
      <c r="A45" s="8">
        <v>42</v>
      </c>
      <c r="B45" s="7" t="str">
        <f>"廖悦"</f>
        <v>廖悦</v>
      </c>
      <c r="C45" s="7" t="str">
        <f>"72601030212"</f>
        <v>72601030212</v>
      </c>
      <c r="D45" s="7">
        <v>2</v>
      </c>
      <c r="E45" s="7">
        <v>12</v>
      </c>
      <c r="F45" s="9">
        <v>66</v>
      </c>
    </row>
    <row r="46" spans="1:6" ht="24.75" customHeight="1">
      <c r="A46" s="8">
        <v>43</v>
      </c>
      <c r="B46" s="7" t="str">
        <f>"王玲"</f>
        <v>王玲</v>
      </c>
      <c r="C46" s="7" t="str">
        <f>"72601030213"</f>
        <v>72601030213</v>
      </c>
      <c r="D46" s="7">
        <v>2</v>
      </c>
      <c r="E46" s="7">
        <v>13</v>
      </c>
      <c r="F46" s="9">
        <v>53.6</v>
      </c>
    </row>
    <row r="47" spans="1:6" ht="24.75" customHeight="1">
      <c r="A47" s="8">
        <v>44</v>
      </c>
      <c r="B47" s="7" t="str">
        <f>"王佳"</f>
        <v>王佳</v>
      </c>
      <c r="C47" s="7" t="str">
        <f>"72601030214"</f>
        <v>72601030214</v>
      </c>
      <c r="D47" s="7">
        <v>2</v>
      </c>
      <c r="E47" s="7">
        <v>14</v>
      </c>
      <c r="F47" s="9">
        <v>59.6</v>
      </c>
    </row>
    <row r="48" spans="1:6" ht="24.75" customHeight="1">
      <c r="A48" s="8">
        <v>45</v>
      </c>
      <c r="B48" s="7" t="str">
        <f>"张晓鹏"</f>
        <v>张晓鹏</v>
      </c>
      <c r="C48" s="7" t="str">
        <f>"72602020215"</f>
        <v>72602020215</v>
      </c>
      <c r="D48" s="7">
        <v>2</v>
      </c>
      <c r="E48" s="7">
        <v>15</v>
      </c>
      <c r="F48" s="9">
        <v>55.8</v>
      </c>
    </row>
    <row r="49" spans="1:6" ht="24.75" customHeight="1">
      <c r="A49" s="8">
        <v>46</v>
      </c>
      <c r="B49" s="7" t="str">
        <f>"王亚楠"</f>
        <v>王亚楠</v>
      </c>
      <c r="C49" s="7" t="str">
        <f>"72602020216"</f>
        <v>72602020216</v>
      </c>
      <c r="D49" s="7">
        <v>2</v>
      </c>
      <c r="E49" s="7">
        <v>16</v>
      </c>
      <c r="F49" s="9" t="s">
        <v>8</v>
      </c>
    </row>
    <row r="50" spans="1:6" ht="24.75" customHeight="1">
      <c r="A50" s="8">
        <v>47</v>
      </c>
      <c r="B50" s="7" t="str">
        <f>"张彩玲"</f>
        <v>张彩玲</v>
      </c>
      <c r="C50" s="7" t="str">
        <f>"72602020217"</f>
        <v>72602020217</v>
      </c>
      <c r="D50" s="7">
        <v>2</v>
      </c>
      <c r="E50" s="7">
        <v>17</v>
      </c>
      <c r="F50" s="9" t="s">
        <v>8</v>
      </c>
    </row>
    <row r="51" spans="1:6" ht="24.75" customHeight="1">
      <c r="A51" s="8">
        <v>48</v>
      </c>
      <c r="B51" s="7" t="str">
        <f>"陶中波"</f>
        <v>陶中波</v>
      </c>
      <c r="C51" s="7" t="str">
        <f>"72602020218"</f>
        <v>72602020218</v>
      </c>
      <c r="D51" s="7">
        <v>2</v>
      </c>
      <c r="E51" s="7">
        <v>18</v>
      </c>
      <c r="F51" s="9">
        <v>49.4</v>
      </c>
    </row>
    <row r="52" spans="1:6" ht="24.75" customHeight="1">
      <c r="A52" s="8">
        <v>49</v>
      </c>
      <c r="B52" s="7" t="str">
        <f>"宁琨玉"</f>
        <v>宁琨玉</v>
      </c>
      <c r="C52" s="7" t="str">
        <f>"72602020219"</f>
        <v>72602020219</v>
      </c>
      <c r="D52" s="7">
        <v>2</v>
      </c>
      <c r="E52" s="7">
        <v>19</v>
      </c>
      <c r="F52" s="9">
        <v>72.2</v>
      </c>
    </row>
    <row r="53" spans="1:6" ht="24.75" customHeight="1">
      <c r="A53" s="8">
        <v>50</v>
      </c>
      <c r="B53" s="7" t="str">
        <f>"胡焕歌"</f>
        <v>胡焕歌</v>
      </c>
      <c r="C53" s="7" t="str">
        <f>"72602020220"</f>
        <v>72602020220</v>
      </c>
      <c r="D53" s="7">
        <v>2</v>
      </c>
      <c r="E53" s="7">
        <v>20</v>
      </c>
      <c r="F53" s="9" t="s">
        <v>8</v>
      </c>
    </row>
    <row r="54" spans="1:6" ht="24.75" customHeight="1">
      <c r="A54" s="8">
        <v>51</v>
      </c>
      <c r="B54" s="7" t="str">
        <f>"宋婷婷"</f>
        <v>宋婷婷</v>
      </c>
      <c r="C54" s="7" t="str">
        <f>"72602020221"</f>
        <v>72602020221</v>
      </c>
      <c r="D54" s="7">
        <v>2</v>
      </c>
      <c r="E54" s="7">
        <v>21</v>
      </c>
      <c r="F54" s="9">
        <v>36.8</v>
      </c>
    </row>
    <row r="55" spans="1:6" ht="24.75" customHeight="1">
      <c r="A55" s="8">
        <v>52</v>
      </c>
      <c r="B55" s="7" t="str">
        <f>"马明贵"</f>
        <v>马明贵</v>
      </c>
      <c r="C55" s="7" t="str">
        <f>"72602020222"</f>
        <v>72602020222</v>
      </c>
      <c r="D55" s="7">
        <v>2</v>
      </c>
      <c r="E55" s="7">
        <v>22</v>
      </c>
      <c r="F55" s="9">
        <v>50.2</v>
      </c>
    </row>
    <row r="56" spans="1:6" ht="24.75" customHeight="1">
      <c r="A56" s="8">
        <v>53</v>
      </c>
      <c r="B56" s="7" t="str">
        <f>"薛冰"</f>
        <v>薛冰</v>
      </c>
      <c r="C56" s="7" t="str">
        <f>"72602020223"</f>
        <v>72602020223</v>
      </c>
      <c r="D56" s="7">
        <v>2</v>
      </c>
      <c r="E56" s="7">
        <v>23</v>
      </c>
      <c r="F56" s="9">
        <v>54.2</v>
      </c>
    </row>
    <row r="57" spans="1:6" ht="24.75" customHeight="1">
      <c r="A57" s="8">
        <v>54</v>
      </c>
      <c r="B57" s="7" t="str">
        <f>"郭丽卿"</f>
        <v>郭丽卿</v>
      </c>
      <c r="C57" s="7" t="str">
        <f>"72602020224"</f>
        <v>72602020224</v>
      </c>
      <c r="D57" s="7">
        <v>2</v>
      </c>
      <c r="E57" s="7">
        <v>24</v>
      </c>
      <c r="F57" s="9">
        <v>52.6</v>
      </c>
    </row>
    <row r="58" spans="1:6" ht="24.75" customHeight="1">
      <c r="A58" s="8">
        <v>55</v>
      </c>
      <c r="B58" s="7" t="str">
        <f>"杨赏"</f>
        <v>杨赏</v>
      </c>
      <c r="C58" s="7" t="str">
        <f>"72602020225"</f>
        <v>72602020225</v>
      </c>
      <c r="D58" s="7">
        <v>2</v>
      </c>
      <c r="E58" s="7">
        <v>25</v>
      </c>
      <c r="F58" s="9">
        <v>50.8</v>
      </c>
    </row>
    <row r="59" spans="1:6" ht="24.75" customHeight="1">
      <c r="A59" s="8">
        <v>56</v>
      </c>
      <c r="B59" s="7" t="str">
        <f>"方帅"</f>
        <v>方帅</v>
      </c>
      <c r="C59" s="7" t="str">
        <f>"72602020226"</f>
        <v>72602020226</v>
      </c>
      <c r="D59" s="7">
        <v>2</v>
      </c>
      <c r="E59" s="7">
        <v>26</v>
      </c>
      <c r="F59" s="9">
        <v>40.2</v>
      </c>
    </row>
    <row r="60" spans="1:6" ht="24.75" customHeight="1">
      <c r="A60" s="8">
        <v>57</v>
      </c>
      <c r="B60" s="7" t="str">
        <f>"王晓红"</f>
        <v>王晓红</v>
      </c>
      <c r="C60" s="7" t="str">
        <f>"72602020227"</f>
        <v>72602020227</v>
      </c>
      <c r="D60" s="7">
        <v>2</v>
      </c>
      <c r="E60" s="7">
        <v>27</v>
      </c>
      <c r="F60" s="9">
        <v>67</v>
      </c>
    </row>
    <row r="61" spans="1:6" ht="24.75" customHeight="1">
      <c r="A61" s="8">
        <v>58</v>
      </c>
      <c r="B61" s="7" t="str">
        <f>"刘佳"</f>
        <v>刘佳</v>
      </c>
      <c r="C61" s="7" t="str">
        <f>"72602020228"</f>
        <v>72602020228</v>
      </c>
      <c r="D61" s="7">
        <v>2</v>
      </c>
      <c r="E61" s="7">
        <v>28</v>
      </c>
      <c r="F61" s="9">
        <v>48.2</v>
      </c>
    </row>
    <row r="62" spans="1:6" ht="24.75" customHeight="1">
      <c r="A62" s="8">
        <v>59</v>
      </c>
      <c r="B62" s="7" t="str">
        <f>"张然平"</f>
        <v>张然平</v>
      </c>
      <c r="C62" s="7" t="str">
        <f>"72602020229"</f>
        <v>72602020229</v>
      </c>
      <c r="D62" s="7">
        <v>2</v>
      </c>
      <c r="E62" s="7">
        <v>29</v>
      </c>
      <c r="F62" s="9">
        <v>47.6</v>
      </c>
    </row>
    <row r="63" spans="1:6" ht="24.75" customHeight="1">
      <c r="A63" s="8">
        <v>60</v>
      </c>
      <c r="B63" s="7" t="str">
        <f>"蔡冬冬"</f>
        <v>蔡冬冬</v>
      </c>
      <c r="C63" s="7" t="str">
        <f>"72602020230"</f>
        <v>72602020230</v>
      </c>
      <c r="D63" s="7">
        <v>2</v>
      </c>
      <c r="E63" s="7">
        <v>30</v>
      </c>
      <c r="F63" s="9">
        <v>34.4</v>
      </c>
    </row>
    <row r="64" spans="1:6" ht="24.75" customHeight="1">
      <c r="A64" s="8">
        <v>61</v>
      </c>
      <c r="B64" s="7" t="str">
        <f>"刘颖"</f>
        <v>刘颖</v>
      </c>
      <c r="C64" s="7" t="str">
        <f>"72602020301"</f>
        <v>72602020301</v>
      </c>
      <c r="D64" s="7">
        <v>3</v>
      </c>
      <c r="E64" s="7">
        <v>1</v>
      </c>
      <c r="F64" s="9">
        <v>34</v>
      </c>
    </row>
    <row r="65" spans="1:6" ht="24.75" customHeight="1">
      <c r="A65" s="8">
        <v>62</v>
      </c>
      <c r="B65" s="7" t="str">
        <f>"常林林"</f>
        <v>常林林</v>
      </c>
      <c r="C65" s="7" t="str">
        <f>"72602020302"</f>
        <v>72602020302</v>
      </c>
      <c r="D65" s="7">
        <v>3</v>
      </c>
      <c r="E65" s="7">
        <v>2</v>
      </c>
      <c r="F65" s="9">
        <v>45</v>
      </c>
    </row>
    <row r="66" spans="1:6" ht="24.75" customHeight="1">
      <c r="A66" s="8">
        <v>63</v>
      </c>
      <c r="B66" s="7" t="str">
        <f>"付换芝"</f>
        <v>付换芝</v>
      </c>
      <c r="C66" s="7" t="str">
        <f>"72602020303"</f>
        <v>72602020303</v>
      </c>
      <c r="D66" s="7">
        <v>3</v>
      </c>
      <c r="E66" s="7">
        <v>3</v>
      </c>
      <c r="F66" s="9" t="s">
        <v>8</v>
      </c>
    </row>
    <row r="67" spans="1:6" ht="24.75" customHeight="1">
      <c r="A67" s="8">
        <v>64</v>
      </c>
      <c r="B67" s="7" t="str">
        <f>"刘飒"</f>
        <v>刘飒</v>
      </c>
      <c r="C67" s="7" t="str">
        <f>"72602020304"</f>
        <v>72602020304</v>
      </c>
      <c r="D67" s="7">
        <v>3</v>
      </c>
      <c r="E67" s="7">
        <v>4</v>
      </c>
      <c r="F67" s="9">
        <v>73.2</v>
      </c>
    </row>
    <row r="68" spans="1:6" ht="24.75" customHeight="1">
      <c r="A68" s="8">
        <v>65</v>
      </c>
      <c r="B68" s="7" t="str">
        <f>"蒋春兰"</f>
        <v>蒋春兰</v>
      </c>
      <c r="C68" s="7" t="str">
        <f>"72602020305"</f>
        <v>72602020305</v>
      </c>
      <c r="D68" s="7">
        <v>3</v>
      </c>
      <c r="E68" s="7">
        <v>5</v>
      </c>
      <c r="F68" s="9" t="s">
        <v>8</v>
      </c>
    </row>
    <row r="69" spans="1:6" ht="24.75" customHeight="1">
      <c r="A69" s="8">
        <v>66</v>
      </c>
      <c r="B69" s="7" t="str">
        <f>"范纯阳"</f>
        <v>范纯阳</v>
      </c>
      <c r="C69" s="7" t="str">
        <f>"72602020306"</f>
        <v>72602020306</v>
      </c>
      <c r="D69" s="7">
        <v>3</v>
      </c>
      <c r="E69" s="7">
        <v>6</v>
      </c>
      <c r="F69" s="9">
        <v>48.2</v>
      </c>
    </row>
    <row r="70" spans="1:6" ht="24.75" customHeight="1">
      <c r="A70" s="8">
        <v>67</v>
      </c>
      <c r="B70" s="7" t="str">
        <f>"杨文雅"</f>
        <v>杨文雅</v>
      </c>
      <c r="C70" s="7" t="str">
        <f>"72602020307"</f>
        <v>72602020307</v>
      </c>
      <c r="D70" s="7">
        <v>3</v>
      </c>
      <c r="E70" s="7">
        <v>7</v>
      </c>
      <c r="F70" s="9">
        <v>50.2</v>
      </c>
    </row>
    <row r="71" spans="1:6" ht="24.75" customHeight="1">
      <c r="A71" s="8">
        <v>68</v>
      </c>
      <c r="B71" s="7" t="str">
        <f>"张赛儿"</f>
        <v>张赛儿</v>
      </c>
      <c r="C71" s="7" t="str">
        <f>"72602020308"</f>
        <v>72602020308</v>
      </c>
      <c r="D71" s="7">
        <v>3</v>
      </c>
      <c r="E71" s="7">
        <v>8</v>
      </c>
      <c r="F71" s="9">
        <v>54.6</v>
      </c>
    </row>
    <row r="72" spans="1:6" ht="24.75" customHeight="1">
      <c r="A72" s="8">
        <v>69</v>
      </c>
      <c r="B72" s="7" t="str">
        <f>"陈贞"</f>
        <v>陈贞</v>
      </c>
      <c r="C72" s="7" t="str">
        <f>"72602020309"</f>
        <v>72602020309</v>
      </c>
      <c r="D72" s="7">
        <v>3</v>
      </c>
      <c r="E72" s="7">
        <v>9</v>
      </c>
      <c r="F72" s="9">
        <v>45.6</v>
      </c>
    </row>
    <row r="73" spans="1:6" ht="24.75" customHeight="1">
      <c r="A73" s="8">
        <v>70</v>
      </c>
      <c r="B73" s="7" t="str">
        <f>"陈典"</f>
        <v>陈典</v>
      </c>
      <c r="C73" s="7" t="str">
        <f>"72602020310"</f>
        <v>72602020310</v>
      </c>
      <c r="D73" s="7">
        <v>3</v>
      </c>
      <c r="E73" s="7">
        <v>10</v>
      </c>
      <c r="F73" s="9">
        <v>65.4</v>
      </c>
    </row>
    <row r="74" spans="1:6" ht="24.75" customHeight="1">
      <c r="A74" s="8">
        <v>71</v>
      </c>
      <c r="B74" s="7" t="str">
        <f>"仝彬彬"</f>
        <v>仝彬彬</v>
      </c>
      <c r="C74" s="7" t="str">
        <f>"72602020311"</f>
        <v>72602020311</v>
      </c>
      <c r="D74" s="7">
        <v>3</v>
      </c>
      <c r="E74" s="7">
        <v>11</v>
      </c>
      <c r="F74" s="9">
        <v>64.8</v>
      </c>
    </row>
    <row r="75" spans="1:6" ht="24.75" customHeight="1">
      <c r="A75" s="8">
        <v>72</v>
      </c>
      <c r="B75" s="7" t="str">
        <f>"杜亭"</f>
        <v>杜亭</v>
      </c>
      <c r="C75" s="7" t="str">
        <f>"72602020312"</f>
        <v>72602020312</v>
      </c>
      <c r="D75" s="7">
        <v>3</v>
      </c>
      <c r="E75" s="7">
        <v>12</v>
      </c>
      <c r="F75" s="9">
        <v>59.8</v>
      </c>
    </row>
    <row r="76" spans="1:6" ht="24.75" customHeight="1">
      <c r="A76" s="8">
        <v>73</v>
      </c>
      <c r="B76" s="7" t="str">
        <f>"王珊珊"</f>
        <v>王珊珊</v>
      </c>
      <c r="C76" s="7" t="str">
        <f>"72602020313"</f>
        <v>72602020313</v>
      </c>
      <c r="D76" s="7">
        <v>3</v>
      </c>
      <c r="E76" s="7">
        <v>13</v>
      </c>
      <c r="F76" s="9">
        <v>54.4</v>
      </c>
    </row>
    <row r="77" spans="1:6" ht="24.75" customHeight="1">
      <c r="A77" s="8">
        <v>74</v>
      </c>
      <c r="B77" s="7" t="str">
        <f>"王砻评"</f>
        <v>王砻评</v>
      </c>
      <c r="C77" s="7" t="str">
        <f>"72602020314"</f>
        <v>72602020314</v>
      </c>
      <c r="D77" s="7">
        <v>3</v>
      </c>
      <c r="E77" s="7">
        <v>14</v>
      </c>
      <c r="F77" s="9">
        <v>68.6</v>
      </c>
    </row>
    <row r="78" spans="1:6" ht="24.75" customHeight="1">
      <c r="A78" s="8">
        <v>75</v>
      </c>
      <c r="B78" s="7" t="str">
        <f>"雷锐"</f>
        <v>雷锐</v>
      </c>
      <c r="C78" s="7" t="str">
        <f>"72602020315"</f>
        <v>72602020315</v>
      </c>
      <c r="D78" s="7">
        <v>3</v>
      </c>
      <c r="E78" s="7">
        <v>15</v>
      </c>
      <c r="F78" s="9">
        <v>50</v>
      </c>
    </row>
    <row r="79" spans="1:6" ht="24.75" customHeight="1">
      <c r="A79" s="8">
        <v>76</v>
      </c>
      <c r="B79" s="7" t="str">
        <f>"王勇鑫"</f>
        <v>王勇鑫</v>
      </c>
      <c r="C79" s="7" t="str">
        <f>"72602020316"</f>
        <v>72602020316</v>
      </c>
      <c r="D79" s="7">
        <v>3</v>
      </c>
      <c r="E79" s="7">
        <v>16</v>
      </c>
      <c r="F79" s="9">
        <v>40.6</v>
      </c>
    </row>
    <row r="80" spans="1:6" ht="24.75" customHeight="1">
      <c r="A80" s="8">
        <v>77</v>
      </c>
      <c r="B80" s="7" t="str">
        <f>"褚芸华"</f>
        <v>褚芸华</v>
      </c>
      <c r="C80" s="7" t="str">
        <f>"72602020317"</f>
        <v>72602020317</v>
      </c>
      <c r="D80" s="7">
        <v>3</v>
      </c>
      <c r="E80" s="7">
        <v>17</v>
      </c>
      <c r="F80" s="9" t="s">
        <v>8</v>
      </c>
    </row>
    <row r="81" spans="1:6" ht="24.75" customHeight="1">
      <c r="A81" s="8">
        <v>78</v>
      </c>
      <c r="B81" s="7" t="str">
        <f>"王文超"</f>
        <v>王文超</v>
      </c>
      <c r="C81" s="7" t="str">
        <f>"72602020318"</f>
        <v>72602020318</v>
      </c>
      <c r="D81" s="7">
        <v>3</v>
      </c>
      <c r="E81" s="7">
        <v>18</v>
      </c>
      <c r="F81" s="9">
        <v>45.4</v>
      </c>
    </row>
    <row r="82" spans="1:6" ht="24.75" customHeight="1">
      <c r="A82" s="8">
        <v>79</v>
      </c>
      <c r="B82" s="7" t="str">
        <f>"闫梦珂"</f>
        <v>闫梦珂</v>
      </c>
      <c r="C82" s="7" t="str">
        <f>"72602020319"</f>
        <v>72602020319</v>
      </c>
      <c r="D82" s="7">
        <v>3</v>
      </c>
      <c r="E82" s="7">
        <v>19</v>
      </c>
      <c r="F82" s="9">
        <v>52.2</v>
      </c>
    </row>
    <row r="83" spans="1:6" ht="24.75" customHeight="1">
      <c r="A83" s="8">
        <v>80</v>
      </c>
      <c r="B83" s="7" t="str">
        <f>"翟华云"</f>
        <v>翟华云</v>
      </c>
      <c r="C83" s="7" t="str">
        <f>"72602020320"</f>
        <v>72602020320</v>
      </c>
      <c r="D83" s="7">
        <v>3</v>
      </c>
      <c r="E83" s="7">
        <v>20</v>
      </c>
      <c r="F83" s="9">
        <v>51.2</v>
      </c>
    </row>
    <row r="84" spans="1:6" ht="24.75" customHeight="1">
      <c r="A84" s="8">
        <v>81</v>
      </c>
      <c r="B84" s="7" t="str">
        <f>"李高远"</f>
        <v>李高远</v>
      </c>
      <c r="C84" s="7" t="str">
        <f>"72602020321"</f>
        <v>72602020321</v>
      </c>
      <c r="D84" s="7">
        <v>3</v>
      </c>
      <c r="E84" s="7">
        <v>21</v>
      </c>
      <c r="F84" s="9">
        <v>45.8</v>
      </c>
    </row>
    <row r="85" spans="1:6" ht="24.75" customHeight="1">
      <c r="A85" s="8">
        <v>82</v>
      </c>
      <c r="B85" s="7" t="str">
        <f>"吴江南"</f>
        <v>吴江南</v>
      </c>
      <c r="C85" s="7" t="str">
        <f>"72602030322"</f>
        <v>72602030322</v>
      </c>
      <c r="D85" s="7">
        <v>3</v>
      </c>
      <c r="E85" s="7">
        <v>22</v>
      </c>
      <c r="F85" s="9">
        <v>64.4</v>
      </c>
    </row>
    <row r="86" spans="1:6" ht="24.75" customHeight="1">
      <c r="A86" s="8">
        <v>83</v>
      </c>
      <c r="B86" s="7" t="str">
        <f>"白晓丹"</f>
        <v>白晓丹</v>
      </c>
      <c r="C86" s="7" t="str">
        <f>"72602030323"</f>
        <v>72602030323</v>
      </c>
      <c r="D86" s="7">
        <v>3</v>
      </c>
      <c r="E86" s="7">
        <v>23</v>
      </c>
      <c r="F86" s="9">
        <v>49.8</v>
      </c>
    </row>
    <row r="87" spans="1:6" ht="24.75" customHeight="1">
      <c r="A87" s="8">
        <v>84</v>
      </c>
      <c r="B87" s="7" t="str">
        <f>"潘珊珊"</f>
        <v>潘珊珊</v>
      </c>
      <c r="C87" s="7" t="str">
        <f>"72602030324"</f>
        <v>72602030324</v>
      </c>
      <c r="D87" s="7">
        <v>3</v>
      </c>
      <c r="E87" s="7">
        <v>24</v>
      </c>
      <c r="F87" s="9">
        <v>43.2</v>
      </c>
    </row>
    <row r="88" spans="1:6" ht="24.75" customHeight="1">
      <c r="A88" s="8">
        <v>85</v>
      </c>
      <c r="B88" s="7" t="str">
        <f>"张克云"</f>
        <v>张克云</v>
      </c>
      <c r="C88" s="7" t="str">
        <f>"72602030325"</f>
        <v>72602030325</v>
      </c>
      <c r="D88" s="7">
        <v>3</v>
      </c>
      <c r="E88" s="7">
        <v>25</v>
      </c>
      <c r="F88" s="9">
        <v>57.4</v>
      </c>
    </row>
    <row r="89" spans="1:6" ht="24.75" customHeight="1">
      <c r="A89" s="8">
        <v>86</v>
      </c>
      <c r="B89" s="7" t="str">
        <f>"刘茹"</f>
        <v>刘茹</v>
      </c>
      <c r="C89" s="7" t="str">
        <f>"72602030326"</f>
        <v>72602030326</v>
      </c>
      <c r="D89" s="7">
        <v>3</v>
      </c>
      <c r="E89" s="7">
        <v>26</v>
      </c>
      <c r="F89" s="9" t="s">
        <v>8</v>
      </c>
    </row>
    <row r="90" spans="1:6" ht="24.75" customHeight="1">
      <c r="A90" s="8">
        <v>87</v>
      </c>
      <c r="B90" s="7" t="str">
        <f>"席翠"</f>
        <v>席翠</v>
      </c>
      <c r="C90" s="7" t="str">
        <f>"72602030327"</f>
        <v>72602030327</v>
      </c>
      <c r="D90" s="7">
        <v>3</v>
      </c>
      <c r="E90" s="7">
        <v>27</v>
      </c>
      <c r="F90" s="9">
        <v>55</v>
      </c>
    </row>
    <row r="91" spans="1:6" ht="24.75" customHeight="1">
      <c r="A91" s="8">
        <v>88</v>
      </c>
      <c r="B91" s="7" t="str">
        <f>"何文娟"</f>
        <v>何文娟</v>
      </c>
      <c r="C91" s="7" t="str">
        <f>"72602030328"</f>
        <v>72602030328</v>
      </c>
      <c r="D91" s="7">
        <v>3</v>
      </c>
      <c r="E91" s="7">
        <v>28</v>
      </c>
      <c r="F91" s="9">
        <v>49</v>
      </c>
    </row>
    <row r="92" spans="1:6" ht="24.75" customHeight="1">
      <c r="A92" s="8">
        <v>89</v>
      </c>
      <c r="B92" s="7" t="str">
        <f>"姬春玲"</f>
        <v>姬春玲</v>
      </c>
      <c r="C92" s="7" t="str">
        <f>"72602030329"</f>
        <v>72602030329</v>
      </c>
      <c r="D92" s="7">
        <v>3</v>
      </c>
      <c r="E92" s="7">
        <v>29</v>
      </c>
      <c r="F92" s="9">
        <v>51.4</v>
      </c>
    </row>
    <row r="93" spans="1:6" ht="24.75" customHeight="1">
      <c r="A93" s="8">
        <v>90</v>
      </c>
      <c r="B93" s="7" t="str">
        <f>"聂垚"</f>
        <v>聂垚</v>
      </c>
      <c r="C93" s="7" t="str">
        <f>"72602030330"</f>
        <v>72602030330</v>
      </c>
      <c r="D93" s="7">
        <v>3</v>
      </c>
      <c r="E93" s="7">
        <v>30</v>
      </c>
      <c r="F93" s="9">
        <v>50.4</v>
      </c>
    </row>
    <row r="94" spans="1:6" ht="24.75" customHeight="1">
      <c r="A94" s="8">
        <v>91</v>
      </c>
      <c r="B94" s="7" t="str">
        <f>"田秋香"</f>
        <v>田秋香</v>
      </c>
      <c r="C94" s="7" t="str">
        <f>"72602030401"</f>
        <v>72602030401</v>
      </c>
      <c r="D94" s="7">
        <v>4</v>
      </c>
      <c r="E94" s="7">
        <v>1</v>
      </c>
      <c r="F94" s="9" t="s">
        <v>8</v>
      </c>
    </row>
    <row r="95" spans="1:6" ht="24.75" customHeight="1">
      <c r="A95" s="8">
        <v>92</v>
      </c>
      <c r="B95" s="7" t="str">
        <f>"王珍"</f>
        <v>王珍</v>
      </c>
      <c r="C95" s="7" t="str">
        <f>"72602030402"</f>
        <v>72602030402</v>
      </c>
      <c r="D95" s="7">
        <v>4</v>
      </c>
      <c r="E95" s="7">
        <v>2</v>
      </c>
      <c r="F95" s="9">
        <v>63.8</v>
      </c>
    </row>
    <row r="96" spans="1:6" ht="24.75" customHeight="1">
      <c r="A96" s="8">
        <v>93</v>
      </c>
      <c r="B96" s="7" t="str">
        <f>"冯志成"</f>
        <v>冯志成</v>
      </c>
      <c r="C96" s="7" t="str">
        <f>"72602030403"</f>
        <v>72602030403</v>
      </c>
      <c r="D96" s="7">
        <v>4</v>
      </c>
      <c r="E96" s="7">
        <v>3</v>
      </c>
      <c r="F96" s="9">
        <v>49</v>
      </c>
    </row>
    <row r="97" spans="1:6" ht="24.75" customHeight="1">
      <c r="A97" s="8">
        <v>94</v>
      </c>
      <c r="B97" s="7" t="str">
        <f>"焦淼"</f>
        <v>焦淼</v>
      </c>
      <c r="C97" s="7" t="str">
        <f>"72602030404"</f>
        <v>72602030404</v>
      </c>
      <c r="D97" s="7">
        <v>4</v>
      </c>
      <c r="E97" s="7">
        <v>4</v>
      </c>
      <c r="F97" s="9">
        <v>60.6</v>
      </c>
    </row>
    <row r="98" spans="1:6" ht="24.75" customHeight="1">
      <c r="A98" s="8">
        <v>95</v>
      </c>
      <c r="B98" s="7" t="str">
        <f>"张春雨"</f>
        <v>张春雨</v>
      </c>
      <c r="C98" s="7" t="str">
        <f>"72602030405"</f>
        <v>72602030405</v>
      </c>
      <c r="D98" s="7">
        <v>4</v>
      </c>
      <c r="E98" s="7">
        <v>5</v>
      </c>
      <c r="F98" s="9" t="s">
        <v>8</v>
      </c>
    </row>
    <row r="99" spans="1:6" ht="24.75" customHeight="1">
      <c r="A99" s="8">
        <v>96</v>
      </c>
      <c r="B99" s="7" t="str">
        <f>"王莹莹"</f>
        <v>王莹莹</v>
      </c>
      <c r="C99" s="7" t="str">
        <f>"72602030406"</f>
        <v>72602030406</v>
      </c>
      <c r="D99" s="7">
        <v>4</v>
      </c>
      <c r="E99" s="7">
        <v>6</v>
      </c>
      <c r="F99" s="9">
        <v>55.6</v>
      </c>
    </row>
    <row r="100" spans="1:6" ht="24.75" customHeight="1">
      <c r="A100" s="8">
        <v>97</v>
      </c>
      <c r="B100" s="7" t="str">
        <f>"王晓"</f>
        <v>王晓</v>
      </c>
      <c r="C100" s="7" t="str">
        <f>"72602030407"</f>
        <v>72602030407</v>
      </c>
      <c r="D100" s="7">
        <v>4</v>
      </c>
      <c r="E100" s="7">
        <v>7</v>
      </c>
      <c r="F100" s="9">
        <v>42</v>
      </c>
    </row>
    <row r="101" spans="1:6" ht="24.75" customHeight="1">
      <c r="A101" s="8">
        <v>98</v>
      </c>
      <c r="B101" s="7" t="str">
        <f>"田晓航"</f>
        <v>田晓航</v>
      </c>
      <c r="C101" s="7" t="str">
        <f>"72602030408"</f>
        <v>72602030408</v>
      </c>
      <c r="D101" s="7">
        <v>4</v>
      </c>
      <c r="E101" s="7">
        <v>8</v>
      </c>
      <c r="F101" s="9" t="s">
        <v>8</v>
      </c>
    </row>
    <row r="102" spans="1:6" ht="24.75" customHeight="1">
      <c r="A102" s="8">
        <v>99</v>
      </c>
      <c r="B102" s="7" t="str">
        <f>"宋启航"</f>
        <v>宋启航</v>
      </c>
      <c r="C102" s="7" t="str">
        <f>"72602030409"</f>
        <v>72602030409</v>
      </c>
      <c r="D102" s="7">
        <v>4</v>
      </c>
      <c r="E102" s="7">
        <v>9</v>
      </c>
      <c r="F102" s="9" t="s">
        <v>8</v>
      </c>
    </row>
    <row r="103" spans="1:6" ht="24.75" customHeight="1">
      <c r="A103" s="8">
        <v>100</v>
      </c>
      <c r="B103" s="7" t="str">
        <f>"魏玮"</f>
        <v>魏玮</v>
      </c>
      <c r="C103" s="7" t="str">
        <f>"72602050410"</f>
        <v>72602050410</v>
      </c>
      <c r="D103" s="7">
        <v>4</v>
      </c>
      <c r="E103" s="7">
        <v>10</v>
      </c>
      <c r="F103" s="9">
        <v>52.8</v>
      </c>
    </row>
    <row r="104" spans="1:6" ht="24.75" customHeight="1">
      <c r="A104" s="8">
        <v>101</v>
      </c>
      <c r="B104" s="7" t="str">
        <f>"孟明明"</f>
        <v>孟明明</v>
      </c>
      <c r="C104" s="7" t="str">
        <f>"72602050411"</f>
        <v>72602050411</v>
      </c>
      <c r="D104" s="7">
        <v>4</v>
      </c>
      <c r="E104" s="7">
        <v>11</v>
      </c>
      <c r="F104" s="9">
        <v>51.2</v>
      </c>
    </row>
    <row r="105" spans="1:6" ht="24.75" customHeight="1">
      <c r="A105" s="8">
        <v>102</v>
      </c>
      <c r="B105" s="7" t="str">
        <f>"廖津平"</f>
        <v>廖津平</v>
      </c>
      <c r="C105" s="7" t="str">
        <f>"72602050412"</f>
        <v>72602050412</v>
      </c>
      <c r="D105" s="7">
        <v>4</v>
      </c>
      <c r="E105" s="7">
        <v>12</v>
      </c>
      <c r="F105" s="9">
        <v>59</v>
      </c>
    </row>
    <row r="106" spans="1:6" ht="24.75" customHeight="1">
      <c r="A106" s="8">
        <v>103</v>
      </c>
      <c r="B106" s="7" t="str">
        <f>"王闪闪"</f>
        <v>王闪闪</v>
      </c>
      <c r="C106" s="7" t="str">
        <f>"72602050413"</f>
        <v>72602050413</v>
      </c>
      <c r="D106" s="7">
        <v>4</v>
      </c>
      <c r="E106" s="7">
        <v>13</v>
      </c>
      <c r="F106" s="9">
        <v>55.4</v>
      </c>
    </row>
    <row r="107" spans="1:6" ht="24.75" customHeight="1">
      <c r="A107" s="8">
        <v>104</v>
      </c>
      <c r="B107" s="7" t="str">
        <f>"张艳"</f>
        <v>张艳</v>
      </c>
      <c r="C107" s="7" t="str">
        <f>"72602050414"</f>
        <v>72602050414</v>
      </c>
      <c r="D107" s="7">
        <v>4</v>
      </c>
      <c r="E107" s="7">
        <v>14</v>
      </c>
      <c r="F107" s="9">
        <v>73.8</v>
      </c>
    </row>
    <row r="108" spans="1:6" ht="24.75" customHeight="1">
      <c r="A108" s="8">
        <v>105</v>
      </c>
      <c r="B108" s="7" t="str">
        <f>"张玲玲"</f>
        <v>张玲玲</v>
      </c>
      <c r="C108" s="7" t="str">
        <f>"72602050415"</f>
        <v>72602050415</v>
      </c>
      <c r="D108" s="7">
        <v>4</v>
      </c>
      <c r="E108" s="7">
        <v>15</v>
      </c>
      <c r="F108" s="9">
        <v>70.8</v>
      </c>
    </row>
    <row r="109" spans="1:6" ht="24.75" customHeight="1">
      <c r="A109" s="8">
        <v>106</v>
      </c>
      <c r="B109" s="7" t="str">
        <f>"胡世园"</f>
        <v>胡世园</v>
      </c>
      <c r="C109" s="7" t="str">
        <f>"72602050416"</f>
        <v>72602050416</v>
      </c>
      <c r="D109" s="7">
        <v>4</v>
      </c>
      <c r="E109" s="7">
        <v>16</v>
      </c>
      <c r="F109" s="9">
        <v>54.8</v>
      </c>
    </row>
    <row r="110" spans="1:6" ht="24.75" customHeight="1">
      <c r="A110" s="8">
        <v>107</v>
      </c>
      <c r="B110" s="7" t="str">
        <f>"苏伟"</f>
        <v>苏伟</v>
      </c>
      <c r="C110" s="7" t="str">
        <f>"72602050417"</f>
        <v>72602050417</v>
      </c>
      <c r="D110" s="7">
        <v>4</v>
      </c>
      <c r="E110" s="7">
        <v>17</v>
      </c>
      <c r="F110" s="9">
        <v>54.6</v>
      </c>
    </row>
    <row r="111" spans="1:6" ht="24.75" customHeight="1">
      <c r="A111" s="8">
        <v>108</v>
      </c>
      <c r="B111" s="7" t="str">
        <f>"李欣欣"</f>
        <v>李欣欣</v>
      </c>
      <c r="C111" s="7" t="str">
        <f>"72602050418"</f>
        <v>72602050418</v>
      </c>
      <c r="D111" s="7">
        <v>4</v>
      </c>
      <c r="E111" s="7">
        <v>18</v>
      </c>
      <c r="F111" s="9">
        <v>70.2</v>
      </c>
    </row>
    <row r="112" spans="1:6" ht="24.75" customHeight="1">
      <c r="A112" s="8">
        <v>109</v>
      </c>
      <c r="B112" s="7" t="str">
        <f>"赵利先"</f>
        <v>赵利先</v>
      </c>
      <c r="C112" s="7" t="str">
        <f>"72602050419"</f>
        <v>72602050419</v>
      </c>
      <c r="D112" s="7">
        <v>4</v>
      </c>
      <c r="E112" s="7">
        <v>19</v>
      </c>
      <c r="F112" s="9">
        <v>56.8</v>
      </c>
    </row>
    <row r="113" spans="1:6" ht="24.75" customHeight="1">
      <c r="A113" s="8">
        <v>110</v>
      </c>
      <c r="B113" s="7" t="str">
        <f>"屈媛媛"</f>
        <v>屈媛媛</v>
      </c>
      <c r="C113" s="7" t="str">
        <f>"72602050420"</f>
        <v>72602050420</v>
      </c>
      <c r="D113" s="7">
        <v>4</v>
      </c>
      <c r="E113" s="7">
        <v>20</v>
      </c>
      <c r="F113" s="9" t="s">
        <v>8</v>
      </c>
    </row>
    <row r="114" spans="1:6" ht="24.75" customHeight="1">
      <c r="A114" s="8">
        <v>111</v>
      </c>
      <c r="B114" s="7" t="str">
        <f>"杨国柳"</f>
        <v>杨国柳</v>
      </c>
      <c r="C114" s="7" t="str">
        <f>"72602060421"</f>
        <v>72602060421</v>
      </c>
      <c r="D114" s="7">
        <v>4</v>
      </c>
      <c r="E114" s="7">
        <v>21</v>
      </c>
      <c r="F114" s="9">
        <v>49.8</v>
      </c>
    </row>
    <row r="115" spans="1:6" ht="24.75" customHeight="1">
      <c r="A115" s="8">
        <v>112</v>
      </c>
      <c r="B115" s="7" t="str">
        <f>"刘双"</f>
        <v>刘双</v>
      </c>
      <c r="C115" s="7" t="str">
        <f>"72602060422"</f>
        <v>72602060422</v>
      </c>
      <c r="D115" s="7">
        <v>4</v>
      </c>
      <c r="E115" s="7">
        <v>22</v>
      </c>
      <c r="F115" s="9">
        <v>60.2</v>
      </c>
    </row>
    <row r="116" spans="1:6" ht="24.75" customHeight="1">
      <c r="A116" s="8">
        <v>113</v>
      </c>
      <c r="B116" s="7" t="str">
        <f>"贾路路"</f>
        <v>贾路路</v>
      </c>
      <c r="C116" s="7" t="str">
        <f>"72602060423"</f>
        <v>72602060423</v>
      </c>
      <c r="D116" s="7">
        <v>4</v>
      </c>
      <c r="E116" s="7">
        <v>23</v>
      </c>
      <c r="F116" s="9">
        <v>57.8</v>
      </c>
    </row>
    <row r="117" spans="1:6" ht="24.75" customHeight="1">
      <c r="A117" s="8">
        <v>114</v>
      </c>
      <c r="B117" s="7" t="str">
        <f>"刘朋飞"</f>
        <v>刘朋飞</v>
      </c>
      <c r="C117" s="7" t="str">
        <f>"72602060424"</f>
        <v>72602060424</v>
      </c>
      <c r="D117" s="7">
        <v>4</v>
      </c>
      <c r="E117" s="7">
        <v>24</v>
      </c>
      <c r="F117" s="9" t="s">
        <v>8</v>
      </c>
    </row>
    <row r="118" spans="1:6" ht="24.75" customHeight="1">
      <c r="A118" s="8">
        <v>115</v>
      </c>
      <c r="B118" s="7" t="str">
        <f>"郭湘龙"</f>
        <v>郭湘龙</v>
      </c>
      <c r="C118" s="7" t="str">
        <f>"72602070425"</f>
        <v>72602070425</v>
      </c>
      <c r="D118" s="7">
        <v>4</v>
      </c>
      <c r="E118" s="7">
        <v>25</v>
      </c>
      <c r="F118" s="9" t="s">
        <v>8</v>
      </c>
    </row>
    <row r="119" spans="1:6" ht="24.75" customHeight="1">
      <c r="A119" s="8">
        <v>116</v>
      </c>
      <c r="B119" s="7" t="str">
        <f>"李富洁"</f>
        <v>李富洁</v>
      </c>
      <c r="C119" s="7" t="str">
        <f>"72602070426"</f>
        <v>72602070426</v>
      </c>
      <c r="D119" s="7">
        <v>4</v>
      </c>
      <c r="E119" s="7">
        <v>26</v>
      </c>
      <c r="F119" s="9">
        <v>59.8</v>
      </c>
    </row>
    <row r="120" spans="1:6" ht="24.75" customHeight="1">
      <c r="A120" s="8">
        <v>117</v>
      </c>
      <c r="B120" s="7" t="str">
        <f>"张展"</f>
        <v>张展</v>
      </c>
      <c r="C120" s="7" t="str">
        <f>"72602070427"</f>
        <v>72602070427</v>
      </c>
      <c r="D120" s="7">
        <v>4</v>
      </c>
      <c r="E120" s="7">
        <v>27</v>
      </c>
      <c r="F120" s="9">
        <v>55.4</v>
      </c>
    </row>
    <row r="121" spans="1:6" ht="24.75" customHeight="1">
      <c r="A121" s="8">
        <v>118</v>
      </c>
      <c r="B121" s="7" t="str">
        <f>"娄壤予"</f>
        <v>娄壤予</v>
      </c>
      <c r="C121" s="7" t="str">
        <f>"72604010428"</f>
        <v>72604010428</v>
      </c>
      <c r="D121" s="7">
        <v>4</v>
      </c>
      <c r="E121" s="7">
        <v>28</v>
      </c>
      <c r="F121" s="9" t="s">
        <v>8</v>
      </c>
    </row>
    <row r="122" spans="1:6" ht="24.75" customHeight="1">
      <c r="A122" s="8">
        <v>119</v>
      </c>
      <c r="B122" s="7" t="str">
        <f>"张丽萍"</f>
        <v>张丽萍</v>
      </c>
      <c r="C122" s="7" t="str">
        <f>"72604010429"</f>
        <v>72604010429</v>
      </c>
      <c r="D122" s="7">
        <v>4</v>
      </c>
      <c r="E122" s="7">
        <v>29</v>
      </c>
      <c r="F122" s="9">
        <v>62</v>
      </c>
    </row>
    <row r="123" spans="1:6" ht="24.75" customHeight="1">
      <c r="A123" s="8">
        <v>120</v>
      </c>
      <c r="B123" s="7" t="str">
        <f>"白婷"</f>
        <v>白婷</v>
      </c>
      <c r="C123" s="7" t="str">
        <f>"72604010430"</f>
        <v>72604010430</v>
      </c>
      <c r="D123" s="7">
        <v>4</v>
      </c>
      <c r="E123" s="7">
        <v>30</v>
      </c>
      <c r="F123" s="9">
        <v>56.8</v>
      </c>
    </row>
    <row r="124" spans="1:6" ht="24.75" customHeight="1">
      <c r="A124" s="8">
        <v>121</v>
      </c>
      <c r="B124" s="7" t="str">
        <f>"李珂珂"</f>
        <v>李珂珂</v>
      </c>
      <c r="C124" s="7" t="str">
        <f>"72604010501"</f>
        <v>72604010501</v>
      </c>
      <c r="D124" s="7">
        <v>5</v>
      </c>
      <c r="E124" s="7">
        <v>1</v>
      </c>
      <c r="F124" s="9">
        <v>68.8</v>
      </c>
    </row>
    <row r="125" spans="1:6" ht="24.75" customHeight="1">
      <c r="A125" s="8">
        <v>122</v>
      </c>
      <c r="B125" s="7" t="str">
        <f>"焦梦茹"</f>
        <v>焦梦茹</v>
      </c>
      <c r="C125" s="7" t="str">
        <f>"72604010502"</f>
        <v>72604010502</v>
      </c>
      <c r="D125" s="7">
        <v>5</v>
      </c>
      <c r="E125" s="7">
        <v>2</v>
      </c>
      <c r="F125" s="9">
        <v>61.4</v>
      </c>
    </row>
    <row r="126" spans="1:6" ht="24.75" customHeight="1">
      <c r="A126" s="8">
        <v>123</v>
      </c>
      <c r="B126" s="7" t="str">
        <f>"周诗慧"</f>
        <v>周诗慧</v>
      </c>
      <c r="C126" s="7" t="str">
        <f>"72604010503"</f>
        <v>72604010503</v>
      </c>
      <c r="D126" s="7">
        <v>5</v>
      </c>
      <c r="E126" s="7">
        <v>3</v>
      </c>
      <c r="F126" s="9" t="s">
        <v>8</v>
      </c>
    </row>
    <row r="127" spans="1:6" ht="24.75" customHeight="1">
      <c r="A127" s="8">
        <v>124</v>
      </c>
      <c r="B127" s="7" t="str">
        <f>"袁嫣然"</f>
        <v>袁嫣然</v>
      </c>
      <c r="C127" s="7" t="str">
        <f>"72604010504"</f>
        <v>72604010504</v>
      </c>
      <c r="D127" s="7">
        <v>5</v>
      </c>
      <c r="E127" s="7">
        <v>4</v>
      </c>
      <c r="F127" s="9">
        <v>52.8</v>
      </c>
    </row>
    <row r="128" spans="1:6" ht="24.75" customHeight="1">
      <c r="A128" s="8">
        <v>125</v>
      </c>
      <c r="B128" s="7" t="str">
        <f>"刘璐璐"</f>
        <v>刘璐璐</v>
      </c>
      <c r="C128" s="7" t="str">
        <f>"72604010505"</f>
        <v>72604010505</v>
      </c>
      <c r="D128" s="7">
        <v>5</v>
      </c>
      <c r="E128" s="7">
        <v>5</v>
      </c>
      <c r="F128" s="9" t="s">
        <v>8</v>
      </c>
    </row>
    <row r="129" spans="1:6" ht="24.75" customHeight="1">
      <c r="A129" s="8">
        <v>126</v>
      </c>
      <c r="B129" s="7" t="str">
        <f>"党国红"</f>
        <v>党国红</v>
      </c>
      <c r="C129" s="7" t="str">
        <f>"72604010506"</f>
        <v>72604010506</v>
      </c>
      <c r="D129" s="7">
        <v>5</v>
      </c>
      <c r="E129" s="7">
        <v>6</v>
      </c>
      <c r="F129" s="9">
        <v>48.4</v>
      </c>
    </row>
    <row r="130" spans="1:6" ht="24.75" customHeight="1">
      <c r="A130" s="8">
        <v>127</v>
      </c>
      <c r="B130" s="7" t="str">
        <f>"何海涛"</f>
        <v>何海涛</v>
      </c>
      <c r="C130" s="7" t="str">
        <f>"72604010507"</f>
        <v>72604010507</v>
      </c>
      <c r="D130" s="7">
        <v>5</v>
      </c>
      <c r="E130" s="7">
        <v>7</v>
      </c>
      <c r="F130" s="9">
        <v>65.2</v>
      </c>
    </row>
    <row r="131" spans="1:6" ht="24.75" customHeight="1">
      <c r="A131" s="8">
        <v>128</v>
      </c>
      <c r="B131" s="7" t="str">
        <f>"郝雨晴"</f>
        <v>郝雨晴</v>
      </c>
      <c r="C131" s="7" t="str">
        <f>"72604010508"</f>
        <v>72604010508</v>
      </c>
      <c r="D131" s="7">
        <v>5</v>
      </c>
      <c r="E131" s="7">
        <v>8</v>
      </c>
      <c r="F131" s="9">
        <v>37.2</v>
      </c>
    </row>
    <row r="132" spans="1:6" ht="24.75" customHeight="1">
      <c r="A132" s="8">
        <v>129</v>
      </c>
      <c r="B132" s="7" t="str">
        <f>"陈园园"</f>
        <v>陈园园</v>
      </c>
      <c r="C132" s="7" t="str">
        <f>"72604010509"</f>
        <v>72604010509</v>
      </c>
      <c r="D132" s="7">
        <v>5</v>
      </c>
      <c r="E132" s="7">
        <v>9</v>
      </c>
      <c r="F132" s="9">
        <v>56.6</v>
      </c>
    </row>
    <row r="133" spans="1:6" ht="24.75" customHeight="1">
      <c r="A133" s="8">
        <v>130</v>
      </c>
      <c r="B133" s="7" t="str">
        <f>"李诗尧"</f>
        <v>李诗尧</v>
      </c>
      <c r="C133" s="7" t="str">
        <f>"72604010510"</f>
        <v>72604010510</v>
      </c>
      <c r="D133" s="7">
        <v>5</v>
      </c>
      <c r="E133" s="7">
        <v>10</v>
      </c>
      <c r="F133" s="9">
        <v>39.8</v>
      </c>
    </row>
    <row r="134" spans="1:6" ht="24.75" customHeight="1">
      <c r="A134" s="8">
        <v>131</v>
      </c>
      <c r="B134" s="7" t="str">
        <f>"范晶晶"</f>
        <v>范晶晶</v>
      </c>
      <c r="C134" s="7" t="str">
        <f>"72604010511"</f>
        <v>72604010511</v>
      </c>
      <c r="D134" s="7">
        <v>5</v>
      </c>
      <c r="E134" s="7">
        <v>11</v>
      </c>
      <c r="F134" s="9" t="s">
        <v>8</v>
      </c>
    </row>
    <row r="135" spans="1:6" ht="24.75" customHeight="1">
      <c r="A135" s="8">
        <v>132</v>
      </c>
      <c r="B135" s="7" t="str">
        <f>"倪高孟"</f>
        <v>倪高孟</v>
      </c>
      <c r="C135" s="7" t="str">
        <f>"72604010512"</f>
        <v>72604010512</v>
      </c>
      <c r="D135" s="7">
        <v>5</v>
      </c>
      <c r="E135" s="7">
        <v>12</v>
      </c>
      <c r="F135" s="9" t="s">
        <v>8</v>
      </c>
    </row>
    <row r="136" spans="1:6" ht="24.75" customHeight="1">
      <c r="A136" s="8">
        <v>133</v>
      </c>
      <c r="B136" s="7" t="str">
        <f>"王雪"</f>
        <v>王雪</v>
      </c>
      <c r="C136" s="7" t="str">
        <f>"72604010513"</f>
        <v>72604010513</v>
      </c>
      <c r="D136" s="7">
        <v>5</v>
      </c>
      <c r="E136" s="7">
        <v>13</v>
      </c>
      <c r="F136" s="9">
        <v>53.8</v>
      </c>
    </row>
    <row r="137" spans="1:6" ht="24.75" customHeight="1">
      <c r="A137" s="8">
        <v>134</v>
      </c>
      <c r="B137" s="7" t="str">
        <f>"李瑞山"</f>
        <v>李瑞山</v>
      </c>
      <c r="C137" s="7" t="str">
        <f>"72604020514"</f>
        <v>72604020514</v>
      </c>
      <c r="D137" s="7">
        <v>5</v>
      </c>
      <c r="E137" s="7">
        <v>14</v>
      </c>
      <c r="F137" s="9">
        <v>58.4</v>
      </c>
    </row>
    <row r="138" spans="1:6" ht="24.75" customHeight="1">
      <c r="A138" s="8">
        <v>135</v>
      </c>
      <c r="B138" s="7" t="str">
        <f>"党典典"</f>
        <v>党典典</v>
      </c>
      <c r="C138" s="7" t="str">
        <f>"72604020515"</f>
        <v>72604020515</v>
      </c>
      <c r="D138" s="7">
        <v>5</v>
      </c>
      <c r="E138" s="7">
        <v>15</v>
      </c>
      <c r="F138" s="9">
        <v>49.6</v>
      </c>
    </row>
    <row r="139" spans="1:6" ht="24.75" customHeight="1">
      <c r="A139" s="8">
        <v>136</v>
      </c>
      <c r="B139" s="7" t="str">
        <f>"余聪"</f>
        <v>余聪</v>
      </c>
      <c r="C139" s="7" t="str">
        <f>"72604020516"</f>
        <v>72604020516</v>
      </c>
      <c r="D139" s="7">
        <v>5</v>
      </c>
      <c r="E139" s="7">
        <v>16</v>
      </c>
      <c r="F139" s="9">
        <v>62.8</v>
      </c>
    </row>
    <row r="140" spans="1:6" ht="24.75" customHeight="1">
      <c r="A140" s="8">
        <v>137</v>
      </c>
      <c r="B140" s="7" t="str">
        <f>"涂沛迪"</f>
        <v>涂沛迪</v>
      </c>
      <c r="C140" s="7" t="str">
        <f>"72604020517"</f>
        <v>72604020517</v>
      </c>
      <c r="D140" s="7">
        <v>5</v>
      </c>
      <c r="E140" s="7">
        <v>17</v>
      </c>
      <c r="F140" s="9">
        <v>67</v>
      </c>
    </row>
    <row r="141" spans="1:6" ht="24.75" customHeight="1">
      <c r="A141" s="8">
        <v>138</v>
      </c>
      <c r="B141" s="7" t="str">
        <f>"刘佳佳"</f>
        <v>刘佳佳</v>
      </c>
      <c r="C141" s="7" t="str">
        <f>"72604020518"</f>
        <v>72604020518</v>
      </c>
      <c r="D141" s="7">
        <v>5</v>
      </c>
      <c r="E141" s="7">
        <v>18</v>
      </c>
      <c r="F141" s="9" t="s">
        <v>8</v>
      </c>
    </row>
    <row r="142" spans="1:6" ht="24.75" customHeight="1">
      <c r="A142" s="8">
        <v>139</v>
      </c>
      <c r="B142" s="7" t="str">
        <f>"靖小辉"</f>
        <v>靖小辉</v>
      </c>
      <c r="C142" s="7" t="str">
        <f>"72604020519"</f>
        <v>72604020519</v>
      </c>
      <c r="D142" s="7">
        <v>5</v>
      </c>
      <c r="E142" s="7">
        <v>19</v>
      </c>
      <c r="F142" s="9">
        <v>43.2</v>
      </c>
    </row>
    <row r="143" spans="1:6" ht="24.75" customHeight="1">
      <c r="A143" s="8">
        <v>140</v>
      </c>
      <c r="B143" s="7" t="str">
        <f>"曹聪"</f>
        <v>曹聪</v>
      </c>
      <c r="C143" s="7" t="str">
        <f>"72604020520"</f>
        <v>72604020520</v>
      </c>
      <c r="D143" s="7">
        <v>5</v>
      </c>
      <c r="E143" s="7">
        <v>20</v>
      </c>
      <c r="F143" s="9">
        <v>47.2</v>
      </c>
    </row>
    <row r="144" spans="1:6" ht="24.75" customHeight="1">
      <c r="A144" s="8">
        <v>141</v>
      </c>
      <c r="B144" s="7" t="str">
        <f>"杨哲"</f>
        <v>杨哲</v>
      </c>
      <c r="C144" s="7" t="str">
        <f>"72604020521"</f>
        <v>72604020521</v>
      </c>
      <c r="D144" s="7">
        <v>5</v>
      </c>
      <c r="E144" s="7">
        <v>21</v>
      </c>
      <c r="F144" s="9">
        <v>66</v>
      </c>
    </row>
    <row r="145" spans="1:6" ht="24.75" customHeight="1">
      <c r="A145" s="8">
        <v>142</v>
      </c>
      <c r="B145" s="7" t="str">
        <f>"李珍"</f>
        <v>李珍</v>
      </c>
      <c r="C145" s="7" t="str">
        <f>"72604020522"</f>
        <v>72604020522</v>
      </c>
      <c r="D145" s="7">
        <v>5</v>
      </c>
      <c r="E145" s="7">
        <v>22</v>
      </c>
      <c r="F145" s="9" t="s">
        <v>8</v>
      </c>
    </row>
    <row r="146" spans="1:6" ht="24.75" customHeight="1">
      <c r="A146" s="8">
        <v>143</v>
      </c>
      <c r="B146" s="7" t="str">
        <f>"张鑫"</f>
        <v>张鑫</v>
      </c>
      <c r="C146" s="7" t="str">
        <f>"72604020523"</f>
        <v>72604020523</v>
      </c>
      <c r="D146" s="7">
        <v>5</v>
      </c>
      <c r="E146" s="7">
        <v>23</v>
      </c>
      <c r="F146" s="9">
        <v>51</v>
      </c>
    </row>
    <row r="147" spans="1:6" ht="24.75" customHeight="1">
      <c r="A147" s="8">
        <v>144</v>
      </c>
      <c r="B147" s="7" t="str">
        <f>"杨悦"</f>
        <v>杨悦</v>
      </c>
      <c r="C147" s="7" t="str">
        <f>"72604020524"</f>
        <v>72604020524</v>
      </c>
      <c r="D147" s="7">
        <v>5</v>
      </c>
      <c r="E147" s="7">
        <v>24</v>
      </c>
      <c r="F147" s="9">
        <v>67.8</v>
      </c>
    </row>
    <row r="148" spans="1:6" ht="24.75" customHeight="1">
      <c r="A148" s="8">
        <v>145</v>
      </c>
      <c r="B148" s="7" t="str">
        <f>"王珊"</f>
        <v>王珊</v>
      </c>
      <c r="C148" s="7" t="str">
        <f>"72604020525"</f>
        <v>72604020525</v>
      </c>
      <c r="D148" s="7">
        <v>5</v>
      </c>
      <c r="E148" s="7">
        <v>25</v>
      </c>
      <c r="F148" s="9" t="s">
        <v>8</v>
      </c>
    </row>
    <row r="149" spans="1:6" ht="24.75" customHeight="1">
      <c r="A149" s="8">
        <v>146</v>
      </c>
      <c r="B149" s="7" t="str">
        <f>"周静"</f>
        <v>周静</v>
      </c>
      <c r="C149" s="7" t="str">
        <f>"72604020526"</f>
        <v>72604020526</v>
      </c>
      <c r="D149" s="7">
        <v>5</v>
      </c>
      <c r="E149" s="7">
        <v>26</v>
      </c>
      <c r="F149" s="9" t="s">
        <v>8</v>
      </c>
    </row>
    <row r="150" spans="1:6" ht="24.75" customHeight="1">
      <c r="A150" s="8">
        <v>147</v>
      </c>
      <c r="B150" s="7" t="str">
        <f>"王前"</f>
        <v>王前</v>
      </c>
      <c r="C150" s="7" t="str">
        <f>"72604030527"</f>
        <v>72604030527</v>
      </c>
      <c r="D150" s="7">
        <v>5</v>
      </c>
      <c r="E150" s="7">
        <v>27</v>
      </c>
      <c r="F150" s="9" t="s">
        <v>8</v>
      </c>
    </row>
    <row r="151" spans="1:6" ht="24.75" customHeight="1">
      <c r="A151" s="8">
        <v>148</v>
      </c>
      <c r="B151" s="7" t="str">
        <f>"尹菊"</f>
        <v>尹菊</v>
      </c>
      <c r="C151" s="7" t="str">
        <f>"72604030528"</f>
        <v>72604030528</v>
      </c>
      <c r="D151" s="7">
        <v>5</v>
      </c>
      <c r="E151" s="7">
        <v>28</v>
      </c>
      <c r="F151" s="9">
        <v>47.2</v>
      </c>
    </row>
    <row r="152" spans="1:6" ht="24.75" customHeight="1">
      <c r="A152" s="8">
        <v>149</v>
      </c>
      <c r="B152" s="7" t="str">
        <f>"石富荣"</f>
        <v>石富荣</v>
      </c>
      <c r="C152" s="7" t="str">
        <f>"72604030529"</f>
        <v>72604030529</v>
      </c>
      <c r="D152" s="7">
        <v>5</v>
      </c>
      <c r="E152" s="7">
        <v>29</v>
      </c>
      <c r="F152" s="9">
        <v>55.2</v>
      </c>
    </row>
    <row r="153" spans="1:6" ht="24.75" customHeight="1">
      <c r="A153" s="8">
        <v>150</v>
      </c>
      <c r="B153" s="7" t="str">
        <f>"杨蕾"</f>
        <v>杨蕾</v>
      </c>
      <c r="C153" s="7" t="str">
        <f>"72604030530"</f>
        <v>72604030530</v>
      </c>
      <c r="D153" s="7">
        <v>5</v>
      </c>
      <c r="E153" s="7">
        <v>30</v>
      </c>
      <c r="F153" s="9">
        <v>50.4</v>
      </c>
    </row>
    <row r="154" spans="1:6" ht="24.75" customHeight="1">
      <c r="A154" s="8">
        <v>151</v>
      </c>
      <c r="B154" s="7" t="str">
        <f>"魏艺璇"</f>
        <v>魏艺璇</v>
      </c>
      <c r="C154" s="7" t="str">
        <f>"72604030601"</f>
        <v>72604030601</v>
      </c>
      <c r="D154" s="7">
        <v>6</v>
      </c>
      <c r="E154" s="7">
        <v>1</v>
      </c>
      <c r="F154" s="9">
        <v>60.4</v>
      </c>
    </row>
    <row r="155" spans="1:6" ht="24.75" customHeight="1">
      <c r="A155" s="8">
        <v>152</v>
      </c>
      <c r="B155" s="7" t="str">
        <f>"郭娣"</f>
        <v>郭娣</v>
      </c>
      <c r="C155" s="7" t="str">
        <f>"72604030602"</f>
        <v>72604030602</v>
      </c>
      <c r="D155" s="7">
        <v>6</v>
      </c>
      <c r="E155" s="7">
        <v>2</v>
      </c>
      <c r="F155" s="9">
        <v>49.2</v>
      </c>
    </row>
    <row r="156" spans="1:6" ht="24.75" customHeight="1">
      <c r="A156" s="8">
        <v>153</v>
      </c>
      <c r="B156" s="7" t="str">
        <f>"胡满满"</f>
        <v>胡满满</v>
      </c>
      <c r="C156" s="7" t="str">
        <f>"72604030603"</f>
        <v>72604030603</v>
      </c>
      <c r="D156" s="7">
        <v>6</v>
      </c>
      <c r="E156" s="7">
        <v>3</v>
      </c>
      <c r="F156" s="9">
        <v>36</v>
      </c>
    </row>
    <row r="157" spans="1:6" ht="24.75" customHeight="1">
      <c r="A157" s="8">
        <v>154</v>
      </c>
      <c r="B157" s="7" t="str">
        <f>"张锎芸"</f>
        <v>张锎芸</v>
      </c>
      <c r="C157" s="7" t="str">
        <f>"72604030604"</f>
        <v>72604030604</v>
      </c>
      <c r="D157" s="7">
        <v>6</v>
      </c>
      <c r="E157" s="7">
        <v>4</v>
      </c>
      <c r="F157" s="9">
        <v>50.4</v>
      </c>
    </row>
    <row r="158" spans="1:6" ht="24.75" customHeight="1">
      <c r="A158" s="8">
        <v>155</v>
      </c>
      <c r="B158" s="7" t="str">
        <f>"马亚敏"</f>
        <v>马亚敏</v>
      </c>
      <c r="C158" s="7" t="str">
        <f>"72604030605"</f>
        <v>72604030605</v>
      </c>
      <c r="D158" s="7">
        <v>6</v>
      </c>
      <c r="E158" s="7">
        <v>5</v>
      </c>
      <c r="F158" s="9">
        <v>42.4</v>
      </c>
    </row>
    <row r="159" spans="1:6" ht="24.75" customHeight="1">
      <c r="A159" s="8">
        <v>156</v>
      </c>
      <c r="B159" s="7" t="str">
        <f>"殷新阳"</f>
        <v>殷新阳</v>
      </c>
      <c r="C159" s="7" t="str">
        <f>"72604030606"</f>
        <v>72604030606</v>
      </c>
      <c r="D159" s="7">
        <v>6</v>
      </c>
      <c r="E159" s="7">
        <v>6</v>
      </c>
      <c r="F159" s="9" t="s">
        <v>8</v>
      </c>
    </row>
    <row r="160" spans="1:6" ht="24.75" customHeight="1">
      <c r="A160" s="8">
        <v>157</v>
      </c>
      <c r="B160" s="7" t="str">
        <f>"白玉"</f>
        <v>白玉</v>
      </c>
      <c r="C160" s="7" t="str">
        <f>"72604030607"</f>
        <v>72604030607</v>
      </c>
      <c r="D160" s="7">
        <v>6</v>
      </c>
      <c r="E160" s="7">
        <v>7</v>
      </c>
      <c r="F160" s="9">
        <v>52.2</v>
      </c>
    </row>
    <row r="161" spans="1:6" ht="24.75" customHeight="1">
      <c r="A161" s="8">
        <v>158</v>
      </c>
      <c r="B161" s="7" t="str">
        <f>"王琳"</f>
        <v>王琳</v>
      </c>
      <c r="C161" s="7" t="str">
        <f>"72604050608"</f>
        <v>72604050608</v>
      </c>
      <c r="D161" s="7">
        <v>6</v>
      </c>
      <c r="E161" s="7">
        <v>8</v>
      </c>
      <c r="F161" s="9" t="s">
        <v>8</v>
      </c>
    </row>
    <row r="162" spans="1:6" ht="24.75" customHeight="1">
      <c r="A162" s="8">
        <v>159</v>
      </c>
      <c r="B162" s="7" t="str">
        <f>"石湘源"</f>
        <v>石湘源</v>
      </c>
      <c r="C162" s="7" t="str">
        <f>"72604050609"</f>
        <v>72604050609</v>
      </c>
      <c r="D162" s="7">
        <v>6</v>
      </c>
      <c r="E162" s="7">
        <v>9</v>
      </c>
      <c r="F162" s="9" t="s">
        <v>8</v>
      </c>
    </row>
    <row r="163" spans="1:6" ht="24.75" customHeight="1">
      <c r="A163" s="8">
        <v>160</v>
      </c>
      <c r="B163" s="7" t="str">
        <f>"王玉娟"</f>
        <v>王玉娟</v>
      </c>
      <c r="C163" s="7" t="str">
        <f>"72604060610"</f>
        <v>72604060610</v>
      </c>
      <c r="D163" s="7">
        <v>6</v>
      </c>
      <c r="E163" s="7">
        <v>10</v>
      </c>
      <c r="F163" s="9">
        <v>71.2</v>
      </c>
    </row>
    <row r="164" spans="1:6" ht="24.75" customHeight="1">
      <c r="A164" s="8">
        <v>161</v>
      </c>
      <c r="B164" s="7" t="str">
        <f>"姜惠"</f>
        <v>姜惠</v>
      </c>
      <c r="C164" s="7" t="str">
        <f>"72604060611"</f>
        <v>72604060611</v>
      </c>
      <c r="D164" s="7">
        <v>6</v>
      </c>
      <c r="E164" s="7">
        <v>11</v>
      </c>
      <c r="F164" s="9">
        <v>45.2</v>
      </c>
    </row>
    <row r="165" spans="1:6" ht="24.75" customHeight="1">
      <c r="A165" s="8">
        <v>162</v>
      </c>
      <c r="B165" s="7" t="str">
        <f>"张静珂"</f>
        <v>张静珂</v>
      </c>
      <c r="C165" s="7" t="str">
        <f>"72604060612"</f>
        <v>72604060612</v>
      </c>
      <c r="D165" s="7">
        <v>6</v>
      </c>
      <c r="E165" s="7">
        <v>12</v>
      </c>
      <c r="F165" s="9" t="s">
        <v>8</v>
      </c>
    </row>
    <row r="166" spans="1:6" ht="24.75" customHeight="1">
      <c r="A166" s="8">
        <v>163</v>
      </c>
      <c r="B166" s="7" t="str">
        <f>"张茜"</f>
        <v>张茜</v>
      </c>
      <c r="C166" s="7" t="str">
        <f>"72604060613"</f>
        <v>72604060613</v>
      </c>
      <c r="D166" s="7">
        <v>6</v>
      </c>
      <c r="E166" s="7">
        <v>13</v>
      </c>
      <c r="F166" s="9">
        <v>41.2</v>
      </c>
    </row>
    <row r="167" spans="1:6" ht="24.75" customHeight="1">
      <c r="A167" s="8">
        <v>164</v>
      </c>
      <c r="B167" s="7" t="str">
        <f>"李向宛"</f>
        <v>李向宛</v>
      </c>
      <c r="C167" s="7" t="str">
        <f>"72604060614"</f>
        <v>72604060614</v>
      </c>
      <c r="D167" s="7">
        <v>6</v>
      </c>
      <c r="E167" s="7">
        <v>14</v>
      </c>
      <c r="F167" s="9">
        <v>58</v>
      </c>
    </row>
    <row r="168" spans="1:6" ht="24.75" customHeight="1">
      <c r="A168" s="8">
        <v>165</v>
      </c>
      <c r="B168" s="7" t="str">
        <f>"许芽芽"</f>
        <v>许芽芽</v>
      </c>
      <c r="C168" s="7" t="str">
        <f>"72605010615"</f>
        <v>72605010615</v>
      </c>
      <c r="D168" s="7">
        <v>6</v>
      </c>
      <c r="E168" s="7">
        <v>15</v>
      </c>
      <c r="F168" s="9">
        <v>49.4</v>
      </c>
    </row>
    <row r="169" spans="1:6" ht="24.75" customHeight="1">
      <c r="A169" s="8">
        <v>166</v>
      </c>
      <c r="B169" s="7" t="str">
        <f>"郭洋"</f>
        <v>郭洋</v>
      </c>
      <c r="C169" s="7" t="str">
        <f>"72605010616"</f>
        <v>72605010616</v>
      </c>
      <c r="D169" s="7">
        <v>6</v>
      </c>
      <c r="E169" s="7">
        <v>16</v>
      </c>
      <c r="F169" s="9" t="s">
        <v>8</v>
      </c>
    </row>
    <row r="170" spans="1:6" ht="24.75" customHeight="1">
      <c r="A170" s="8">
        <v>167</v>
      </c>
      <c r="B170" s="7" t="str">
        <f>"田青泉"</f>
        <v>田青泉</v>
      </c>
      <c r="C170" s="7" t="str">
        <f>"72605010617"</f>
        <v>72605010617</v>
      </c>
      <c r="D170" s="7">
        <v>6</v>
      </c>
      <c r="E170" s="7">
        <v>17</v>
      </c>
      <c r="F170" s="9" t="s">
        <v>8</v>
      </c>
    </row>
    <row r="171" spans="1:6" ht="24.75" customHeight="1">
      <c r="A171" s="8">
        <v>168</v>
      </c>
      <c r="B171" s="7" t="str">
        <f>"张非纳"</f>
        <v>张非纳</v>
      </c>
      <c r="C171" s="7" t="str">
        <f>"72605010618"</f>
        <v>72605010618</v>
      </c>
      <c r="D171" s="7">
        <v>6</v>
      </c>
      <c r="E171" s="7">
        <v>18</v>
      </c>
      <c r="F171" s="9">
        <v>56.2</v>
      </c>
    </row>
    <row r="172" spans="1:6" ht="24.75" customHeight="1">
      <c r="A172" s="8">
        <v>169</v>
      </c>
      <c r="B172" s="7" t="str">
        <f>"戚春雨"</f>
        <v>戚春雨</v>
      </c>
      <c r="C172" s="7" t="str">
        <f>"72605010619"</f>
        <v>72605010619</v>
      </c>
      <c r="D172" s="7">
        <v>6</v>
      </c>
      <c r="E172" s="7">
        <v>19</v>
      </c>
      <c r="F172" s="9">
        <v>70.6</v>
      </c>
    </row>
    <row r="173" spans="1:6" ht="24.75" customHeight="1">
      <c r="A173" s="8">
        <v>170</v>
      </c>
      <c r="B173" s="7" t="str">
        <f>"董甜甜"</f>
        <v>董甜甜</v>
      </c>
      <c r="C173" s="7" t="str">
        <f>"72605010620"</f>
        <v>72605010620</v>
      </c>
      <c r="D173" s="7">
        <v>6</v>
      </c>
      <c r="E173" s="7">
        <v>20</v>
      </c>
      <c r="F173" s="9">
        <v>71</v>
      </c>
    </row>
    <row r="174" spans="1:6" ht="24.75" customHeight="1">
      <c r="A174" s="8">
        <v>171</v>
      </c>
      <c r="B174" s="7" t="str">
        <f>"郭家佳"</f>
        <v>郭家佳</v>
      </c>
      <c r="C174" s="7" t="str">
        <f>"72605010621"</f>
        <v>72605010621</v>
      </c>
      <c r="D174" s="7">
        <v>6</v>
      </c>
      <c r="E174" s="7">
        <v>21</v>
      </c>
      <c r="F174" s="9">
        <v>51.6</v>
      </c>
    </row>
    <row r="175" spans="1:6" ht="24.75" customHeight="1">
      <c r="A175" s="8">
        <v>172</v>
      </c>
      <c r="B175" s="7" t="str">
        <f>"罗密"</f>
        <v>罗密</v>
      </c>
      <c r="C175" s="7" t="str">
        <f>"72605010622"</f>
        <v>72605010622</v>
      </c>
      <c r="D175" s="7">
        <v>6</v>
      </c>
      <c r="E175" s="7">
        <v>22</v>
      </c>
      <c r="F175" s="9">
        <v>66.2</v>
      </c>
    </row>
    <row r="176" spans="1:6" ht="24.75" customHeight="1">
      <c r="A176" s="8">
        <v>173</v>
      </c>
      <c r="B176" s="7" t="str">
        <f>"孙颜"</f>
        <v>孙颜</v>
      </c>
      <c r="C176" s="7" t="str">
        <f>"72605010623"</f>
        <v>72605010623</v>
      </c>
      <c r="D176" s="7">
        <v>6</v>
      </c>
      <c r="E176" s="7">
        <v>23</v>
      </c>
      <c r="F176" s="9">
        <v>52.6</v>
      </c>
    </row>
    <row r="177" spans="1:6" ht="24.75" customHeight="1">
      <c r="A177" s="8">
        <v>174</v>
      </c>
      <c r="B177" s="7" t="str">
        <f>"杨蕾"</f>
        <v>杨蕾</v>
      </c>
      <c r="C177" s="7" t="str">
        <f>"72605010624"</f>
        <v>72605010624</v>
      </c>
      <c r="D177" s="7">
        <v>6</v>
      </c>
      <c r="E177" s="7">
        <v>24</v>
      </c>
      <c r="F177" s="9">
        <v>82.8</v>
      </c>
    </row>
    <row r="178" spans="1:6" ht="24.75" customHeight="1">
      <c r="A178" s="8">
        <v>175</v>
      </c>
      <c r="B178" s="7" t="str">
        <f>"孔维良"</f>
        <v>孔维良</v>
      </c>
      <c r="C178" s="7" t="str">
        <f>"72605010625"</f>
        <v>72605010625</v>
      </c>
      <c r="D178" s="7">
        <v>6</v>
      </c>
      <c r="E178" s="7">
        <v>25</v>
      </c>
      <c r="F178" s="9">
        <v>74.8</v>
      </c>
    </row>
    <row r="179" spans="1:6" ht="24.75" customHeight="1">
      <c r="A179" s="8">
        <v>176</v>
      </c>
      <c r="B179" s="7" t="str">
        <f>"赵傲楠"</f>
        <v>赵傲楠</v>
      </c>
      <c r="C179" s="7" t="str">
        <f>"72605010626"</f>
        <v>72605010626</v>
      </c>
      <c r="D179" s="7">
        <v>6</v>
      </c>
      <c r="E179" s="7">
        <v>26</v>
      </c>
      <c r="F179" s="9">
        <v>75.8</v>
      </c>
    </row>
    <row r="180" spans="1:6" ht="24.75" customHeight="1">
      <c r="A180" s="8">
        <v>177</v>
      </c>
      <c r="B180" s="7" t="str">
        <f>"翟豪月"</f>
        <v>翟豪月</v>
      </c>
      <c r="C180" s="7" t="str">
        <f>"72605010627"</f>
        <v>72605010627</v>
      </c>
      <c r="D180" s="7">
        <v>6</v>
      </c>
      <c r="E180" s="7">
        <v>27</v>
      </c>
      <c r="F180" s="9">
        <v>60.6</v>
      </c>
    </row>
    <row r="181" spans="1:6" ht="24.75" customHeight="1">
      <c r="A181" s="8">
        <v>178</v>
      </c>
      <c r="B181" s="7" t="str">
        <f>"李倩"</f>
        <v>李倩</v>
      </c>
      <c r="C181" s="7" t="str">
        <f>"72605010628"</f>
        <v>72605010628</v>
      </c>
      <c r="D181" s="7">
        <v>6</v>
      </c>
      <c r="E181" s="7">
        <v>28</v>
      </c>
      <c r="F181" s="9">
        <v>57.6</v>
      </c>
    </row>
    <row r="182" spans="1:6" ht="24.75" customHeight="1">
      <c r="A182" s="8">
        <v>179</v>
      </c>
      <c r="B182" s="7" t="str">
        <f>"常钰"</f>
        <v>常钰</v>
      </c>
      <c r="C182" s="7" t="str">
        <f>"72605010629"</f>
        <v>72605010629</v>
      </c>
      <c r="D182" s="7">
        <v>6</v>
      </c>
      <c r="E182" s="7">
        <v>29</v>
      </c>
      <c r="F182" s="9">
        <v>60.6</v>
      </c>
    </row>
    <row r="183" spans="1:6" ht="24.75" customHeight="1">
      <c r="A183" s="8">
        <v>180</v>
      </c>
      <c r="B183" s="7" t="str">
        <f>"赵盼盼"</f>
        <v>赵盼盼</v>
      </c>
      <c r="C183" s="7" t="str">
        <f>"72605010630"</f>
        <v>72605010630</v>
      </c>
      <c r="D183" s="7">
        <v>6</v>
      </c>
      <c r="E183" s="7">
        <v>30</v>
      </c>
      <c r="F183" s="9">
        <v>58.4</v>
      </c>
    </row>
    <row r="184" spans="1:6" ht="24.75" customHeight="1">
      <c r="A184" s="8">
        <v>181</v>
      </c>
      <c r="B184" s="7" t="str">
        <f>"赵宠"</f>
        <v>赵宠</v>
      </c>
      <c r="C184" s="7" t="str">
        <f>"72605010701"</f>
        <v>72605010701</v>
      </c>
      <c r="D184" s="7">
        <v>7</v>
      </c>
      <c r="E184" s="7">
        <v>1</v>
      </c>
      <c r="F184" s="9" t="s">
        <v>8</v>
      </c>
    </row>
    <row r="185" spans="1:6" ht="24.75" customHeight="1">
      <c r="A185" s="8">
        <v>182</v>
      </c>
      <c r="B185" s="7" t="str">
        <f>"阮莉莉"</f>
        <v>阮莉莉</v>
      </c>
      <c r="C185" s="7" t="str">
        <f>"72605020702"</f>
        <v>72605020702</v>
      </c>
      <c r="D185" s="7">
        <v>7</v>
      </c>
      <c r="E185" s="7">
        <v>2</v>
      </c>
      <c r="F185" s="9">
        <v>53.4</v>
      </c>
    </row>
    <row r="186" spans="1:6" ht="24.75" customHeight="1">
      <c r="A186" s="8">
        <v>183</v>
      </c>
      <c r="B186" s="7" t="str">
        <f>"郑霄"</f>
        <v>郑霄</v>
      </c>
      <c r="C186" s="7" t="str">
        <f>"72605020703"</f>
        <v>72605020703</v>
      </c>
      <c r="D186" s="7">
        <v>7</v>
      </c>
      <c r="E186" s="7">
        <v>3</v>
      </c>
      <c r="F186" s="9">
        <v>68.6</v>
      </c>
    </row>
    <row r="187" spans="1:6" ht="24.75" customHeight="1">
      <c r="A187" s="8">
        <v>184</v>
      </c>
      <c r="B187" s="7" t="str">
        <f>"屈朝阳"</f>
        <v>屈朝阳</v>
      </c>
      <c r="C187" s="7" t="str">
        <f>"72605020704"</f>
        <v>72605020704</v>
      </c>
      <c r="D187" s="7">
        <v>7</v>
      </c>
      <c r="E187" s="7">
        <v>4</v>
      </c>
      <c r="F187" s="9">
        <v>73</v>
      </c>
    </row>
    <row r="188" spans="1:6" ht="24.75" customHeight="1">
      <c r="A188" s="8">
        <v>185</v>
      </c>
      <c r="B188" s="7" t="str">
        <f>"倪秋菊"</f>
        <v>倪秋菊</v>
      </c>
      <c r="C188" s="7" t="str">
        <f>"72605020705"</f>
        <v>72605020705</v>
      </c>
      <c r="D188" s="7">
        <v>7</v>
      </c>
      <c r="E188" s="7">
        <v>5</v>
      </c>
      <c r="F188" s="9">
        <v>57.4</v>
      </c>
    </row>
    <row r="189" spans="1:6" ht="24.75" customHeight="1">
      <c r="A189" s="8">
        <v>186</v>
      </c>
      <c r="B189" s="7" t="str">
        <f>"惠琼瑶"</f>
        <v>惠琼瑶</v>
      </c>
      <c r="C189" s="7" t="str">
        <f>"72605020706"</f>
        <v>72605020706</v>
      </c>
      <c r="D189" s="7">
        <v>7</v>
      </c>
      <c r="E189" s="7">
        <v>6</v>
      </c>
      <c r="F189" s="9">
        <v>60.6</v>
      </c>
    </row>
    <row r="190" spans="1:6" ht="24.75" customHeight="1">
      <c r="A190" s="8">
        <v>187</v>
      </c>
      <c r="B190" s="7" t="str">
        <f>"翟悠"</f>
        <v>翟悠</v>
      </c>
      <c r="C190" s="7" t="str">
        <f>"72605030707"</f>
        <v>72605030707</v>
      </c>
      <c r="D190" s="7">
        <v>7</v>
      </c>
      <c r="E190" s="7">
        <v>7</v>
      </c>
      <c r="F190" s="9">
        <v>43.4</v>
      </c>
    </row>
    <row r="191" spans="1:6" ht="24.75" customHeight="1">
      <c r="A191" s="8">
        <v>188</v>
      </c>
      <c r="B191" s="7" t="str">
        <f>"古鹏举"</f>
        <v>古鹏举</v>
      </c>
      <c r="C191" s="7" t="str">
        <f>"72605030708"</f>
        <v>72605030708</v>
      </c>
      <c r="D191" s="7">
        <v>7</v>
      </c>
      <c r="E191" s="7">
        <v>8</v>
      </c>
      <c r="F191" s="9" t="s">
        <v>8</v>
      </c>
    </row>
    <row r="192" spans="1:6" ht="24.75" customHeight="1">
      <c r="A192" s="8">
        <v>189</v>
      </c>
      <c r="B192" s="7" t="str">
        <f>"孙婷婷"</f>
        <v>孙婷婷</v>
      </c>
      <c r="C192" s="7" t="str">
        <f>"72605030709"</f>
        <v>72605030709</v>
      </c>
      <c r="D192" s="7">
        <v>7</v>
      </c>
      <c r="E192" s="7">
        <v>9</v>
      </c>
      <c r="F192" s="9">
        <v>68.8</v>
      </c>
    </row>
    <row r="193" spans="1:6" ht="24.75" customHeight="1">
      <c r="A193" s="8">
        <v>190</v>
      </c>
      <c r="B193" s="7" t="str">
        <f>"洪新景"</f>
        <v>洪新景</v>
      </c>
      <c r="C193" s="7" t="str">
        <f>"72605030710"</f>
        <v>72605030710</v>
      </c>
      <c r="D193" s="7">
        <v>7</v>
      </c>
      <c r="E193" s="7">
        <v>10</v>
      </c>
      <c r="F193" s="9">
        <v>69.8</v>
      </c>
    </row>
    <row r="194" spans="1:6" ht="24.75" customHeight="1">
      <c r="A194" s="8">
        <v>191</v>
      </c>
      <c r="B194" s="7" t="str">
        <f>"黄焱焱"</f>
        <v>黄焱焱</v>
      </c>
      <c r="C194" s="7" t="str">
        <f>"72605030711"</f>
        <v>72605030711</v>
      </c>
      <c r="D194" s="7">
        <v>7</v>
      </c>
      <c r="E194" s="7">
        <v>11</v>
      </c>
      <c r="F194" s="9">
        <v>66.6</v>
      </c>
    </row>
    <row r="195" spans="1:6" ht="24.75" customHeight="1">
      <c r="A195" s="8">
        <v>192</v>
      </c>
      <c r="B195" s="7" t="str">
        <f>"王珂"</f>
        <v>王珂</v>
      </c>
      <c r="C195" s="7" t="str">
        <f>"72605030712"</f>
        <v>72605030712</v>
      </c>
      <c r="D195" s="7">
        <v>7</v>
      </c>
      <c r="E195" s="7">
        <v>12</v>
      </c>
      <c r="F195" s="9">
        <v>48.6</v>
      </c>
    </row>
    <row r="196" spans="1:6" ht="24.75" customHeight="1">
      <c r="A196" s="8">
        <v>193</v>
      </c>
      <c r="B196" s="7" t="str">
        <f>"郑梦"</f>
        <v>郑梦</v>
      </c>
      <c r="C196" s="7" t="str">
        <f>"72605030713"</f>
        <v>72605030713</v>
      </c>
      <c r="D196" s="7">
        <v>7</v>
      </c>
      <c r="E196" s="7">
        <v>13</v>
      </c>
      <c r="F196" s="9" t="s">
        <v>8</v>
      </c>
    </row>
    <row r="197" spans="1:6" ht="24.75" customHeight="1">
      <c r="A197" s="8">
        <v>194</v>
      </c>
      <c r="B197" s="7" t="str">
        <f>"林一凡"</f>
        <v>林一凡</v>
      </c>
      <c r="C197" s="7" t="str">
        <f>"72605030714"</f>
        <v>72605030714</v>
      </c>
      <c r="D197" s="7">
        <v>7</v>
      </c>
      <c r="E197" s="7">
        <v>14</v>
      </c>
      <c r="F197" s="9">
        <v>70.4</v>
      </c>
    </row>
    <row r="198" spans="1:6" ht="24.75" customHeight="1">
      <c r="A198" s="8">
        <v>195</v>
      </c>
      <c r="B198" s="7" t="str">
        <f>"韩丽"</f>
        <v>韩丽</v>
      </c>
      <c r="C198" s="7" t="str">
        <f>"72605030715"</f>
        <v>72605030715</v>
      </c>
      <c r="D198" s="7">
        <v>7</v>
      </c>
      <c r="E198" s="7">
        <v>15</v>
      </c>
      <c r="F198" s="9">
        <v>58.4</v>
      </c>
    </row>
    <row r="199" spans="1:6" ht="24.75" customHeight="1">
      <c r="A199" s="8">
        <v>196</v>
      </c>
      <c r="B199" s="7" t="str">
        <f>"付金平"</f>
        <v>付金平</v>
      </c>
      <c r="C199" s="7" t="str">
        <f>"72605030716"</f>
        <v>72605030716</v>
      </c>
      <c r="D199" s="7">
        <v>7</v>
      </c>
      <c r="E199" s="7">
        <v>16</v>
      </c>
      <c r="F199" s="9">
        <v>45</v>
      </c>
    </row>
    <row r="200" spans="1:6" ht="24.75" customHeight="1">
      <c r="A200" s="8">
        <v>197</v>
      </c>
      <c r="B200" s="7" t="str">
        <f>"牛青青"</f>
        <v>牛青青</v>
      </c>
      <c r="C200" s="7" t="str">
        <f>"72605030717"</f>
        <v>72605030717</v>
      </c>
      <c r="D200" s="7">
        <v>7</v>
      </c>
      <c r="E200" s="7">
        <v>17</v>
      </c>
      <c r="F200" s="9">
        <v>68.2</v>
      </c>
    </row>
    <row r="201" spans="1:6" ht="24.75" customHeight="1">
      <c r="A201" s="8">
        <v>198</v>
      </c>
      <c r="B201" s="7" t="str">
        <f>"康嘉文"</f>
        <v>康嘉文</v>
      </c>
      <c r="C201" s="7" t="str">
        <f>"72605030718"</f>
        <v>72605030718</v>
      </c>
      <c r="D201" s="7">
        <v>7</v>
      </c>
      <c r="E201" s="7">
        <v>18</v>
      </c>
      <c r="F201" s="9">
        <v>45.8</v>
      </c>
    </row>
    <row r="202" spans="1:6" ht="24.75" customHeight="1">
      <c r="A202" s="8">
        <v>199</v>
      </c>
      <c r="B202" s="7" t="str">
        <f>"王欣"</f>
        <v>王欣</v>
      </c>
      <c r="C202" s="7" t="str">
        <f>"72605030719"</f>
        <v>72605030719</v>
      </c>
      <c r="D202" s="7">
        <v>7</v>
      </c>
      <c r="E202" s="7">
        <v>19</v>
      </c>
      <c r="F202" s="9">
        <v>48</v>
      </c>
    </row>
    <row r="203" spans="1:6" ht="24.75" customHeight="1">
      <c r="A203" s="8">
        <v>200</v>
      </c>
      <c r="B203" s="7" t="str">
        <f>"张兴芳"</f>
        <v>张兴芳</v>
      </c>
      <c r="C203" s="7" t="str">
        <f>"72605030720"</f>
        <v>72605030720</v>
      </c>
      <c r="D203" s="7">
        <v>7</v>
      </c>
      <c r="E203" s="7">
        <v>20</v>
      </c>
      <c r="F203" s="9" t="s">
        <v>8</v>
      </c>
    </row>
    <row r="204" spans="1:6" ht="24.75" customHeight="1">
      <c r="A204" s="8">
        <v>201</v>
      </c>
      <c r="B204" s="7" t="str">
        <f>"高源"</f>
        <v>高源</v>
      </c>
      <c r="C204" s="7" t="str">
        <f>"72605030721"</f>
        <v>72605030721</v>
      </c>
      <c r="D204" s="7">
        <v>7</v>
      </c>
      <c r="E204" s="7">
        <v>21</v>
      </c>
      <c r="F204" s="9" t="s">
        <v>8</v>
      </c>
    </row>
    <row r="205" spans="1:6" ht="24.75" customHeight="1">
      <c r="A205" s="8">
        <v>202</v>
      </c>
      <c r="B205" s="7" t="str">
        <f>"司亚楠"</f>
        <v>司亚楠</v>
      </c>
      <c r="C205" s="7" t="str">
        <f>"72605030722"</f>
        <v>72605030722</v>
      </c>
      <c r="D205" s="7">
        <v>7</v>
      </c>
      <c r="E205" s="7">
        <v>22</v>
      </c>
      <c r="F205" s="9" t="s">
        <v>8</v>
      </c>
    </row>
    <row r="206" spans="1:6" ht="24.75" customHeight="1">
      <c r="A206" s="8">
        <v>203</v>
      </c>
      <c r="B206" s="7" t="str">
        <f>"王婷婷"</f>
        <v>王婷婷</v>
      </c>
      <c r="C206" s="7" t="str">
        <f>"72605030723"</f>
        <v>72605030723</v>
      </c>
      <c r="D206" s="7">
        <v>7</v>
      </c>
      <c r="E206" s="7">
        <v>23</v>
      </c>
      <c r="F206" s="9">
        <v>48.6</v>
      </c>
    </row>
    <row r="207" spans="1:6" ht="24.75" customHeight="1">
      <c r="A207" s="8">
        <v>204</v>
      </c>
      <c r="B207" s="7" t="str">
        <f>"郑梦媚"</f>
        <v>郑梦媚</v>
      </c>
      <c r="C207" s="7" t="str">
        <f>"72605030724"</f>
        <v>72605030724</v>
      </c>
      <c r="D207" s="7">
        <v>7</v>
      </c>
      <c r="E207" s="7">
        <v>24</v>
      </c>
      <c r="F207" s="9">
        <v>53.4</v>
      </c>
    </row>
    <row r="208" spans="1:6" ht="24.75" customHeight="1">
      <c r="A208" s="8">
        <v>205</v>
      </c>
      <c r="B208" s="7" t="str">
        <f>"李贇"</f>
        <v>李贇</v>
      </c>
      <c r="C208" s="7" t="str">
        <f>"72605030725"</f>
        <v>72605030725</v>
      </c>
      <c r="D208" s="7">
        <v>7</v>
      </c>
      <c r="E208" s="7">
        <v>25</v>
      </c>
      <c r="F208" s="9">
        <v>63.8</v>
      </c>
    </row>
    <row r="209" spans="1:6" ht="24.75" customHeight="1">
      <c r="A209" s="8">
        <v>206</v>
      </c>
      <c r="B209" s="7" t="str">
        <f>"杨笑楠"</f>
        <v>杨笑楠</v>
      </c>
      <c r="C209" s="7" t="str">
        <f>"72605030726"</f>
        <v>72605030726</v>
      </c>
      <c r="D209" s="7">
        <v>7</v>
      </c>
      <c r="E209" s="7">
        <v>26</v>
      </c>
      <c r="F209" s="9">
        <v>53.6</v>
      </c>
    </row>
    <row r="210" spans="1:6" ht="24.75" customHeight="1">
      <c r="A210" s="8">
        <v>207</v>
      </c>
      <c r="B210" s="7" t="str">
        <f>"马草"</f>
        <v>马草</v>
      </c>
      <c r="C210" s="7" t="str">
        <f>"72606010727"</f>
        <v>72606010727</v>
      </c>
      <c r="D210" s="7">
        <v>7</v>
      </c>
      <c r="E210" s="7">
        <v>27</v>
      </c>
      <c r="F210" s="9">
        <v>53.8</v>
      </c>
    </row>
    <row r="211" spans="1:6" ht="24.75" customHeight="1">
      <c r="A211" s="8">
        <v>208</v>
      </c>
      <c r="B211" s="7" t="str">
        <f>"曹焕"</f>
        <v>曹焕</v>
      </c>
      <c r="C211" s="7" t="str">
        <f>"72606010728"</f>
        <v>72606010728</v>
      </c>
      <c r="D211" s="7">
        <v>7</v>
      </c>
      <c r="E211" s="7">
        <v>28</v>
      </c>
      <c r="F211" s="9">
        <v>65.6</v>
      </c>
    </row>
    <row r="212" spans="1:6" ht="24.75" customHeight="1">
      <c r="A212" s="8">
        <v>209</v>
      </c>
      <c r="B212" s="7" t="str">
        <f>"李若凡"</f>
        <v>李若凡</v>
      </c>
      <c r="C212" s="7" t="str">
        <f>"72606010729"</f>
        <v>72606010729</v>
      </c>
      <c r="D212" s="7">
        <v>7</v>
      </c>
      <c r="E212" s="7">
        <v>29</v>
      </c>
      <c r="F212" s="9">
        <v>48.6</v>
      </c>
    </row>
    <row r="213" spans="1:6" ht="24.75" customHeight="1">
      <c r="A213" s="8">
        <v>210</v>
      </c>
      <c r="B213" s="7" t="str">
        <f>"张静"</f>
        <v>张静</v>
      </c>
      <c r="C213" s="7" t="str">
        <f>"72606010730"</f>
        <v>72606010730</v>
      </c>
      <c r="D213" s="7">
        <v>7</v>
      </c>
      <c r="E213" s="7">
        <v>30</v>
      </c>
      <c r="F213" s="9">
        <v>64.6</v>
      </c>
    </row>
    <row r="214" spans="1:6" ht="24.75" customHeight="1">
      <c r="A214" s="8">
        <v>211</v>
      </c>
      <c r="B214" s="7" t="str">
        <f>"张爽"</f>
        <v>张爽</v>
      </c>
      <c r="C214" s="7" t="str">
        <f>"72606010801"</f>
        <v>72606010801</v>
      </c>
      <c r="D214" s="7">
        <v>8</v>
      </c>
      <c r="E214" s="7">
        <v>1</v>
      </c>
      <c r="F214" s="9">
        <v>41.2</v>
      </c>
    </row>
    <row r="215" spans="1:6" ht="24.75" customHeight="1">
      <c r="A215" s="8">
        <v>212</v>
      </c>
      <c r="B215" s="7" t="str">
        <f>"周硕"</f>
        <v>周硕</v>
      </c>
      <c r="C215" s="7" t="str">
        <f>"72606010802"</f>
        <v>72606010802</v>
      </c>
      <c r="D215" s="7">
        <v>8</v>
      </c>
      <c r="E215" s="7">
        <v>2</v>
      </c>
      <c r="F215" s="9">
        <v>42</v>
      </c>
    </row>
    <row r="216" spans="1:6" ht="24.75" customHeight="1">
      <c r="A216" s="8">
        <v>213</v>
      </c>
      <c r="B216" s="7" t="str">
        <f>"戴良田"</f>
        <v>戴良田</v>
      </c>
      <c r="C216" s="7" t="str">
        <f>"72606010803"</f>
        <v>72606010803</v>
      </c>
      <c r="D216" s="7">
        <v>8</v>
      </c>
      <c r="E216" s="7">
        <v>3</v>
      </c>
      <c r="F216" s="9">
        <v>41</v>
      </c>
    </row>
    <row r="217" spans="1:6" ht="24.75" customHeight="1">
      <c r="A217" s="8">
        <v>214</v>
      </c>
      <c r="B217" s="7" t="str">
        <f>"刘梦圆"</f>
        <v>刘梦圆</v>
      </c>
      <c r="C217" s="7" t="str">
        <f>"72606010804"</f>
        <v>72606010804</v>
      </c>
      <c r="D217" s="7">
        <v>8</v>
      </c>
      <c r="E217" s="7">
        <v>4</v>
      </c>
      <c r="F217" s="9">
        <v>64.2</v>
      </c>
    </row>
    <row r="218" spans="1:6" ht="24.75" customHeight="1">
      <c r="A218" s="8">
        <v>215</v>
      </c>
      <c r="B218" s="7" t="str">
        <f>"梁斐斐"</f>
        <v>梁斐斐</v>
      </c>
      <c r="C218" s="7" t="str">
        <f>"72606020805"</f>
        <v>72606020805</v>
      </c>
      <c r="D218" s="7">
        <v>8</v>
      </c>
      <c r="E218" s="7">
        <v>5</v>
      </c>
      <c r="F218" s="9">
        <v>45.8</v>
      </c>
    </row>
    <row r="219" spans="1:6" ht="24.75" customHeight="1">
      <c r="A219" s="8">
        <v>216</v>
      </c>
      <c r="B219" s="7" t="str">
        <f>"李红"</f>
        <v>李红</v>
      </c>
      <c r="C219" s="7" t="str">
        <f>"72606020806"</f>
        <v>72606020806</v>
      </c>
      <c r="D219" s="7">
        <v>8</v>
      </c>
      <c r="E219" s="7">
        <v>6</v>
      </c>
      <c r="F219" s="9">
        <v>62</v>
      </c>
    </row>
    <row r="220" spans="1:6" ht="24.75" customHeight="1">
      <c r="A220" s="8">
        <v>217</v>
      </c>
      <c r="B220" s="7" t="str">
        <f>"李红阳"</f>
        <v>李红阳</v>
      </c>
      <c r="C220" s="7" t="str">
        <f>"72606020807"</f>
        <v>72606020807</v>
      </c>
      <c r="D220" s="7">
        <v>8</v>
      </c>
      <c r="E220" s="7">
        <v>7</v>
      </c>
      <c r="F220" s="9">
        <v>55.6</v>
      </c>
    </row>
    <row r="221" spans="1:6" ht="24.75" customHeight="1">
      <c r="A221" s="8">
        <v>218</v>
      </c>
      <c r="B221" s="7" t="str">
        <f>"赵双"</f>
        <v>赵双</v>
      </c>
      <c r="C221" s="7" t="str">
        <f>"72606020808"</f>
        <v>72606020808</v>
      </c>
      <c r="D221" s="7">
        <v>8</v>
      </c>
      <c r="E221" s="7">
        <v>8</v>
      </c>
      <c r="F221" s="9">
        <v>52</v>
      </c>
    </row>
    <row r="222" spans="1:6" ht="24.75" customHeight="1">
      <c r="A222" s="8">
        <v>219</v>
      </c>
      <c r="B222" s="7" t="str">
        <f>"朱丽飒"</f>
        <v>朱丽飒</v>
      </c>
      <c r="C222" s="7" t="str">
        <f>"72606030809"</f>
        <v>72606030809</v>
      </c>
      <c r="D222" s="7">
        <v>8</v>
      </c>
      <c r="E222" s="7">
        <v>9</v>
      </c>
      <c r="F222" s="9">
        <v>43.4</v>
      </c>
    </row>
    <row r="223" spans="1:6" ht="24.75" customHeight="1">
      <c r="A223" s="8">
        <v>220</v>
      </c>
      <c r="B223" s="7" t="str">
        <f>"马晓林"</f>
        <v>马晓林</v>
      </c>
      <c r="C223" s="7" t="str">
        <f>"72606030810"</f>
        <v>72606030810</v>
      </c>
      <c r="D223" s="7">
        <v>8</v>
      </c>
      <c r="E223" s="7">
        <v>10</v>
      </c>
      <c r="F223" s="9" t="s">
        <v>8</v>
      </c>
    </row>
    <row r="224" spans="1:6" ht="24.75" customHeight="1">
      <c r="A224" s="8">
        <v>221</v>
      </c>
      <c r="B224" s="7" t="str">
        <f>"郑露露·"</f>
        <v>郑露露·</v>
      </c>
      <c r="C224" s="7" t="str">
        <f>"72606030811"</f>
        <v>72606030811</v>
      </c>
      <c r="D224" s="7">
        <v>8</v>
      </c>
      <c r="E224" s="7">
        <v>11</v>
      </c>
      <c r="F224" s="9">
        <v>59.4</v>
      </c>
    </row>
    <row r="225" spans="1:6" ht="24.75" customHeight="1">
      <c r="A225" s="8">
        <v>222</v>
      </c>
      <c r="B225" s="7" t="str">
        <f>"付玉巧"</f>
        <v>付玉巧</v>
      </c>
      <c r="C225" s="7" t="str">
        <f>"72607010812"</f>
        <v>72607010812</v>
      </c>
      <c r="D225" s="7">
        <v>8</v>
      </c>
      <c r="E225" s="7">
        <v>12</v>
      </c>
      <c r="F225" s="9" t="s">
        <v>8</v>
      </c>
    </row>
    <row r="226" spans="1:6" ht="24.75" customHeight="1">
      <c r="A226" s="8">
        <v>223</v>
      </c>
      <c r="B226" s="7" t="str">
        <f>"王娅"</f>
        <v>王娅</v>
      </c>
      <c r="C226" s="7" t="str">
        <f>"72607010813"</f>
        <v>72607010813</v>
      </c>
      <c r="D226" s="7">
        <v>8</v>
      </c>
      <c r="E226" s="7">
        <v>13</v>
      </c>
      <c r="F226" s="9">
        <v>70</v>
      </c>
    </row>
    <row r="227" spans="1:6" ht="24.75" customHeight="1">
      <c r="A227" s="8">
        <v>224</v>
      </c>
      <c r="B227" s="7" t="str">
        <f>"王林平"</f>
        <v>王林平</v>
      </c>
      <c r="C227" s="7" t="str">
        <f>"72607010814"</f>
        <v>72607010814</v>
      </c>
      <c r="D227" s="7">
        <v>8</v>
      </c>
      <c r="E227" s="7">
        <v>14</v>
      </c>
      <c r="F227" s="9">
        <v>54.4</v>
      </c>
    </row>
    <row r="228" spans="1:6" ht="24.75" customHeight="1">
      <c r="A228" s="8">
        <v>225</v>
      </c>
      <c r="B228" s="7" t="str">
        <f>"李林霞"</f>
        <v>李林霞</v>
      </c>
      <c r="C228" s="7" t="str">
        <f>"72607010815"</f>
        <v>72607010815</v>
      </c>
      <c r="D228" s="7">
        <v>8</v>
      </c>
      <c r="E228" s="7">
        <v>15</v>
      </c>
      <c r="F228" s="9">
        <v>55.4</v>
      </c>
    </row>
    <row r="229" spans="1:6" ht="24.75" customHeight="1">
      <c r="A229" s="8">
        <v>226</v>
      </c>
      <c r="B229" s="7" t="str">
        <f>"彭钰"</f>
        <v>彭钰</v>
      </c>
      <c r="C229" s="7" t="str">
        <f>"72607010816"</f>
        <v>72607010816</v>
      </c>
      <c r="D229" s="7">
        <v>8</v>
      </c>
      <c r="E229" s="7">
        <v>16</v>
      </c>
      <c r="F229" s="9">
        <v>57.2</v>
      </c>
    </row>
    <row r="230" spans="1:6" ht="24.75" customHeight="1">
      <c r="A230" s="8">
        <v>227</v>
      </c>
      <c r="B230" s="7" t="str">
        <f>"于艳平"</f>
        <v>于艳平</v>
      </c>
      <c r="C230" s="7" t="str">
        <f>"72607010817"</f>
        <v>72607010817</v>
      </c>
      <c r="D230" s="7">
        <v>8</v>
      </c>
      <c r="E230" s="7">
        <v>17</v>
      </c>
      <c r="F230" s="9">
        <v>56.4</v>
      </c>
    </row>
    <row r="231" spans="1:6" ht="24.75" customHeight="1">
      <c r="A231" s="8">
        <v>228</v>
      </c>
      <c r="B231" s="7" t="str">
        <f>"姚广莉"</f>
        <v>姚广莉</v>
      </c>
      <c r="C231" s="7" t="str">
        <f>"72607010818"</f>
        <v>72607010818</v>
      </c>
      <c r="D231" s="7">
        <v>8</v>
      </c>
      <c r="E231" s="7">
        <v>18</v>
      </c>
      <c r="F231" s="9">
        <v>62.8</v>
      </c>
    </row>
    <row r="232" spans="1:6" ht="24.75" customHeight="1">
      <c r="A232" s="8">
        <v>229</v>
      </c>
      <c r="B232" s="7" t="str">
        <f>"陈俊颖"</f>
        <v>陈俊颖</v>
      </c>
      <c r="C232" s="7" t="str">
        <f>"72607010819"</f>
        <v>72607010819</v>
      </c>
      <c r="D232" s="7">
        <v>8</v>
      </c>
      <c r="E232" s="7">
        <v>19</v>
      </c>
      <c r="F232" s="9">
        <v>56.8</v>
      </c>
    </row>
    <row r="233" spans="1:6" ht="24.75" customHeight="1">
      <c r="A233" s="8">
        <v>230</v>
      </c>
      <c r="B233" s="7" t="str">
        <f>"胡艺"</f>
        <v>胡艺</v>
      </c>
      <c r="C233" s="7" t="str">
        <f>"72607010820"</f>
        <v>72607010820</v>
      </c>
      <c r="D233" s="7">
        <v>8</v>
      </c>
      <c r="E233" s="7">
        <v>20</v>
      </c>
      <c r="F233" s="9">
        <v>62.4</v>
      </c>
    </row>
    <row r="234" spans="1:6" ht="24.75" customHeight="1">
      <c r="A234" s="8">
        <v>231</v>
      </c>
      <c r="B234" s="7" t="str">
        <f>"陈春钰"</f>
        <v>陈春钰</v>
      </c>
      <c r="C234" s="7" t="str">
        <f>"72607010821"</f>
        <v>72607010821</v>
      </c>
      <c r="D234" s="7">
        <v>8</v>
      </c>
      <c r="E234" s="7">
        <v>21</v>
      </c>
      <c r="F234" s="9">
        <v>53.2</v>
      </c>
    </row>
    <row r="235" spans="1:6" ht="24.75" customHeight="1">
      <c r="A235" s="8">
        <v>232</v>
      </c>
      <c r="B235" s="7" t="str">
        <f>"白静"</f>
        <v>白静</v>
      </c>
      <c r="C235" s="7" t="str">
        <f>"72607010822"</f>
        <v>72607010822</v>
      </c>
      <c r="D235" s="7">
        <v>8</v>
      </c>
      <c r="E235" s="7">
        <v>22</v>
      </c>
      <c r="F235" s="9">
        <v>77.2</v>
      </c>
    </row>
    <row r="236" spans="1:6" ht="24.75" customHeight="1">
      <c r="A236" s="8">
        <v>233</v>
      </c>
      <c r="B236" s="7" t="str">
        <f>"李铭铭"</f>
        <v>李铭铭</v>
      </c>
      <c r="C236" s="7" t="str">
        <f>"72607010823"</f>
        <v>72607010823</v>
      </c>
      <c r="D236" s="7">
        <v>8</v>
      </c>
      <c r="E236" s="7">
        <v>23</v>
      </c>
      <c r="F236" s="9">
        <v>45</v>
      </c>
    </row>
    <row r="237" spans="1:6" ht="24.75" customHeight="1">
      <c r="A237" s="8">
        <v>234</v>
      </c>
      <c r="B237" s="7" t="str">
        <f>"王甜甜"</f>
        <v>王甜甜</v>
      </c>
      <c r="C237" s="7" t="str">
        <f>"72607010824"</f>
        <v>72607010824</v>
      </c>
      <c r="D237" s="7">
        <v>8</v>
      </c>
      <c r="E237" s="7">
        <v>24</v>
      </c>
      <c r="F237" s="9">
        <v>41.2</v>
      </c>
    </row>
    <row r="238" spans="1:6" ht="24.75" customHeight="1">
      <c r="A238" s="8">
        <v>235</v>
      </c>
      <c r="B238" s="7" t="str">
        <f>"赵华帅"</f>
        <v>赵华帅</v>
      </c>
      <c r="C238" s="7" t="str">
        <f>"72607010825"</f>
        <v>72607010825</v>
      </c>
      <c r="D238" s="7">
        <v>8</v>
      </c>
      <c r="E238" s="7">
        <v>25</v>
      </c>
      <c r="F238" s="9">
        <v>39.2</v>
      </c>
    </row>
    <row r="239" spans="1:6" ht="24.75" customHeight="1">
      <c r="A239" s="8">
        <v>236</v>
      </c>
      <c r="B239" s="7" t="str">
        <f>"赵冰"</f>
        <v>赵冰</v>
      </c>
      <c r="C239" s="7" t="str">
        <f>"72607010826"</f>
        <v>72607010826</v>
      </c>
      <c r="D239" s="7">
        <v>8</v>
      </c>
      <c r="E239" s="7">
        <v>26</v>
      </c>
      <c r="F239" s="9">
        <v>60</v>
      </c>
    </row>
    <row r="240" spans="1:6" ht="24.75" customHeight="1">
      <c r="A240" s="8">
        <v>237</v>
      </c>
      <c r="B240" s="7" t="str">
        <f>"张顺超"</f>
        <v>张顺超</v>
      </c>
      <c r="C240" s="7" t="str">
        <f>"72607010827"</f>
        <v>72607010827</v>
      </c>
      <c r="D240" s="7">
        <v>8</v>
      </c>
      <c r="E240" s="7">
        <v>27</v>
      </c>
      <c r="F240" s="9">
        <v>54.8</v>
      </c>
    </row>
    <row r="241" spans="1:6" ht="24.75" customHeight="1">
      <c r="A241" s="8">
        <v>238</v>
      </c>
      <c r="B241" s="7" t="str">
        <f>"刘怡品"</f>
        <v>刘怡品</v>
      </c>
      <c r="C241" s="7" t="str">
        <f>"72607010828"</f>
        <v>72607010828</v>
      </c>
      <c r="D241" s="7">
        <v>8</v>
      </c>
      <c r="E241" s="7">
        <v>28</v>
      </c>
      <c r="F241" s="9">
        <v>48.8</v>
      </c>
    </row>
    <row r="242" spans="1:6" ht="24.75" customHeight="1">
      <c r="A242" s="8">
        <v>239</v>
      </c>
      <c r="B242" s="7" t="str">
        <f>"杨君涛"</f>
        <v>杨君涛</v>
      </c>
      <c r="C242" s="7" t="str">
        <f>"72607010829"</f>
        <v>72607010829</v>
      </c>
      <c r="D242" s="7">
        <v>8</v>
      </c>
      <c r="E242" s="7">
        <v>29</v>
      </c>
      <c r="F242" s="9">
        <v>42.6</v>
      </c>
    </row>
    <row r="243" spans="1:6" ht="24.75" customHeight="1">
      <c r="A243" s="8">
        <v>240</v>
      </c>
      <c r="B243" s="7" t="str">
        <f>"吴聪"</f>
        <v>吴聪</v>
      </c>
      <c r="C243" s="7" t="str">
        <f>"72607010830"</f>
        <v>72607010830</v>
      </c>
      <c r="D243" s="7">
        <v>8</v>
      </c>
      <c r="E243" s="7">
        <v>30</v>
      </c>
      <c r="F243" s="9" t="s">
        <v>8</v>
      </c>
    </row>
    <row r="244" spans="1:6" ht="24.75" customHeight="1">
      <c r="A244" s="8">
        <v>241</v>
      </c>
      <c r="B244" s="7" t="str">
        <f>"董瑜"</f>
        <v>董瑜</v>
      </c>
      <c r="C244" s="7" t="str">
        <f>"72607010901"</f>
        <v>72607010901</v>
      </c>
      <c r="D244" s="7">
        <v>9</v>
      </c>
      <c r="E244" s="7">
        <v>1</v>
      </c>
      <c r="F244" s="9">
        <v>54</v>
      </c>
    </row>
    <row r="245" spans="1:6" ht="24.75" customHeight="1">
      <c r="A245" s="8">
        <v>242</v>
      </c>
      <c r="B245" s="7" t="str">
        <f>"韩子宵"</f>
        <v>韩子宵</v>
      </c>
      <c r="C245" s="7" t="str">
        <f>"72607010902"</f>
        <v>72607010902</v>
      </c>
      <c r="D245" s="7">
        <v>9</v>
      </c>
      <c r="E245" s="7">
        <v>2</v>
      </c>
      <c r="F245" s="9">
        <v>40.4</v>
      </c>
    </row>
    <row r="246" spans="1:6" ht="24.75" customHeight="1">
      <c r="A246" s="8">
        <v>243</v>
      </c>
      <c r="B246" s="7" t="str">
        <f>"吴荣幸"</f>
        <v>吴荣幸</v>
      </c>
      <c r="C246" s="7" t="str">
        <f>"72607010903"</f>
        <v>72607010903</v>
      </c>
      <c r="D246" s="7">
        <v>9</v>
      </c>
      <c r="E246" s="7">
        <v>3</v>
      </c>
      <c r="F246" s="9" t="s">
        <v>8</v>
      </c>
    </row>
    <row r="247" spans="1:6" ht="24.75" customHeight="1">
      <c r="A247" s="8">
        <v>244</v>
      </c>
      <c r="B247" s="7" t="str">
        <f>"林迎春"</f>
        <v>林迎春</v>
      </c>
      <c r="C247" s="7" t="str">
        <f>"72607010904"</f>
        <v>72607010904</v>
      </c>
      <c r="D247" s="7">
        <v>9</v>
      </c>
      <c r="E247" s="7">
        <v>4</v>
      </c>
      <c r="F247" s="9">
        <v>64.4</v>
      </c>
    </row>
    <row r="248" spans="1:6" ht="24.75" customHeight="1">
      <c r="A248" s="8">
        <v>245</v>
      </c>
      <c r="B248" s="7" t="str">
        <f>"卢薇"</f>
        <v>卢薇</v>
      </c>
      <c r="C248" s="7" t="str">
        <f>"72607010905"</f>
        <v>72607010905</v>
      </c>
      <c r="D248" s="7">
        <v>9</v>
      </c>
      <c r="E248" s="7">
        <v>5</v>
      </c>
      <c r="F248" s="9" t="s">
        <v>8</v>
      </c>
    </row>
    <row r="249" spans="1:6" ht="24.75" customHeight="1">
      <c r="A249" s="8">
        <v>246</v>
      </c>
      <c r="B249" s="7" t="str">
        <f>"李志"</f>
        <v>李志</v>
      </c>
      <c r="C249" s="7" t="str">
        <f>"72607010906"</f>
        <v>72607010906</v>
      </c>
      <c r="D249" s="7">
        <v>9</v>
      </c>
      <c r="E249" s="7">
        <v>6</v>
      </c>
      <c r="F249" s="9">
        <v>41.8</v>
      </c>
    </row>
    <row r="250" spans="1:6" ht="24.75" customHeight="1">
      <c r="A250" s="8">
        <v>247</v>
      </c>
      <c r="B250" s="7" t="str">
        <f>"杨海啸"</f>
        <v>杨海啸</v>
      </c>
      <c r="C250" s="7" t="str">
        <f>"72607010907"</f>
        <v>72607010907</v>
      </c>
      <c r="D250" s="7">
        <v>9</v>
      </c>
      <c r="E250" s="7">
        <v>7</v>
      </c>
      <c r="F250" s="9">
        <v>34.2</v>
      </c>
    </row>
    <row r="251" spans="1:6" ht="24.75" customHeight="1">
      <c r="A251" s="8">
        <v>248</v>
      </c>
      <c r="B251" s="7" t="str">
        <f>"马亚丽"</f>
        <v>马亚丽</v>
      </c>
      <c r="C251" s="7" t="str">
        <f>"72607010908"</f>
        <v>72607010908</v>
      </c>
      <c r="D251" s="7">
        <v>9</v>
      </c>
      <c r="E251" s="7">
        <v>8</v>
      </c>
      <c r="F251" s="9" t="s">
        <v>8</v>
      </c>
    </row>
    <row r="252" spans="1:6" ht="24.75" customHeight="1">
      <c r="A252" s="8">
        <v>249</v>
      </c>
      <c r="B252" s="7" t="str">
        <f>"张玉欣"</f>
        <v>张玉欣</v>
      </c>
      <c r="C252" s="7" t="str">
        <f>"72607010909"</f>
        <v>72607010909</v>
      </c>
      <c r="D252" s="7">
        <v>9</v>
      </c>
      <c r="E252" s="7">
        <v>9</v>
      </c>
      <c r="F252" s="9" t="s">
        <v>8</v>
      </c>
    </row>
    <row r="253" spans="1:6" ht="24.75" customHeight="1">
      <c r="A253" s="8">
        <v>250</v>
      </c>
      <c r="B253" s="7" t="str">
        <f>"蔡秋阳"</f>
        <v>蔡秋阳</v>
      </c>
      <c r="C253" s="7" t="str">
        <f>"72607010910"</f>
        <v>72607010910</v>
      </c>
      <c r="D253" s="7">
        <v>9</v>
      </c>
      <c r="E253" s="7">
        <v>10</v>
      </c>
      <c r="F253" s="9" t="s">
        <v>8</v>
      </c>
    </row>
    <row r="254" spans="1:6" ht="24.75" customHeight="1">
      <c r="A254" s="8">
        <v>251</v>
      </c>
      <c r="B254" s="7" t="str">
        <f>"宋明月"</f>
        <v>宋明月</v>
      </c>
      <c r="C254" s="7" t="str">
        <f>"72607010911"</f>
        <v>72607010911</v>
      </c>
      <c r="D254" s="7">
        <v>9</v>
      </c>
      <c r="E254" s="7">
        <v>11</v>
      </c>
      <c r="F254" s="9" t="s">
        <v>8</v>
      </c>
    </row>
    <row r="255" spans="1:6" ht="24.75" customHeight="1">
      <c r="A255" s="8">
        <v>252</v>
      </c>
      <c r="B255" s="7" t="str">
        <f>"郭真真"</f>
        <v>郭真真</v>
      </c>
      <c r="C255" s="7" t="str">
        <f>"72607010912"</f>
        <v>72607010912</v>
      </c>
      <c r="D255" s="7">
        <v>9</v>
      </c>
      <c r="E255" s="7">
        <v>12</v>
      </c>
      <c r="F255" s="9">
        <v>59.4</v>
      </c>
    </row>
    <row r="256" spans="1:6" ht="24.75" customHeight="1">
      <c r="A256" s="8">
        <v>253</v>
      </c>
      <c r="B256" s="7" t="str">
        <f>"黄超男"</f>
        <v>黄超男</v>
      </c>
      <c r="C256" s="7" t="str">
        <f>"72607010913"</f>
        <v>72607010913</v>
      </c>
      <c r="D256" s="7">
        <v>9</v>
      </c>
      <c r="E256" s="7">
        <v>13</v>
      </c>
      <c r="F256" s="9">
        <v>55.6</v>
      </c>
    </row>
    <row r="257" spans="1:6" ht="24.75" customHeight="1">
      <c r="A257" s="8">
        <v>254</v>
      </c>
      <c r="B257" s="7" t="str">
        <f>"樊姗姗"</f>
        <v>樊姗姗</v>
      </c>
      <c r="C257" s="7" t="str">
        <f>"72607010914"</f>
        <v>72607010914</v>
      </c>
      <c r="D257" s="7">
        <v>9</v>
      </c>
      <c r="E257" s="7">
        <v>14</v>
      </c>
      <c r="F257" s="9">
        <v>64.4</v>
      </c>
    </row>
    <row r="258" spans="1:6" ht="24.75" customHeight="1">
      <c r="A258" s="8">
        <v>255</v>
      </c>
      <c r="B258" s="7" t="str">
        <f>"李阳"</f>
        <v>李阳</v>
      </c>
      <c r="C258" s="7" t="str">
        <f>"72607010915"</f>
        <v>72607010915</v>
      </c>
      <c r="D258" s="7">
        <v>9</v>
      </c>
      <c r="E258" s="7">
        <v>15</v>
      </c>
      <c r="F258" s="9">
        <v>44.4</v>
      </c>
    </row>
    <row r="259" spans="1:6" ht="24.75" customHeight="1">
      <c r="A259" s="8">
        <v>256</v>
      </c>
      <c r="B259" s="7" t="str">
        <f>"文璨"</f>
        <v>文璨</v>
      </c>
      <c r="C259" s="7" t="str">
        <f>"72607010916"</f>
        <v>72607010916</v>
      </c>
      <c r="D259" s="7">
        <v>9</v>
      </c>
      <c r="E259" s="7">
        <v>16</v>
      </c>
      <c r="F259" s="9" t="s">
        <v>8</v>
      </c>
    </row>
    <row r="260" spans="1:6" ht="24.75" customHeight="1">
      <c r="A260" s="8">
        <v>257</v>
      </c>
      <c r="B260" s="7" t="str">
        <f>"李婷"</f>
        <v>李婷</v>
      </c>
      <c r="C260" s="7" t="str">
        <f>"72607010917"</f>
        <v>72607010917</v>
      </c>
      <c r="D260" s="7">
        <v>9</v>
      </c>
      <c r="E260" s="7">
        <v>17</v>
      </c>
      <c r="F260" s="9" t="s">
        <v>8</v>
      </c>
    </row>
    <row r="261" spans="1:6" ht="24.75" customHeight="1">
      <c r="A261" s="8">
        <v>258</v>
      </c>
      <c r="B261" s="7" t="str">
        <f>"李飞"</f>
        <v>李飞</v>
      </c>
      <c r="C261" s="7" t="str">
        <f>"72607010918"</f>
        <v>72607010918</v>
      </c>
      <c r="D261" s="7">
        <v>9</v>
      </c>
      <c r="E261" s="7">
        <v>18</v>
      </c>
      <c r="F261" s="9">
        <v>53</v>
      </c>
    </row>
    <row r="262" spans="1:6" ht="24.75" customHeight="1">
      <c r="A262" s="8">
        <v>259</v>
      </c>
      <c r="B262" s="7" t="str">
        <f>"文玉菁"</f>
        <v>文玉菁</v>
      </c>
      <c r="C262" s="7" t="str">
        <f>"72607020919"</f>
        <v>72607020919</v>
      </c>
      <c r="D262" s="7">
        <v>9</v>
      </c>
      <c r="E262" s="7">
        <v>19</v>
      </c>
      <c r="F262" s="9">
        <v>61</v>
      </c>
    </row>
    <row r="263" spans="1:6" ht="24.75" customHeight="1">
      <c r="A263" s="8">
        <v>260</v>
      </c>
      <c r="B263" s="7" t="str">
        <f>"王蔓"</f>
        <v>王蔓</v>
      </c>
      <c r="C263" s="7" t="str">
        <f>"72607020920"</f>
        <v>72607020920</v>
      </c>
      <c r="D263" s="7">
        <v>9</v>
      </c>
      <c r="E263" s="7">
        <v>20</v>
      </c>
      <c r="F263" s="9">
        <v>56.2</v>
      </c>
    </row>
    <row r="264" spans="1:6" ht="24.75" customHeight="1">
      <c r="A264" s="8">
        <v>261</v>
      </c>
      <c r="B264" s="7" t="str">
        <f>"秦叶"</f>
        <v>秦叶</v>
      </c>
      <c r="C264" s="7" t="str">
        <f>"72607020921"</f>
        <v>72607020921</v>
      </c>
      <c r="D264" s="7">
        <v>9</v>
      </c>
      <c r="E264" s="7">
        <v>21</v>
      </c>
      <c r="F264" s="9" t="s">
        <v>8</v>
      </c>
    </row>
    <row r="265" spans="1:6" ht="24.75" customHeight="1">
      <c r="A265" s="8">
        <v>262</v>
      </c>
      <c r="B265" s="7" t="str">
        <f>"张春田"</f>
        <v>张春田</v>
      </c>
      <c r="C265" s="7" t="str">
        <f>"72607020922"</f>
        <v>72607020922</v>
      </c>
      <c r="D265" s="7">
        <v>9</v>
      </c>
      <c r="E265" s="7">
        <v>22</v>
      </c>
      <c r="F265" s="9">
        <v>81.2</v>
      </c>
    </row>
    <row r="266" spans="1:6" ht="24.75" customHeight="1">
      <c r="A266" s="8">
        <v>263</v>
      </c>
      <c r="B266" s="7" t="str">
        <f>"韩林林"</f>
        <v>韩林林</v>
      </c>
      <c r="C266" s="7" t="str">
        <f>"72607020923"</f>
        <v>72607020923</v>
      </c>
      <c r="D266" s="7">
        <v>9</v>
      </c>
      <c r="E266" s="7">
        <v>23</v>
      </c>
      <c r="F266" s="9">
        <v>65.8</v>
      </c>
    </row>
    <row r="267" spans="1:6" ht="24.75" customHeight="1">
      <c r="A267" s="8">
        <v>264</v>
      </c>
      <c r="B267" s="7" t="str">
        <f>"王峥"</f>
        <v>王峥</v>
      </c>
      <c r="C267" s="7" t="str">
        <f>"72607020924"</f>
        <v>72607020924</v>
      </c>
      <c r="D267" s="7">
        <v>9</v>
      </c>
      <c r="E267" s="7">
        <v>24</v>
      </c>
      <c r="F267" s="9" t="s">
        <v>8</v>
      </c>
    </row>
    <row r="268" spans="1:6" ht="24.75" customHeight="1">
      <c r="A268" s="8">
        <v>265</v>
      </c>
      <c r="B268" s="7" t="str">
        <f>"秦扬"</f>
        <v>秦扬</v>
      </c>
      <c r="C268" s="7" t="str">
        <f>"72607020925"</f>
        <v>72607020925</v>
      </c>
      <c r="D268" s="7">
        <v>9</v>
      </c>
      <c r="E268" s="7">
        <v>25</v>
      </c>
      <c r="F268" s="9">
        <v>59.4</v>
      </c>
    </row>
    <row r="269" spans="1:6" ht="24.75" customHeight="1">
      <c r="A269" s="8">
        <v>266</v>
      </c>
      <c r="B269" s="7" t="str">
        <f>"徐倩倩"</f>
        <v>徐倩倩</v>
      </c>
      <c r="C269" s="7" t="str">
        <f>"72607020926"</f>
        <v>72607020926</v>
      </c>
      <c r="D269" s="7">
        <v>9</v>
      </c>
      <c r="E269" s="7">
        <v>26</v>
      </c>
      <c r="F269" s="9">
        <v>71.6</v>
      </c>
    </row>
    <row r="270" spans="1:6" ht="24.75" customHeight="1">
      <c r="A270" s="8">
        <v>267</v>
      </c>
      <c r="B270" s="7" t="str">
        <f>"徐倩"</f>
        <v>徐倩</v>
      </c>
      <c r="C270" s="7" t="str">
        <f>"72607020927"</f>
        <v>72607020927</v>
      </c>
      <c r="D270" s="7">
        <v>9</v>
      </c>
      <c r="E270" s="7">
        <v>27</v>
      </c>
      <c r="F270" s="9">
        <v>66.2</v>
      </c>
    </row>
    <row r="271" spans="1:6" ht="24.75" customHeight="1">
      <c r="A271" s="8">
        <v>268</v>
      </c>
      <c r="B271" s="7" t="str">
        <f>"钟彭涛"</f>
        <v>钟彭涛</v>
      </c>
      <c r="C271" s="7" t="str">
        <f>"72607020928"</f>
        <v>72607020928</v>
      </c>
      <c r="D271" s="7">
        <v>9</v>
      </c>
      <c r="E271" s="7">
        <v>28</v>
      </c>
      <c r="F271" s="9">
        <v>35.6</v>
      </c>
    </row>
    <row r="272" spans="1:6" ht="24.75" customHeight="1">
      <c r="A272" s="8">
        <v>269</v>
      </c>
      <c r="B272" s="7" t="str">
        <f>"焦梦喆"</f>
        <v>焦梦喆</v>
      </c>
      <c r="C272" s="7" t="str">
        <f>"72607020929"</f>
        <v>72607020929</v>
      </c>
      <c r="D272" s="7">
        <v>9</v>
      </c>
      <c r="E272" s="7">
        <v>29</v>
      </c>
      <c r="F272" s="9" t="s">
        <v>8</v>
      </c>
    </row>
    <row r="273" spans="1:6" ht="24.75" customHeight="1">
      <c r="A273" s="8">
        <v>270</v>
      </c>
      <c r="B273" s="7" t="str">
        <f>"赵衍"</f>
        <v>赵衍</v>
      </c>
      <c r="C273" s="7" t="str">
        <f>"72607020930"</f>
        <v>72607020930</v>
      </c>
      <c r="D273" s="7">
        <v>9</v>
      </c>
      <c r="E273" s="7">
        <v>30</v>
      </c>
      <c r="F273" s="9" t="s">
        <v>8</v>
      </c>
    </row>
    <row r="274" spans="1:6" ht="24.75" customHeight="1">
      <c r="A274" s="8">
        <v>271</v>
      </c>
      <c r="B274" s="7" t="str">
        <f>"方荆"</f>
        <v>方荆</v>
      </c>
      <c r="C274" s="7" t="str">
        <f>"72607021001"</f>
        <v>72607021001</v>
      </c>
      <c r="D274" s="7">
        <v>10</v>
      </c>
      <c r="E274" s="7">
        <v>1</v>
      </c>
      <c r="F274" s="9">
        <v>47.6</v>
      </c>
    </row>
    <row r="275" spans="1:6" ht="24.75" customHeight="1">
      <c r="A275" s="8">
        <v>272</v>
      </c>
      <c r="B275" s="7" t="str">
        <f>"郝聪林"</f>
        <v>郝聪林</v>
      </c>
      <c r="C275" s="7" t="str">
        <f>"72607021002"</f>
        <v>72607021002</v>
      </c>
      <c r="D275" s="7">
        <v>10</v>
      </c>
      <c r="E275" s="7">
        <v>2</v>
      </c>
      <c r="F275" s="9">
        <v>50</v>
      </c>
    </row>
    <row r="276" spans="1:6" ht="24.75" customHeight="1">
      <c r="A276" s="8">
        <v>273</v>
      </c>
      <c r="B276" s="7" t="str">
        <f>"唐迦南"</f>
        <v>唐迦南</v>
      </c>
      <c r="C276" s="7" t="str">
        <f>"72607021003"</f>
        <v>72607021003</v>
      </c>
      <c r="D276" s="7">
        <v>10</v>
      </c>
      <c r="E276" s="7">
        <v>3</v>
      </c>
      <c r="F276" s="9">
        <v>45</v>
      </c>
    </row>
    <row r="277" spans="1:6" ht="24.75" customHeight="1">
      <c r="A277" s="8">
        <v>274</v>
      </c>
      <c r="B277" s="7" t="str">
        <f>"王倩"</f>
        <v>王倩</v>
      </c>
      <c r="C277" s="7" t="str">
        <f>"72607031004"</f>
        <v>72607031004</v>
      </c>
      <c r="D277" s="7">
        <v>10</v>
      </c>
      <c r="E277" s="7">
        <v>4</v>
      </c>
      <c r="F277" s="9">
        <v>34.8</v>
      </c>
    </row>
    <row r="278" spans="1:6" ht="24.75" customHeight="1">
      <c r="A278" s="8">
        <v>275</v>
      </c>
      <c r="B278" s="7" t="str">
        <f>"刘琳琳"</f>
        <v>刘琳琳</v>
      </c>
      <c r="C278" s="7" t="str">
        <f>"72607031005"</f>
        <v>72607031005</v>
      </c>
      <c r="D278" s="7">
        <v>10</v>
      </c>
      <c r="E278" s="7">
        <v>5</v>
      </c>
      <c r="F278" s="9" t="s">
        <v>8</v>
      </c>
    </row>
    <row r="279" spans="1:6" ht="24.75" customHeight="1">
      <c r="A279" s="8">
        <v>276</v>
      </c>
      <c r="B279" s="7" t="str">
        <f>"曹静焕"</f>
        <v>曹静焕</v>
      </c>
      <c r="C279" s="7" t="str">
        <f>"72607031006"</f>
        <v>72607031006</v>
      </c>
      <c r="D279" s="7">
        <v>10</v>
      </c>
      <c r="E279" s="7">
        <v>6</v>
      </c>
      <c r="F279" s="9">
        <v>46</v>
      </c>
    </row>
    <row r="280" spans="1:6" ht="24.75" customHeight="1">
      <c r="A280" s="8">
        <v>277</v>
      </c>
      <c r="B280" s="7" t="str">
        <f>"景梦"</f>
        <v>景梦</v>
      </c>
      <c r="C280" s="7" t="str">
        <f>"72607031007"</f>
        <v>72607031007</v>
      </c>
      <c r="D280" s="7">
        <v>10</v>
      </c>
      <c r="E280" s="7">
        <v>7</v>
      </c>
      <c r="F280" s="9">
        <v>49.8</v>
      </c>
    </row>
    <row r="281" spans="1:6" ht="24.75" customHeight="1">
      <c r="A281" s="8">
        <v>278</v>
      </c>
      <c r="B281" s="7" t="str">
        <f>"赵静淑"</f>
        <v>赵静淑</v>
      </c>
      <c r="C281" s="7" t="str">
        <f>"72607031008"</f>
        <v>72607031008</v>
      </c>
      <c r="D281" s="7">
        <v>10</v>
      </c>
      <c r="E281" s="7">
        <v>8</v>
      </c>
      <c r="F281" s="9">
        <v>48.4</v>
      </c>
    </row>
    <row r="282" spans="1:6" ht="24.75" customHeight="1">
      <c r="A282" s="8">
        <v>279</v>
      </c>
      <c r="B282" s="7" t="str">
        <f>"张果"</f>
        <v>张果</v>
      </c>
      <c r="C282" s="7" t="str">
        <f>"72607041009"</f>
        <v>72607041009</v>
      </c>
      <c r="D282" s="7">
        <v>10</v>
      </c>
      <c r="E282" s="7">
        <v>9</v>
      </c>
      <c r="F282" s="9" t="s">
        <v>8</v>
      </c>
    </row>
    <row r="283" spans="1:6" ht="24.75" customHeight="1">
      <c r="A283" s="8">
        <v>280</v>
      </c>
      <c r="B283" s="7" t="str">
        <f>"万裴"</f>
        <v>万裴</v>
      </c>
      <c r="C283" s="7" t="str">
        <f>"72607041010"</f>
        <v>72607041010</v>
      </c>
      <c r="D283" s="7">
        <v>10</v>
      </c>
      <c r="E283" s="7">
        <v>10</v>
      </c>
      <c r="F283" s="9">
        <v>57.8</v>
      </c>
    </row>
    <row r="284" spans="1:6" ht="24.75" customHeight="1">
      <c r="A284" s="8">
        <v>281</v>
      </c>
      <c r="B284" s="7" t="str">
        <f>"梁贝贝"</f>
        <v>梁贝贝</v>
      </c>
      <c r="C284" s="7" t="str">
        <f>"72607041011"</f>
        <v>72607041011</v>
      </c>
      <c r="D284" s="7">
        <v>10</v>
      </c>
      <c r="E284" s="7">
        <v>11</v>
      </c>
      <c r="F284" s="9">
        <v>44</v>
      </c>
    </row>
    <row r="285" spans="1:6" ht="24.75" customHeight="1">
      <c r="A285" s="8">
        <v>282</v>
      </c>
      <c r="B285" s="7" t="str">
        <f>"马梦雨"</f>
        <v>马梦雨</v>
      </c>
      <c r="C285" s="7" t="str">
        <f>"72607041012"</f>
        <v>72607041012</v>
      </c>
      <c r="D285" s="7">
        <v>10</v>
      </c>
      <c r="E285" s="7">
        <v>12</v>
      </c>
      <c r="F285" s="9">
        <v>57.8</v>
      </c>
    </row>
    <row r="286" spans="1:6" ht="24.75" customHeight="1">
      <c r="A286" s="8">
        <v>283</v>
      </c>
      <c r="B286" s="7" t="str">
        <f>"周智慧"</f>
        <v>周智慧</v>
      </c>
      <c r="C286" s="7" t="str">
        <f>"72607041013"</f>
        <v>72607041013</v>
      </c>
      <c r="D286" s="7">
        <v>10</v>
      </c>
      <c r="E286" s="7">
        <v>13</v>
      </c>
      <c r="F286" s="9">
        <v>53</v>
      </c>
    </row>
    <row r="287" spans="1:6" ht="24.75" customHeight="1">
      <c r="A287" s="8">
        <v>284</v>
      </c>
      <c r="B287" s="7" t="str">
        <f>"张彬"</f>
        <v>张彬</v>
      </c>
      <c r="C287" s="7" t="str">
        <f>"72607041014"</f>
        <v>72607041014</v>
      </c>
      <c r="D287" s="7">
        <v>10</v>
      </c>
      <c r="E287" s="7">
        <v>14</v>
      </c>
      <c r="F287" s="9">
        <v>55.8</v>
      </c>
    </row>
    <row r="288" spans="1:6" ht="24.75" customHeight="1">
      <c r="A288" s="8">
        <v>285</v>
      </c>
      <c r="B288" s="7" t="str">
        <f>"王鹏"</f>
        <v>王鹏</v>
      </c>
      <c r="C288" s="7" t="str">
        <f>"72607041015"</f>
        <v>72607041015</v>
      </c>
      <c r="D288" s="7">
        <v>10</v>
      </c>
      <c r="E288" s="7">
        <v>15</v>
      </c>
      <c r="F288" s="9" t="s">
        <v>8</v>
      </c>
    </row>
    <row r="289" spans="1:6" ht="24.75" customHeight="1">
      <c r="A289" s="8">
        <v>286</v>
      </c>
      <c r="B289" s="7" t="str">
        <f>"李冠华"</f>
        <v>李冠华</v>
      </c>
      <c r="C289" s="7" t="str">
        <f>"72607051016"</f>
        <v>72607051016</v>
      </c>
      <c r="D289" s="7">
        <v>10</v>
      </c>
      <c r="E289" s="7">
        <v>16</v>
      </c>
      <c r="F289" s="9">
        <v>44</v>
      </c>
    </row>
    <row r="290" spans="1:6" ht="24.75" customHeight="1">
      <c r="A290" s="8">
        <v>287</v>
      </c>
      <c r="B290" s="7" t="str">
        <f>"李勇"</f>
        <v>李勇</v>
      </c>
      <c r="C290" s="7" t="str">
        <f>"72607051017"</f>
        <v>72607051017</v>
      </c>
      <c r="D290" s="7">
        <v>10</v>
      </c>
      <c r="E290" s="7">
        <v>17</v>
      </c>
      <c r="F290" s="9">
        <v>56.6</v>
      </c>
    </row>
    <row r="291" spans="1:6" ht="24.75" customHeight="1">
      <c r="A291" s="8">
        <v>288</v>
      </c>
      <c r="B291" s="7" t="str">
        <f>"苏越"</f>
        <v>苏越</v>
      </c>
      <c r="C291" s="7" t="str">
        <f>"72607051018"</f>
        <v>72607051018</v>
      </c>
      <c r="D291" s="7">
        <v>10</v>
      </c>
      <c r="E291" s="7">
        <v>18</v>
      </c>
      <c r="F291" s="9">
        <v>49</v>
      </c>
    </row>
    <row r="292" spans="1:6" ht="24.75" customHeight="1">
      <c r="A292" s="8">
        <v>289</v>
      </c>
      <c r="B292" s="7" t="str">
        <f>"贾芝"</f>
        <v>贾芝</v>
      </c>
      <c r="C292" s="7" t="str">
        <f>"72607051019"</f>
        <v>72607051019</v>
      </c>
      <c r="D292" s="7">
        <v>10</v>
      </c>
      <c r="E292" s="7">
        <v>19</v>
      </c>
      <c r="F292" s="9">
        <v>60.8</v>
      </c>
    </row>
    <row r="293" spans="1:6" ht="24.75" customHeight="1">
      <c r="A293" s="8">
        <v>290</v>
      </c>
      <c r="B293" s="7" t="str">
        <f>"王佳楠"</f>
        <v>王佳楠</v>
      </c>
      <c r="C293" s="7" t="str">
        <f>"72608011020"</f>
        <v>72608011020</v>
      </c>
      <c r="D293" s="7">
        <v>10</v>
      </c>
      <c r="E293" s="7">
        <v>20</v>
      </c>
      <c r="F293" s="9">
        <v>49</v>
      </c>
    </row>
    <row r="294" spans="1:6" ht="24.75" customHeight="1">
      <c r="A294" s="8">
        <v>291</v>
      </c>
      <c r="B294" s="7" t="str">
        <f>"樊芳芳"</f>
        <v>樊芳芳</v>
      </c>
      <c r="C294" s="7" t="str">
        <f>"72608011021"</f>
        <v>72608011021</v>
      </c>
      <c r="D294" s="7">
        <v>10</v>
      </c>
      <c r="E294" s="7">
        <v>21</v>
      </c>
      <c r="F294" s="9" t="s">
        <v>8</v>
      </c>
    </row>
    <row r="295" spans="1:6" ht="24.75" customHeight="1">
      <c r="A295" s="8">
        <v>292</v>
      </c>
      <c r="B295" s="7" t="str">
        <f>"崔盼盼"</f>
        <v>崔盼盼</v>
      </c>
      <c r="C295" s="7" t="str">
        <f>"72608011022"</f>
        <v>72608011022</v>
      </c>
      <c r="D295" s="7">
        <v>10</v>
      </c>
      <c r="E295" s="7">
        <v>22</v>
      </c>
      <c r="F295" s="9">
        <v>45.8</v>
      </c>
    </row>
    <row r="296" spans="1:6" ht="24.75" customHeight="1">
      <c r="A296" s="8">
        <v>293</v>
      </c>
      <c r="B296" s="7" t="str">
        <f>"伟威"</f>
        <v>伟威</v>
      </c>
      <c r="C296" s="7" t="str">
        <f>"72608011023"</f>
        <v>72608011023</v>
      </c>
      <c r="D296" s="7">
        <v>10</v>
      </c>
      <c r="E296" s="7">
        <v>23</v>
      </c>
      <c r="F296" s="9">
        <v>67.2</v>
      </c>
    </row>
    <row r="297" spans="1:6" ht="24.75" customHeight="1">
      <c r="A297" s="8">
        <v>294</v>
      </c>
      <c r="B297" s="7" t="str">
        <f>"李冰"</f>
        <v>李冰</v>
      </c>
      <c r="C297" s="7" t="str">
        <f>"72608011024"</f>
        <v>72608011024</v>
      </c>
      <c r="D297" s="7">
        <v>10</v>
      </c>
      <c r="E297" s="7">
        <v>24</v>
      </c>
      <c r="F297" s="9">
        <v>43</v>
      </c>
    </row>
    <row r="298" spans="1:6" ht="24.75" customHeight="1">
      <c r="A298" s="8">
        <v>295</v>
      </c>
      <c r="B298" s="7" t="str">
        <f>"杨巧庆"</f>
        <v>杨巧庆</v>
      </c>
      <c r="C298" s="7" t="str">
        <f>"72608011025"</f>
        <v>72608011025</v>
      </c>
      <c r="D298" s="7">
        <v>10</v>
      </c>
      <c r="E298" s="7">
        <v>25</v>
      </c>
      <c r="F298" s="9" t="s">
        <v>8</v>
      </c>
    </row>
    <row r="299" spans="1:6" ht="24.75" customHeight="1">
      <c r="A299" s="8">
        <v>296</v>
      </c>
      <c r="B299" s="7" t="str">
        <f>"平凡"</f>
        <v>平凡</v>
      </c>
      <c r="C299" s="7" t="str">
        <f>"72608011026"</f>
        <v>72608011026</v>
      </c>
      <c r="D299" s="7">
        <v>10</v>
      </c>
      <c r="E299" s="7">
        <v>26</v>
      </c>
      <c r="F299" s="9">
        <v>53.6</v>
      </c>
    </row>
    <row r="300" spans="1:6" ht="24.75" customHeight="1">
      <c r="A300" s="8">
        <v>297</v>
      </c>
      <c r="B300" s="7" t="str">
        <f>"秦阳"</f>
        <v>秦阳</v>
      </c>
      <c r="C300" s="7" t="str">
        <f>"72608011027"</f>
        <v>72608011027</v>
      </c>
      <c r="D300" s="7">
        <v>10</v>
      </c>
      <c r="E300" s="7">
        <v>27</v>
      </c>
      <c r="F300" s="9">
        <v>48.4</v>
      </c>
    </row>
    <row r="301" spans="1:6" ht="24.75" customHeight="1">
      <c r="A301" s="8">
        <v>298</v>
      </c>
      <c r="B301" s="7" t="str">
        <f>"乔荣存"</f>
        <v>乔荣存</v>
      </c>
      <c r="C301" s="7" t="str">
        <f>"72608021028"</f>
        <v>72608021028</v>
      </c>
      <c r="D301" s="7">
        <v>10</v>
      </c>
      <c r="E301" s="7">
        <v>28</v>
      </c>
      <c r="F301" s="9">
        <v>55.2</v>
      </c>
    </row>
    <row r="302" spans="1:6" ht="24.75" customHeight="1">
      <c r="A302" s="8">
        <v>299</v>
      </c>
      <c r="B302" s="7" t="str">
        <f>"马文斐"</f>
        <v>马文斐</v>
      </c>
      <c r="C302" s="7" t="str">
        <f>"72608021029"</f>
        <v>72608021029</v>
      </c>
      <c r="D302" s="7">
        <v>10</v>
      </c>
      <c r="E302" s="7">
        <v>29</v>
      </c>
      <c r="F302" s="9">
        <v>73.4</v>
      </c>
    </row>
    <row r="303" spans="1:6" ht="24.75" customHeight="1">
      <c r="A303" s="8">
        <v>300</v>
      </c>
      <c r="B303" s="7" t="str">
        <f>"宋爽"</f>
        <v>宋爽</v>
      </c>
      <c r="C303" s="7" t="str">
        <f>"72608021030"</f>
        <v>72608021030</v>
      </c>
      <c r="D303" s="7">
        <v>10</v>
      </c>
      <c r="E303" s="7">
        <v>30</v>
      </c>
      <c r="F303" s="9">
        <v>51.6</v>
      </c>
    </row>
    <row r="304" spans="1:6" ht="24.75" customHeight="1">
      <c r="A304" s="8">
        <v>301</v>
      </c>
      <c r="B304" s="7" t="str">
        <f>"张崇"</f>
        <v>张崇</v>
      </c>
      <c r="C304" s="7" t="str">
        <f>"72608021101"</f>
        <v>72608021101</v>
      </c>
      <c r="D304" s="7">
        <v>11</v>
      </c>
      <c r="E304" s="7">
        <v>1</v>
      </c>
      <c r="F304" s="9">
        <v>52.6</v>
      </c>
    </row>
    <row r="305" spans="1:6" ht="24.75" customHeight="1">
      <c r="A305" s="8">
        <v>302</v>
      </c>
      <c r="B305" s="7" t="str">
        <f>"李照幸"</f>
        <v>李照幸</v>
      </c>
      <c r="C305" s="7" t="str">
        <f>"72608031102"</f>
        <v>72608031102</v>
      </c>
      <c r="D305" s="7">
        <v>11</v>
      </c>
      <c r="E305" s="7">
        <v>2</v>
      </c>
      <c r="F305" s="9">
        <v>40.6</v>
      </c>
    </row>
    <row r="306" spans="1:6" ht="24.75" customHeight="1">
      <c r="A306" s="8">
        <v>303</v>
      </c>
      <c r="B306" s="7" t="str">
        <f>"张静"</f>
        <v>张静</v>
      </c>
      <c r="C306" s="7" t="str">
        <f>"72608031103"</f>
        <v>72608031103</v>
      </c>
      <c r="D306" s="7">
        <v>11</v>
      </c>
      <c r="E306" s="7">
        <v>3</v>
      </c>
      <c r="F306" s="9">
        <v>63.8</v>
      </c>
    </row>
    <row r="307" spans="1:6" ht="24.75" customHeight="1">
      <c r="A307" s="8">
        <v>304</v>
      </c>
      <c r="B307" s="7" t="str">
        <f>"张肃"</f>
        <v>张肃</v>
      </c>
      <c r="C307" s="7" t="str">
        <f>"72609011104"</f>
        <v>72609011104</v>
      </c>
      <c r="D307" s="7">
        <v>11</v>
      </c>
      <c r="E307" s="7">
        <v>4</v>
      </c>
      <c r="F307" s="9">
        <v>61.6</v>
      </c>
    </row>
    <row r="308" spans="1:6" ht="24.75" customHeight="1">
      <c r="A308" s="8">
        <v>305</v>
      </c>
      <c r="B308" s="7" t="str">
        <f>"翟杏祯"</f>
        <v>翟杏祯</v>
      </c>
      <c r="C308" s="7" t="str">
        <f>"72609011105"</f>
        <v>72609011105</v>
      </c>
      <c r="D308" s="7">
        <v>11</v>
      </c>
      <c r="E308" s="7">
        <v>5</v>
      </c>
      <c r="F308" s="9" t="s">
        <v>8</v>
      </c>
    </row>
    <row r="309" spans="1:6" ht="24.75" customHeight="1">
      <c r="A309" s="8">
        <v>306</v>
      </c>
      <c r="B309" s="7" t="str">
        <f>"李月洁"</f>
        <v>李月洁</v>
      </c>
      <c r="C309" s="7" t="str">
        <f>"72609011106"</f>
        <v>72609011106</v>
      </c>
      <c r="D309" s="7">
        <v>11</v>
      </c>
      <c r="E309" s="7">
        <v>6</v>
      </c>
      <c r="F309" s="9">
        <v>47.4</v>
      </c>
    </row>
    <row r="310" spans="1:6" ht="24.75" customHeight="1">
      <c r="A310" s="8">
        <v>307</v>
      </c>
      <c r="B310" s="7" t="str">
        <f>"张延青"</f>
        <v>张延青</v>
      </c>
      <c r="C310" s="7" t="str">
        <f>"72609031107"</f>
        <v>72609031107</v>
      </c>
      <c r="D310" s="7">
        <v>11</v>
      </c>
      <c r="E310" s="7">
        <v>7</v>
      </c>
      <c r="F310" s="9" t="s">
        <v>8</v>
      </c>
    </row>
    <row r="311" spans="1:6" ht="24.75" customHeight="1">
      <c r="A311" s="8">
        <v>308</v>
      </c>
      <c r="B311" s="7" t="str">
        <f>"李苗苗"</f>
        <v>李苗苗</v>
      </c>
      <c r="C311" s="7" t="str">
        <f>"72609031108"</f>
        <v>72609031108</v>
      </c>
      <c r="D311" s="7">
        <v>11</v>
      </c>
      <c r="E311" s="7">
        <v>8</v>
      </c>
      <c r="F311" s="9">
        <v>48.2</v>
      </c>
    </row>
    <row r="312" spans="1:6" ht="24.75" customHeight="1">
      <c r="A312" s="8">
        <v>309</v>
      </c>
      <c r="B312" s="7" t="str">
        <f>"薛莉萍"</f>
        <v>薛莉萍</v>
      </c>
      <c r="C312" s="7" t="str">
        <f>"72610011109"</f>
        <v>72610011109</v>
      </c>
      <c r="D312" s="7">
        <v>11</v>
      </c>
      <c r="E312" s="7">
        <v>9</v>
      </c>
      <c r="F312" s="9">
        <v>53.2</v>
      </c>
    </row>
    <row r="313" spans="1:6" ht="24.75" customHeight="1">
      <c r="A313" s="8">
        <v>310</v>
      </c>
      <c r="B313" s="7" t="str">
        <f>"权冉"</f>
        <v>权冉</v>
      </c>
      <c r="C313" s="7" t="str">
        <f>"72610011110"</f>
        <v>72610011110</v>
      </c>
      <c r="D313" s="7">
        <v>11</v>
      </c>
      <c r="E313" s="7">
        <v>10</v>
      </c>
      <c r="F313" s="9" t="s">
        <v>8</v>
      </c>
    </row>
    <row r="314" spans="1:6" ht="24.75" customHeight="1">
      <c r="A314" s="8">
        <v>311</v>
      </c>
      <c r="B314" s="7" t="str">
        <f>"李雪"</f>
        <v>李雪</v>
      </c>
      <c r="C314" s="7" t="str">
        <f>"72610011111"</f>
        <v>72610011111</v>
      </c>
      <c r="D314" s="7">
        <v>11</v>
      </c>
      <c r="E314" s="7">
        <v>11</v>
      </c>
      <c r="F314" s="9">
        <v>31.6</v>
      </c>
    </row>
    <row r="315" spans="1:6" ht="24.75" customHeight="1">
      <c r="A315" s="8">
        <v>312</v>
      </c>
      <c r="B315" s="7" t="str">
        <f>"时幸"</f>
        <v>时幸</v>
      </c>
      <c r="C315" s="7" t="str">
        <f>"72610011112"</f>
        <v>72610011112</v>
      </c>
      <c r="D315" s="7">
        <v>11</v>
      </c>
      <c r="E315" s="7">
        <v>12</v>
      </c>
      <c r="F315" s="9">
        <v>42.2</v>
      </c>
    </row>
    <row r="316" spans="1:6" ht="24.75" customHeight="1">
      <c r="A316" s="8">
        <v>313</v>
      </c>
      <c r="B316" s="7" t="str">
        <f>"刘颖"</f>
        <v>刘颖</v>
      </c>
      <c r="C316" s="7" t="str">
        <f>"72610011113"</f>
        <v>72610011113</v>
      </c>
      <c r="D316" s="7">
        <v>11</v>
      </c>
      <c r="E316" s="7">
        <v>13</v>
      </c>
      <c r="F316" s="9">
        <v>50.4</v>
      </c>
    </row>
    <row r="317" spans="1:6" ht="24.75" customHeight="1">
      <c r="A317" s="8">
        <v>314</v>
      </c>
      <c r="B317" s="7" t="str">
        <f>"尚展莹"</f>
        <v>尚展莹</v>
      </c>
      <c r="C317" s="7" t="str">
        <f>"72610011114"</f>
        <v>72610011114</v>
      </c>
      <c r="D317" s="7">
        <v>11</v>
      </c>
      <c r="E317" s="7">
        <v>14</v>
      </c>
      <c r="F317" s="9">
        <v>44.4</v>
      </c>
    </row>
    <row r="318" spans="1:6" ht="24.75" customHeight="1">
      <c r="A318" s="8">
        <v>315</v>
      </c>
      <c r="B318" s="7" t="str">
        <f>"黄梦园"</f>
        <v>黄梦园</v>
      </c>
      <c r="C318" s="7" t="str">
        <f>"72610011115"</f>
        <v>72610011115</v>
      </c>
      <c r="D318" s="7">
        <v>11</v>
      </c>
      <c r="E318" s="7">
        <v>15</v>
      </c>
      <c r="F318" s="9" t="s">
        <v>8</v>
      </c>
    </row>
    <row r="319" spans="1:6" ht="24.75" customHeight="1">
      <c r="A319" s="8">
        <v>316</v>
      </c>
      <c r="B319" s="7" t="str">
        <f>"王小欢"</f>
        <v>王小欢</v>
      </c>
      <c r="C319" s="7" t="str">
        <f>"72610011116"</f>
        <v>72610011116</v>
      </c>
      <c r="D319" s="7">
        <v>11</v>
      </c>
      <c r="E319" s="7">
        <v>16</v>
      </c>
      <c r="F319" s="9">
        <v>50.8</v>
      </c>
    </row>
    <row r="320" spans="1:6" ht="24.75" customHeight="1">
      <c r="A320" s="8">
        <v>317</v>
      </c>
      <c r="B320" s="7" t="str">
        <f>"牛雪"</f>
        <v>牛雪</v>
      </c>
      <c r="C320" s="7" t="str">
        <f>"72610011117"</f>
        <v>72610011117</v>
      </c>
      <c r="D320" s="7">
        <v>11</v>
      </c>
      <c r="E320" s="7">
        <v>17</v>
      </c>
      <c r="F320" s="9">
        <v>73.6</v>
      </c>
    </row>
    <row r="321" spans="1:6" ht="24.75" customHeight="1">
      <c r="A321" s="8">
        <v>318</v>
      </c>
      <c r="B321" s="7" t="str">
        <f>"董哲"</f>
        <v>董哲</v>
      </c>
      <c r="C321" s="7" t="str">
        <f>"72610011118"</f>
        <v>72610011118</v>
      </c>
      <c r="D321" s="7">
        <v>11</v>
      </c>
      <c r="E321" s="7">
        <v>18</v>
      </c>
      <c r="F321" s="9">
        <v>47</v>
      </c>
    </row>
    <row r="322" spans="1:6" ht="24.75" customHeight="1">
      <c r="A322" s="8">
        <v>319</v>
      </c>
      <c r="B322" s="7" t="str">
        <f>"李晓南"</f>
        <v>李晓南</v>
      </c>
      <c r="C322" s="7" t="str">
        <f>"72610011119"</f>
        <v>72610011119</v>
      </c>
      <c r="D322" s="7">
        <v>11</v>
      </c>
      <c r="E322" s="7">
        <v>19</v>
      </c>
      <c r="F322" s="9">
        <v>47.6</v>
      </c>
    </row>
    <row r="323" spans="1:6" ht="24.75" customHeight="1">
      <c r="A323" s="8">
        <v>320</v>
      </c>
      <c r="B323" s="7" t="str">
        <f>"李杰"</f>
        <v>李杰</v>
      </c>
      <c r="C323" s="7" t="str">
        <f>"72610011120"</f>
        <v>72610011120</v>
      </c>
      <c r="D323" s="7">
        <v>11</v>
      </c>
      <c r="E323" s="7">
        <v>20</v>
      </c>
      <c r="F323" s="9">
        <v>69.2</v>
      </c>
    </row>
    <row r="324" spans="1:6" ht="24.75" customHeight="1">
      <c r="A324" s="8">
        <v>321</v>
      </c>
      <c r="B324" s="7" t="str">
        <f>"杨露男"</f>
        <v>杨露男</v>
      </c>
      <c r="C324" s="7" t="str">
        <f>"72610011121"</f>
        <v>72610011121</v>
      </c>
      <c r="D324" s="7">
        <v>11</v>
      </c>
      <c r="E324" s="7">
        <v>21</v>
      </c>
      <c r="F324" s="9" t="s">
        <v>8</v>
      </c>
    </row>
    <row r="325" spans="1:6" ht="24.75" customHeight="1">
      <c r="A325" s="8">
        <v>322</v>
      </c>
      <c r="B325" s="7" t="str">
        <f>"靖纪委"</f>
        <v>靖纪委</v>
      </c>
      <c r="C325" s="7" t="str">
        <f>"72610011122"</f>
        <v>72610011122</v>
      </c>
      <c r="D325" s="7">
        <v>11</v>
      </c>
      <c r="E325" s="7">
        <v>22</v>
      </c>
      <c r="F325" s="9">
        <v>62</v>
      </c>
    </row>
    <row r="326" spans="1:6" ht="24.75" customHeight="1">
      <c r="A326" s="8">
        <v>323</v>
      </c>
      <c r="B326" s="7" t="str">
        <f>"涂梁圆"</f>
        <v>涂梁圆</v>
      </c>
      <c r="C326" s="7" t="str">
        <f>"72610011123"</f>
        <v>72610011123</v>
      </c>
      <c r="D326" s="7">
        <v>11</v>
      </c>
      <c r="E326" s="7">
        <v>23</v>
      </c>
      <c r="F326" s="9" t="s">
        <v>8</v>
      </c>
    </row>
    <row r="327" spans="1:6" ht="24.75" customHeight="1">
      <c r="A327" s="8">
        <v>324</v>
      </c>
      <c r="B327" s="7" t="str">
        <f>"景芳颖"</f>
        <v>景芳颖</v>
      </c>
      <c r="C327" s="7" t="str">
        <f>"72610021124"</f>
        <v>72610021124</v>
      </c>
      <c r="D327" s="7">
        <v>11</v>
      </c>
      <c r="E327" s="7">
        <v>24</v>
      </c>
      <c r="F327" s="9">
        <v>50.4</v>
      </c>
    </row>
    <row r="328" spans="1:6" ht="24.75" customHeight="1">
      <c r="A328" s="8">
        <v>325</v>
      </c>
      <c r="B328" s="7" t="str">
        <f>"柴乐平"</f>
        <v>柴乐平</v>
      </c>
      <c r="C328" s="7" t="str">
        <f>"72610021125"</f>
        <v>72610021125</v>
      </c>
      <c r="D328" s="7">
        <v>11</v>
      </c>
      <c r="E328" s="7">
        <v>25</v>
      </c>
      <c r="F328" s="9">
        <v>54.6</v>
      </c>
    </row>
    <row r="329" spans="1:6" ht="24.75" customHeight="1">
      <c r="A329" s="8">
        <v>326</v>
      </c>
      <c r="B329" s="7" t="str">
        <f>"岳雅群"</f>
        <v>岳雅群</v>
      </c>
      <c r="C329" s="7" t="str">
        <f>"72611021126"</f>
        <v>72611021126</v>
      </c>
      <c r="D329" s="7">
        <v>11</v>
      </c>
      <c r="E329" s="7">
        <v>26</v>
      </c>
      <c r="F329" s="9" t="s">
        <v>8</v>
      </c>
    </row>
    <row r="330" spans="1:6" ht="24.75" customHeight="1">
      <c r="A330" s="8">
        <v>327</v>
      </c>
      <c r="B330" s="7" t="str">
        <f>"牛倩雯"</f>
        <v>牛倩雯</v>
      </c>
      <c r="C330" s="7" t="str">
        <f>"72611021127"</f>
        <v>72611021127</v>
      </c>
      <c r="D330" s="7">
        <v>11</v>
      </c>
      <c r="E330" s="7">
        <v>27</v>
      </c>
      <c r="F330" s="9" t="s">
        <v>8</v>
      </c>
    </row>
    <row r="331" spans="1:6" ht="24.75" customHeight="1">
      <c r="A331" s="8">
        <v>328</v>
      </c>
      <c r="B331" s="7" t="str">
        <f>"薛丽"</f>
        <v>薛丽</v>
      </c>
      <c r="C331" s="7" t="str">
        <f>"72611021128"</f>
        <v>72611021128</v>
      </c>
      <c r="D331" s="7">
        <v>11</v>
      </c>
      <c r="E331" s="7">
        <v>28</v>
      </c>
      <c r="F331" s="9" t="s">
        <v>8</v>
      </c>
    </row>
    <row r="332" spans="1:6" ht="24.75" customHeight="1">
      <c r="A332" s="8">
        <v>329</v>
      </c>
      <c r="B332" s="7" t="str">
        <f>"牛准"</f>
        <v>牛准</v>
      </c>
      <c r="C332" s="7" t="str">
        <f>"72611021129"</f>
        <v>72611021129</v>
      </c>
      <c r="D332" s="7">
        <v>11</v>
      </c>
      <c r="E332" s="7">
        <v>29</v>
      </c>
      <c r="F332" s="9">
        <v>42.2</v>
      </c>
    </row>
    <row r="333" spans="1:6" ht="24.75" customHeight="1">
      <c r="A333" s="8">
        <v>330</v>
      </c>
      <c r="B333" s="7" t="str">
        <f>"董珊珊"</f>
        <v>董珊珊</v>
      </c>
      <c r="C333" s="7" t="str">
        <f>"72611021130"</f>
        <v>72611021130</v>
      </c>
      <c r="D333" s="7">
        <v>11</v>
      </c>
      <c r="E333" s="7">
        <v>30</v>
      </c>
      <c r="F333" s="9" t="s">
        <v>8</v>
      </c>
    </row>
    <row r="334" spans="1:6" ht="24.75" customHeight="1">
      <c r="A334" s="8">
        <v>331</v>
      </c>
      <c r="B334" s="7" t="str">
        <f>"杨兰"</f>
        <v>杨兰</v>
      </c>
      <c r="C334" s="7" t="str">
        <f>"72611021131"</f>
        <v>72611021131</v>
      </c>
      <c r="D334" s="7">
        <v>11</v>
      </c>
      <c r="E334" s="7">
        <v>31</v>
      </c>
      <c r="F334" s="9">
        <v>45</v>
      </c>
    </row>
    <row r="335" spans="1:6" ht="24.75" customHeight="1">
      <c r="A335" s="8">
        <v>332</v>
      </c>
      <c r="B335" s="7" t="str">
        <f>"郑波"</f>
        <v>郑波</v>
      </c>
      <c r="C335" s="7" t="str">
        <f>"72611021132"</f>
        <v>72611021132</v>
      </c>
      <c r="D335" s="7">
        <v>11</v>
      </c>
      <c r="E335" s="7">
        <v>32</v>
      </c>
      <c r="F335" s="9" t="s">
        <v>8</v>
      </c>
    </row>
    <row r="336" spans="1:6" ht="24.75" customHeight="1">
      <c r="A336" s="8">
        <v>333</v>
      </c>
      <c r="B336" s="7" t="str">
        <f>"吴照峰"</f>
        <v>吴照峰</v>
      </c>
      <c r="C336" s="7" t="str">
        <f>"72611021133"</f>
        <v>72611021133</v>
      </c>
      <c r="D336" s="7">
        <v>11</v>
      </c>
      <c r="E336" s="7">
        <v>33</v>
      </c>
      <c r="F336" s="9" t="s">
        <v>8</v>
      </c>
    </row>
  </sheetData>
  <sheetProtection/>
  <mergeCells count="2">
    <mergeCell ref="A1:F1"/>
    <mergeCell ref="A2:F2"/>
  </mergeCells>
  <printOptions/>
  <pageMargins left="0.75" right="0.7083333333333334" top="1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卢冰</cp:lastModifiedBy>
  <dcterms:created xsi:type="dcterms:W3CDTF">2020-07-22T01:03:12Z</dcterms:created>
  <dcterms:modified xsi:type="dcterms:W3CDTF">2020-07-27T11:08:07Z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