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7770" activeTab="0"/>
  </bookViews>
  <sheets>
    <sheet name="初审名单" sheetId="1" r:id="rId1"/>
  </sheets>
  <definedNames>
    <definedName name="_xlnm.Print_Titles" localSheetId="0">'初审名单'!$1:$2</definedName>
  </definedNames>
  <calcPr fullCalcOnLoad="1"/>
</workbook>
</file>

<file path=xl/sharedStrings.xml><?xml version="1.0" encoding="utf-8"?>
<sst xmlns="http://schemas.openxmlformats.org/spreadsheetml/2006/main" count="15946" uniqueCount="3901">
  <si>
    <t>姓名</t>
  </si>
  <si>
    <t>考生类别</t>
  </si>
  <si>
    <t>报考学科</t>
  </si>
  <si>
    <t>学段</t>
  </si>
  <si>
    <t>准考证号</t>
  </si>
  <si>
    <t>惠州仲恺高新区2020年公开招聘中小学教师初审通过名单</t>
  </si>
  <si>
    <t>周紫杏</t>
  </si>
  <si>
    <t>C类</t>
  </si>
  <si>
    <t>语文</t>
  </si>
  <si>
    <t>初中</t>
  </si>
  <si>
    <t>顾婷婷</t>
  </si>
  <si>
    <t>B类</t>
  </si>
  <si>
    <t>孙卓玲</t>
  </si>
  <si>
    <t>卢小惠</t>
  </si>
  <si>
    <t>谢伟祯</t>
  </si>
  <si>
    <t>郑美红</t>
  </si>
  <si>
    <t>叶惠玲</t>
  </si>
  <si>
    <t>林雨</t>
  </si>
  <si>
    <t>袁婷婷</t>
  </si>
  <si>
    <t>肖嘉桦</t>
  </si>
  <si>
    <t>杜月婉</t>
  </si>
  <si>
    <t>戴小玲</t>
  </si>
  <si>
    <t>谢慧</t>
  </si>
  <si>
    <t>郑青青</t>
  </si>
  <si>
    <t>刘珊彤</t>
  </si>
  <si>
    <t>卢玲</t>
  </si>
  <si>
    <t>曾楚茹</t>
  </si>
  <si>
    <t>刘志芬</t>
  </si>
  <si>
    <t>张文峰</t>
  </si>
  <si>
    <t>陈桂芳</t>
  </si>
  <si>
    <t>丘孟琪</t>
  </si>
  <si>
    <t>胡媛媛</t>
  </si>
  <si>
    <t>胡丹丹</t>
  </si>
  <si>
    <t>张曼玲</t>
  </si>
  <si>
    <t>谢文婷</t>
  </si>
  <si>
    <t>李慧雯</t>
  </si>
  <si>
    <t>刘伟维</t>
  </si>
  <si>
    <t>林蔓</t>
  </si>
  <si>
    <t>刘欣</t>
  </si>
  <si>
    <t>申玮玮</t>
  </si>
  <si>
    <t>陈武斌</t>
  </si>
  <si>
    <t>黄任榆</t>
  </si>
  <si>
    <t>张婷花</t>
  </si>
  <si>
    <t>黄泽慧</t>
  </si>
  <si>
    <t>钟国丹</t>
  </si>
  <si>
    <t>张雨薇</t>
  </si>
  <si>
    <t>许采莹</t>
  </si>
  <si>
    <t>庄漫丽</t>
  </si>
  <si>
    <t>林越红</t>
  </si>
  <si>
    <t>李晓晓</t>
  </si>
  <si>
    <t>黄熙乔</t>
  </si>
  <si>
    <t>陈斌</t>
  </si>
  <si>
    <t>徐慧</t>
  </si>
  <si>
    <t>黎秋盈</t>
  </si>
  <si>
    <t>刘雨青</t>
  </si>
  <si>
    <t>欧丽婷</t>
  </si>
  <si>
    <t>黄思敏</t>
  </si>
  <si>
    <t>刁艳</t>
  </si>
  <si>
    <t>李丽平</t>
  </si>
  <si>
    <t>黄子莹</t>
  </si>
  <si>
    <t>刘梦娜</t>
  </si>
  <si>
    <t>吴苑彤</t>
  </si>
  <si>
    <t>徐碧丰</t>
  </si>
  <si>
    <t>陈莎莎</t>
  </si>
  <si>
    <t>黄碧富</t>
  </si>
  <si>
    <t>杨伟敏</t>
  </si>
  <si>
    <t>数学</t>
  </si>
  <si>
    <t>何蕾</t>
  </si>
  <si>
    <t>陈思齐</t>
  </si>
  <si>
    <t>谢彩云</t>
  </si>
  <si>
    <t>刘锦志</t>
  </si>
  <si>
    <t>张静熙</t>
  </si>
  <si>
    <t>何桂凤</t>
  </si>
  <si>
    <t>张燕媚</t>
  </si>
  <si>
    <t>杨卓莹</t>
  </si>
  <si>
    <t>廖美如</t>
  </si>
  <si>
    <t>张慧惠</t>
  </si>
  <si>
    <t>吕斌嫦</t>
  </si>
  <si>
    <t>袁瑞红</t>
  </si>
  <si>
    <t>朱炳辉</t>
  </si>
  <si>
    <t>许红红</t>
  </si>
  <si>
    <t>钟晨</t>
  </si>
  <si>
    <t>廖妍</t>
  </si>
  <si>
    <t>刘晓怡</t>
  </si>
  <si>
    <t>刘丽萍</t>
  </si>
  <si>
    <t>姚悦丹</t>
  </si>
  <si>
    <t>徐琪敏</t>
  </si>
  <si>
    <t>殷惠敏</t>
  </si>
  <si>
    <t>李颂婷</t>
  </si>
  <si>
    <t>邓金霞</t>
  </si>
  <si>
    <t>凌欢</t>
  </si>
  <si>
    <t>陈镇南</t>
  </si>
  <si>
    <t>郭钰婷</t>
  </si>
  <si>
    <t>李冰</t>
  </si>
  <si>
    <t>刁慧慧</t>
  </si>
  <si>
    <t>许丽欢</t>
  </si>
  <si>
    <t>朱文玲</t>
  </si>
  <si>
    <t>吴婉</t>
  </si>
  <si>
    <t>袁伟豪</t>
  </si>
  <si>
    <t>郑丽燕</t>
  </si>
  <si>
    <t>吴学良</t>
  </si>
  <si>
    <t>蔡妙如</t>
  </si>
  <si>
    <t>陈璟锋</t>
  </si>
  <si>
    <t>郑乐天</t>
  </si>
  <si>
    <t>蔡惠秀</t>
  </si>
  <si>
    <t>庄籽镟</t>
  </si>
  <si>
    <t>杨永盛</t>
  </si>
  <si>
    <t>刘家玲</t>
  </si>
  <si>
    <t>黄舒宁</t>
  </si>
  <si>
    <t>戴嘉玥</t>
  </si>
  <si>
    <t>李珊珊</t>
  </si>
  <si>
    <t>陈玉婷</t>
  </si>
  <si>
    <t>李艺璇</t>
  </si>
  <si>
    <t>麦炳栋</t>
  </si>
  <si>
    <t>黄凯超</t>
  </si>
  <si>
    <t>吕香香</t>
  </si>
  <si>
    <t>曾小燕</t>
  </si>
  <si>
    <t>英语</t>
  </si>
  <si>
    <t>邝燕琪</t>
  </si>
  <si>
    <t>陈嘉敏</t>
  </si>
  <si>
    <t>胡娟慧</t>
  </si>
  <si>
    <t>邱文君</t>
  </si>
  <si>
    <t>陈子悦</t>
  </si>
  <si>
    <t>钟碧玉</t>
  </si>
  <si>
    <t>曾焕楠</t>
  </si>
  <si>
    <t>张远珍</t>
  </si>
  <si>
    <t>李子晗</t>
  </si>
  <si>
    <t>冯倩雅</t>
  </si>
  <si>
    <t>徐慧清</t>
  </si>
  <si>
    <t>何睿琳</t>
  </si>
  <si>
    <t>王滢</t>
  </si>
  <si>
    <t>冯小娇</t>
  </si>
  <si>
    <t>陈次格</t>
  </si>
  <si>
    <t>刘燕芳</t>
  </si>
  <si>
    <t>刘淑娟</t>
  </si>
  <si>
    <t>郑海莹</t>
  </si>
  <si>
    <t>陈佳敏</t>
  </si>
  <si>
    <t>古阳阳</t>
  </si>
  <si>
    <t>吴丽媚</t>
  </si>
  <si>
    <t>陈彦妮</t>
  </si>
  <si>
    <t>骆嘉馨</t>
  </si>
  <si>
    <t>曾颖璇</t>
  </si>
  <si>
    <t>何慧妮</t>
  </si>
  <si>
    <t>邓晓敏</t>
  </si>
  <si>
    <t>王庆容</t>
  </si>
  <si>
    <t>罗燕珊</t>
  </si>
  <si>
    <t>叶睿莹</t>
  </si>
  <si>
    <t>冯晓雯</t>
  </si>
  <si>
    <t>程嘉玲</t>
  </si>
  <si>
    <t>杨蕾可</t>
  </si>
  <si>
    <t>朱疏影</t>
  </si>
  <si>
    <t>赖舒婷</t>
  </si>
  <si>
    <t>叶玉婷</t>
  </si>
  <si>
    <t>李嘉</t>
  </si>
  <si>
    <t>周晓娴</t>
  </si>
  <si>
    <t>黄晓丹</t>
  </si>
  <si>
    <t>张燕霞</t>
  </si>
  <si>
    <t>陈卓仪</t>
  </si>
  <si>
    <t>张文婷</t>
  </si>
  <si>
    <t>刘秀娣</t>
  </si>
  <si>
    <t>张佩莹</t>
  </si>
  <si>
    <t>汤晶晶</t>
  </si>
  <si>
    <t>陈碧容</t>
  </si>
  <si>
    <t>罗咏祺</t>
  </si>
  <si>
    <t>谢宇</t>
  </si>
  <si>
    <t>陈惠娴</t>
  </si>
  <si>
    <t>李晓琳</t>
  </si>
  <si>
    <t>丘玉贞</t>
  </si>
  <si>
    <t>卜梓佳</t>
  </si>
  <si>
    <t>邓嘉惠</t>
  </si>
  <si>
    <t>李嘉儿</t>
  </si>
  <si>
    <t>罗依琳</t>
  </si>
  <si>
    <t>黄莉娜</t>
  </si>
  <si>
    <t>黄丽萍</t>
  </si>
  <si>
    <t>曾敏</t>
  </si>
  <si>
    <t>杨锦芳</t>
  </si>
  <si>
    <t>李嘉慧</t>
  </si>
  <si>
    <t>胡君如</t>
  </si>
  <si>
    <t>温露红</t>
  </si>
  <si>
    <t>杨萍</t>
  </si>
  <si>
    <t>周意全</t>
  </si>
  <si>
    <t>黄启蓉</t>
  </si>
  <si>
    <t>黄子慧</t>
  </si>
  <si>
    <t>杨菁</t>
  </si>
  <si>
    <t>梁琪琳</t>
  </si>
  <si>
    <t>黄赋敏</t>
  </si>
  <si>
    <t>龙喜娣</t>
  </si>
  <si>
    <t>王裕兰</t>
  </si>
  <si>
    <t>邹露株</t>
  </si>
  <si>
    <t>曾莉佳</t>
  </si>
  <si>
    <t>丘淑婷</t>
  </si>
  <si>
    <t>丘景琪</t>
  </si>
  <si>
    <t>谢琳</t>
  </si>
  <si>
    <t>曾柔玮</t>
  </si>
  <si>
    <t>刘怡</t>
  </si>
  <si>
    <t>赖丹洁</t>
  </si>
  <si>
    <t>许炜</t>
  </si>
  <si>
    <t>刘慧婷</t>
  </si>
  <si>
    <t>牛丽娜</t>
  </si>
  <si>
    <t>龚琳</t>
  </si>
  <si>
    <t>蔡诗婷</t>
  </si>
  <si>
    <t>黄静</t>
  </si>
  <si>
    <t>陈晶</t>
  </si>
  <si>
    <t>赖咏霞</t>
  </si>
  <si>
    <t>陈楠茜</t>
  </si>
  <si>
    <t>马舒阳</t>
  </si>
  <si>
    <t>刘炳文</t>
  </si>
  <si>
    <t>彭婉琳</t>
  </si>
  <si>
    <t>冯诗倩</t>
  </si>
  <si>
    <t>林佩怡</t>
  </si>
  <si>
    <t>廖梅杏</t>
  </si>
  <si>
    <t>钟远霞</t>
  </si>
  <si>
    <t>严智敏</t>
  </si>
  <si>
    <t>卢少莹</t>
  </si>
  <si>
    <t>刘金婷</t>
  </si>
  <si>
    <t>叶俐柔</t>
  </si>
  <si>
    <t>邓晓梅</t>
  </si>
  <si>
    <t>朱思思</t>
  </si>
  <si>
    <t>孔倩慧</t>
  </si>
  <si>
    <t>廖秀清</t>
  </si>
  <si>
    <t>陈淑梅</t>
  </si>
  <si>
    <t>欧阳敏莉</t>
  </si>
  <si>
    <t>童苡岸</t>
  </si>
  <si>
    <t>政治</t>
  </si>
  <si>
    <t>李秀梅</t>
  </si>
  <si>
    <t>何宇玲</t>
  </si>
  <si>
    <t>何诗琪</t>
  </si>
  <si>
    <t>刘心苗</t>
  </si>
  <si>
    <t>何丽萍</t>
  </si>
  <si>
    <t>洪旭婷</t>
  </si>
  <si>
    <t>陈欢</t>
  </si>
  <si>
    <t>谢卓琪</t>
  </si>
  <si>
    <t>沈淑雯</t>
  </si>
  <si>
    <t>刘淑娴</t>
  </si>
  <si>
    <t>欧阳芯</t>
  </si>
  <si>
    <t>邹佳宁</t>
  </si>
  <si>
    <t>陈宇</t>
  </si>
  <si>
    <t>杨丽怡</t>
  </si>
  <si>
    <t>林冰铌</t>
  </si>
  <si>
    <t>蔡雅琪</t>
  </si>
  <si>
    <t>丘莹</t>
  </si>
  <si>
    <t>梁燕婷</t>
  </si>
  <si>
    <t>康丹洁</t>
  </si>
  <si>
    <t>张佩玲</t>
  </si>
  <si>
    <t>李丹敏</t>
  </si>
  <si>
    <t>符敏华</t>
  </si>
  <si>
    <t>邓慧珠</t>
  </si>
  <si>
    <t>张丹媛</t>
  </si>
  <si>
    <t>历史</t>
  </si>
  <si>
    <t>刘晓丹</t>
  </si>
  <si>
    <t>刘嘉昱</t>
  </si>
  <si>
    <t>张尧佳</t>
  </si>
  <si>
    <t>陈惠萍</t>
  </si>
  <si>
    <t>周晓芬</t>
  </si>
  <si>
    <t>刘枚萍</t>
  </si>
  <si>
    <t>陈艳</t>
  </si>
  <si>
    <t>陈艺</t>
  </si>
  <si>
    <t>蔡钊红</t>
  </si>
  <si>
    <t>吴健舒</t>
  </si>
  <si>
    <t>梁伟韬</t>
  </si>
  <si>
    <t>翟艳青</t>
  </si>
  <si>
    <t>林晓莹</t>
  </si>
  <si>
    <t>范坚坚</t>
  </si>
  <si>
    <t>廖晓彤</t>
  </si>
  <si>
    <t>余林科</t>
  </si>
  <si>
    <t>曾春玲</t>
  </si>
  <si>
    <t>朱海怡</t>
  </si>
  <si>
    <t>赖欢欢</t>
  </si>
  <si>
    <t>庄益钿</t>
  </si>
  <si>
    <t>胡鼎沂</t>
  </si>
  <si>
    <t>柯秋凤</t>
  </si>
  <si>
    <t>陈芷晴</t>
  </si>
  <si>
    <t>刘妹</t>
  </si>
  <si>
    <t>冯铉玲</t>
  </si>
  <si>
    <t>肖景元</t>
  </si>
  <si>
    <t>周苏燕</t>
  </si>
  <si>
    <t>官铠雯</t>
  </si>
  <si>
    <t>江嫚霞</t>
  </si>
  <si>
    <t>吴曼霞</t>
  </si>
  <si>
    <t>刘意</t>
  </si>
  <si>
    <t>朱若欣</t>
  </si>
  <si>
    <t>吴晓静</t>
  </si>
  <si>
    <t>洪利兰</t>
  </si>
  <si>
    <t>梁伟红</t>
  </si>
  <si>
    <t>陈凯丽</t>
  </si>
  <si>
    <t>李家丽</t>
  </si>
  <si>
    <t>曾容</t>
  </si>
  <si>
    <t>郑佳芸</t>
  </si>
  <si>
    <t>黄晓春</t>
  </si>
  <si>
    <t>柯玉炀</t>
  </si>
  <si>
    <t>林燕钳</t>
  </si>
  <si>
    <t>杨素薇</t>
  </si>
  <si>
    <t>曾晓敏</t>
  </si>
  <si>
    <t>何力丹</t>
  </si>
  <si>
    <t>高莹</t>
  </si>
  <si>
    <t>朱少芬</t>
  </si>
  <si>
    <t>林意立</t>
  </si>
  <si>
    <t>陈玉敏</t>
  </si>
  <si>
    <t>方瑞婷</t>
  </si>
  <si>
    <t>姚玉婷</t>
  </si>
  <si>
    <t>黄惠苹</t>
  </si>
  <si>
    <t>梁景瑜</t>
  </si>
  <si>
    <t>刘舜真</t>
  </si>
  <si>
    <t>周丽珠</t>
  </si>
  <si>
    <t>黄承燕</t>
  </si>
  <si>
    <t>林秀丹</t>
  </si>
  <si>
    <t>李俊锦</t>
  </si>
  <si>
    <t>彭晓丹</t>
  </si>
  <si>
    <t>黄泽君</t>
  </si>
  <si>
    <t>许燕琪</t>
  </si>
  <si>
    <t>刘兰苑</t>
  </si>
  <si>
    <t>陈奕纯</t>
  </si>
  <si>
    <t>黄晓燕</t>
  </si>
  <si>
    <t>谢玉芳</t>
  </si>
  <si>
    <t>张丽吟</t>
  </si>
  <si>
    <t>陈喜</t>
  </si>
  <si>
    <t>罗泽嫦</t>
  </si>
  <si>
    <t>温敏妮</t>
  </si>
  <si>
    <t>程玉婵</t>
  </si>
  <si>
    <t>林冰婷</t>
  </si>
  <si>
    <t>何巧欣</t>
  </si>
  <si>
    <t>陈怡璇</t>
  </si>
  <si>
    <t>郑梓敏</t>
  </si>
  <si>
    <t>陈易平</t>
  </si>
  <si>
    <t>地理</t>
  </si>
  <si>
    <t>骆燕婷</t>
  </si>
  <si>
    <t>吴贝珊</t>
  </si>
  <si>
    <t>周嘉玲</t>
  </si>
  <si>
    <t>黄怡</t>
  </si>
  <si>
    <t>马佳铭</t>
  </si>
  <si>
    <t>刘晓圆</t>
  </si>
  <si>
    <t>黄丽敏</t>
  </si>
  <si>
    <t>黄敏</t>
  </si>
  <si>
    <t>伍菲菲</t>
  </si>
  <si>
    <t>魏舒婷</t>
  </si>
  <si>
    <t>叶雪婷</t>
  </si>
  <si>
    <t>廖文波</t>
  </si>
  <si>
    <t>张莉</t>
  </si>
  <si>
    <t>陈世雯</t>
  </si>
  <si>
    <t>曾丽华</t>
  </si>
  <si>
    <t>吴春莹</t>
  </si>
  <si>
    <t>唐洁</t>
  </si>
  <si>
    <t>马学丽</t>
  </si>
  <si>
    <t>卢梓君</t>
  </si>
  <si>
    <t>廖素琼</t>
  </si>
  <si>
    <t>田莹莹</t>
  </si>
  <si>
    <t>方晓芬</t>
  </si>
  <si>
    <t>黎伟</t>
  </si>
  <si>
    <t>朱迪迪</t>
  </si>
  <si>
    <t>马冰玲</t>
  </si>
  <si>
    <t>黄燕铃</t>
  </si>
  <si>
    <t>李珍慧</t>
  </si>
  <si>
    <t>陈芷茵</t>
  </si>
  <si>
    <t>张为爱</t>
  </si>
  <si>
    <t>蔡依霖</t>
  </si>
  <si>
    <t>徐浩璇</t>
  </si>
  <si>
    <t>秦嘉婷</t>
  </si>
  <si>
    <t>郑丹铃</t>
  </si>
  <si>
    <t>朱素静</t>
  </si>
  <si>
    <t>黄楚君</t>
  </si>
  <si>
    <t>陈慧</t>
  </si>
  <si>
    <t>罗小丽</t>
  </si>
  <si>
    <t>柯小浪</t>
  </si>
  <si>
    <t>黄小燕</t>
  </si>
  <si>
    <t>罗秋婷</t>
  </si>
  <si>
    <t>罗慧琳</t>
  </si>
  <si>
    <t>物理</t>
  </si>
  <si>
    <t>严海林</t>
  </si>
  <si>
    <t>杨海琪</t>
  </si>
  <si>
    <t>陈辉</t>
  </si>
  <si>
    <t>邓玉婷</t>
  </si>
  <si>
    <t>陈榕坤</t>
  </si>
  <si>
    <t>冯娘基</t>
  </si>
  <si>
    <t>麦翠玲</t>
  </si>
  <si>
    <t>刘振坤</t>
  </si>
  <si>
    <t>罗颖锋</t>
  </si>
  <si>
    <t>林亮如</t>
  </si>
  <si>
    <t>苏梓欣</t>
  </si>
  <si>
    <t>杨翠瑜</t>
  </si>
  <si>
    <t>于传啸</t>
  </si>
  <si>
    <t>陈婉宜</t>
  </si>
  <si>
    <t>朱玉婷</t>
  </si>
  <si>
    <t>赖嘉茹</t>
  </si>
  <si>
    <t>李文静</t>
  </si>
  <si>
    <t>秦晓静</t>
  </si>
  <si>
    <t>王馥纯</t>
  </si>
  <si>
    <t>陈金运</t>
  </si>
  <si>
    <t>何绮雯</t>
  </si>
  <si>
    <t>刘燕</t>
  </si>
  <si>
    <t>吴映洁</t>
  </si>
  <si>
    <t>杨晓冰</t>
  </si>
  <si>
    <t>姚柔安</t>
  </si>
  <si>
    <t>陈佳慧</t>
  </si>
  <si>
    <t>林晓婷</t>
  </si>
  <si>
    <t>余嘉园</t>
  </si>
  <si>
    <t>宋林洋</t>
  </si>
  <si>
    <t>许淑丹</t>
  </si>
  <si>
    <t>张海芮</t>
  </si>
  <si>
    <t>梁大秋</t>
  </si>
  <si>
    <t>谢文华</t>
  </si>
  <si>
    <t>朱成武</t>
  </si>
  <si>
    <t>冯金明</t>
  </si>
  <si>
    <t>陈才盈</t>
  </si>
  <si>
    <t>钟悄如</t>
  </si>
  <si>
    <t>E类</t>
  </si>
  <si>
    <t>小学</t>
  </si>
  <si>
    <t>钟伟林</t>
  </si>
  <si>
    <t>严咏</t>
  </si>
  <si>
    <t>邓彩香</t>
  </si>
  <si>
    <t>吴宁卫</t>
  </si>
  <si>
    <t>蓝倩</t>
  </si>
  <si>
    <t>王德粤</t>
  </si>
  <si>
    <t>杨文丽</t>
  </si>
  <si>
    <t>钟丹花</t>
  </si>
  <si>
    <t>陈君聪</t>
  </si>
  <si>
    <t>孙嘉粒</t>
  </si>
  <si>
    <t>邬文婷</t>
  </si>
  <si>
    <t>陈云遂</t>
  </si>
  <si>
    <t>黄心怡</t>
  </si>
  <si>
    <t>陈季宏</t>
  </si>
  <si>
    <t>林然</t>
  </si>
  <si>
    <t>胡启霓</t>
  </si>
  <si>
    <t>许晓仪</t>
  </si>
  <si>
    <t>荀洁</t>
  </si>
  <si>
    <t>彭嘉瑜</t>
  </si>
  <si>
    <t>何桂珍</t>
  </si>
  <si>
    <t>游婷</t>
  </si>
  <si>
    <t>林纯存</t>
  </si>
  <si>
    <t>刘丽梅</t>
  </si>
  <si>
    <t>马高娜</t>
  </si>
  <si>
    <t>叶柳金</t>
  </si>
  <si>
    <t>温裕兴</t>
  </si>
  <si>
    <t>闻敏仪</t>
  </si>
  <si>
    <t>刘筠筝</t>
  </si>
  <si>
    <t>叶诗琬</t>
  </si>
  <si>
    <t>高桂枝</t>
  </si>
  <si>
    <t>杨建华</t>
  </si>
  <si>
    <t>杨海瑶</t>
  </si>
  <si>
    <t>温子媚</t>
  </si>
  <si>
    <t>张祖媛</t>
  </si>
  <si>
    <t>李宇</t>
  </si>
  <si>
    <t>陈亿纯</t>
  </si>
  <si>
    <t>何运花</t>
  </si>
  <si>
    <t>张毓玲</t>
  </si>
  <si>
    <t>程馨娴</t>
  </si>
  <si>
    <t>D类</t>
  </si>
  <si>
    <t>熊聪</t>
  </si>
  <si>
    <t>张文静</t>
  </si>
  <si>
    <t>李琳</t>
  </si>
  <si>
    <t>申凡</t>
  </si>
  <si>
    <t>陈婧</t>
  </si>
  <si>
    <t>邱丽</t>
  </si>
  <si>
    <t>孙漫琳</t>
  </si>
  <si>
    <t>张凤婷</t>
  </si>
  <si>
    <t>李雅莉</t>
  </si>
  <si>
    <t>郑缘君</t>
  </si>
  <si>
    <t>温舒琪</t>
  </si>
  <si>
    <t>洪瑞森</t>
  </si>
  <si>
    <t>俞美玲</t>
  </si>
  <si>
    <t>邓思怡</t>
  </si>
  <si>
    <t>吴泔慧</t>
  </si>
  <si>
    <t>陈兰花</t>
  </si>
  <si>
    <t>王熙慧</t>
  </si>
  <si>
    <t>陈紫贝</t>
  </si>
  <si>
    <t>谭嘉卿</t>
  </si>
  <si>
    <t>李俊玲</t>
  </si>
  <si>
    <t>王琳</t>
  </si>
  <si>
    <t>刘欢</t>
  </si>
  <si>
    <t>叶月平</t>
  </si>
  <si>
    <t>陈卓琳</t>
  </si>
  <si>
    <t>叶虹秀</t>
  </si>
  <si>
    <t>吴明艳</t>
  </si>
  <si>
    <t>何彦琳</t>
  </si>
  <si>
    <t>陈慧芳</t>
  </si>
  <si>
    <t>曾慧莹</t>
  </si>
  <si>
    <t>林婉绮</t>
  </si>
  <si>
    <t>黄佩琳</t>
  </si>
  <si>
    <t>陈文雅</t>
  </si>
  <si>
    <t>徐燕茜</t>
  </si>
  <si>
    <t>廖嘉慧</t>
  </si>
  <si>
    <t>冯玉玲</t>
  </si>
  <si>
    <t>邓春容</t>
  </si>
  <si>
    <t>黄玉婷</t>
  </si>
  <si>
    <t>黄裕媛</t>
  </si>
  <si>
    <t>黄芸婧</t>
  </si>
  <si>
    <t>曾小乔</t>
  </si>
  <si>
    <t>王慧</t>
  </si>
  <si>
    <t>陈静</t>
  </si>
  <si>
    <t>林若琪</t>
  </si>
  <si>
    <t>黄洁娜</t>
  </si>
  <si>
    <t>叶宇宁</t>
  </si>
  <si>
    <t>郑思敏</t>
  </si>
  <si>
    <t>古燕平</t>
  </si>
  <si>
    <t>宋立欣</t>
  </si>
  <si>
    <t>李思敏</t>
  </si>
  <si>
    <t>朱文静</t>
  </si>
  <si>
    <t>张旭升</t>
  </si>
  <si>
    <t>卢馥芬</t>
  </si>
  <si>
    <t>郑雅婷</t>
  </si>
  <si>
    <t>张芳</t>
  </si>
  <si>
    <t>旸丽</t>
  </si>
  <si>
    <t>陈维录</t>
  </si>
  <si>
    <t>李媚</t>
  </si>
  <si>
    <t>潘格婵</t>
  </si>
  <si>
    <t>杨苡山</t>
  </si>
  <si>
    <t>马素珍</t>
  </si>
  <si>
    <t>何秋萍</t>
  </si>
  <si>
    <t>邱雪松</t>
  </si>
  <si>
    <t>吴施颖</t>
  </si>
  <si>
    <t>李春圆</t>
  </si>
  <si>
    <t>曾家惠</t>
  </si>
  <si>
    <t>魏家旗</t>
  </si>
  <si>
    <t>袁嘉莉</t>
  </si>
  <si>
    <t>张燕芳</t>
  </si>
  <si>
    <t>莫嘉怡</t>
  </si>
  <si>
    <t>张颖</t>
  </si>
  <si>
    <t>郑敏华</t>
  </si>
  <si>
    <t>林国弥</t>
  </si>
  <si>
    <t>陈涛</t>
  </si>
  <si>
    <t>何丽君</t>
  </si>
  <si>
    <t>李静娴</t>
  </si>
  <si>
    <t>王雯静</t>
  </si>
  <si>
    <t>张唐媚</t>
  </si>
  <si>
    <t>孙嘉琳</t>
  </si>
  <si>
    <t>曾嘉惠</t>
  </si>
  <si>
    <t>许淑盈</t>
  </si>
  <si>
    <t>陈绿怡</t>
  </si>
  <si>
    <t>林碧岳</t>
  </si>
  <si>
    <t>邓丽津</t>
  </si>
  <si>
    <t>李旭凤</t>
  </si>
  <si>
    <t>邓蕾蕾</t>
  </si>
  <si>
    <t>陈克燕</t>
  </si>
  <si>
    <t>袁瑗</t>
  </si>
  <si>
    <t>陈伟平</t>
  </si>
  <si>
    <t>翟娜</t>
  </si>
  <si>
    <t>史晓静</t>
  </si>
  <si>
    <t>曾伟颖</t>
  </si>
  <si>
    <t>贺靖童</t>
  </si>
  <si>
    <t>郭伟坤</t>
  </si>
  <si>
    <t>后静静</t>
  </si>
  <si>
    <t>黄蕃</t>
  </si>
  <si>
    <t>陈乐萍</t>
  </si>
  <si>
    <t>缪宗儒</t>
  </si>
  <si>
    <t>陈洁莹</t>
  </si>
  <si>
    <t>林智聪</t>
  </si>
  <si>
    <t>邓瑞珊</t>
  </si>
  <si>
    <t>林奕君</t>
  </si>
  <si>
    <t>游静玲</t>
  </si>
  <si>
    <t>曾国梅</t>
  </si>
  <si>
    <t>邬靖萱</t>
  </si>
  <si>
    <t>吴慧</t>
  </si>
  <si>
    <t>雷彩红</t>
  </si>
  <si>
    <t>梁美珍</t>
  </si>
  <si>
    <t>刘嘉仪</t>
  </si>
  <si>
    <t>廖晓丽</t>
  </si>
  <si>
    <t>钟美零</t>
  </si>
  <si>
    <t>叶霞</t>
  </si>
  <si>
    <t>文曼妮</t>
  </si>
  <si>
    <t>唐艳玲</t>
  </si>
  <si>
    <t>唐春莉</t>
  </si>
  <si>
    <t>刘称莲</t>
  </si>
  <si>
    <t>缪春碧</t>
  </si>
  <si>
    <t>杨颖舒</t>
  </si>
  <si>
    <t>刘红燕</t>
  </si>
  <si>
    <t>王思璇</t>
  </si>
  <si>
    <t>杨玉和</t>
  </si>
  <si>
    <t>彭梦珍</t>
  </si>
  <si>
    <t>陈婕</t>
  </si>
  <si>
    <t>翁叶帆</t>
  </si>
  <si>
    <t>张丝茵</t>
  </si>
  <si>
    <t>罗雪琪</t>
  </si>
  <si>
    <t>朱翠娜</t>
  </si>
  <si>
    <t>王锐芳</t>
  </si>
  <si>
    <t>陈妍宇</t>
  </si>
  <si>
    <t>詹贤珊</t>
  </si>
  <si>
    <t>洪春朋</t>
  </si>
  <si>
    <t>方树贞</t>
  </si>
  <si>
    <t>戴玲玲</t>
  </si>
  <si>
    <t>贺文娟</t>
  </si>
  <si>
    <t>陈柏如</t>
  </si>
  <si>
    <t>张丽萍</t>
  </si>
  <si>
    <t>陈可妹</t>
  </si>
  <si>
    <t>赖丽娜</t>
  </si>
  <si>
    <t>邓慧英</t>
  </si>
  <si>
    <t>张盈</t>
  </si>
  <si>
    <t>吕采蔓</t>
  </si>
  <si>
    <t>林思苑</t>
  </si>
  <si>
    <t>黄焕娴</t>
  </si>
  <si>
    <t>吴伟英</t>
  </si>
  <si>
    <t>翟嘉莉</t>
  </si>
  <si>
    <t>程渝茜</t>
  </si>
  <si>
    <t>胡敏绮</t>
  </si>
  <si>
    <t>彭晓彬</t>
  </si>
  <si>
    <t>钟慧雯</t>
  </si>
  <si>
    <t>叶丽萍</t>
  </si>
  <si>
    <t>李巧燕</t>
  </si>
  <si>
    <t>陈兆媚</t>
  </si>
  <si>
    <t>张晓枫</t>
  </si>
  <si>
    <t>卢锦花</t>
  </si>
  <si>
    <t>叶宛欣</t>
  </si>
  <si>
    <t>崔秋怡</t>
  </si>
  <si>
    <t>赖泳琳</t>
  </si>
  <si>
    <t>田荟婧</t>
  </si>
  <si>
    <t>黄冰莹</t>
  </si>
  <si>
    <t>林思敏</t>
  </si>
  <si>
    <t>李洁异</t>
  </si>
  <si>
    <t>周素红</t>
  </si>
  <si>
    <t>张俊达</t>
  </si>
  <si>
    <t>孙慧</t>
  </si>
  <si>
    <t>刘春玉</t>
  </si>
  <si>
    <t>魏思宇</t>
  </si>
  <si>
    <t>王秀华</t>
  </si>
  <si>
    <t>冯晓慧</t>
  </si>
  <si>
    <t>黄夏莲</t>
  </si>
  <si>
    <t>朱艺玲</t>
  </si>
  <si>
    <t>张渊</t>
  </si>
  <si>
    <t>董宇桦</t>
  </si>
  <si>
    <t>郑穗霖</t>
  </si>
  <si>
    <t>方洁婷</t>
  </si>
  <si>
    <t>陈嘉慧</t>
  </si>
  <si>
    <t>叶秀锋</t>
  </si>
  <si>
    <t>李家燕</t>
  </si>
  <si>
    <t>叶靖瑜</t>
  </si>
  <si>
    <t>陈苏红</t>
  </si>
  <si>
    <t>李琪琪</t>
  </si>
  <si>
    <t>马少敏</t>
  </si>
  <si>
    <t>丘伟琴</t>
  </si>
  <si>
    <t>钟旭涛</t>
  </si>
  <si>
    <t>郭慧敏</t>
  </si>
  <si>
    <t>林嘉妮</t>
  </si>
  <si>
    <t>刘清清</t>
  </si>
  <si>
    <t>杨彩妮</t>
  </si>
  <si>
    <t>林敏仪</t>
  </si>
  <si>
    <t>张宇慧</t>
  </si>
  <si>
    <t>陈漫诗</t>
  </si>
  <si>
    <t>肖扬纯</t>
  </si>
  <si>
    <t>曾馨叶</t>
  </si>
  <si>
    <t>林敏</t>
  </si>
  <si>
    <t>邹艳</t>
  </si>
  <si>
    <t>赖巧如</t>
  </si>
  <si>
    <t>邹玲玲</t>
  </si>
  <si>
    <t>李甜甜</t>
  </si>
  <si>
    <t>曾心怡</t>
  </si>
  <si>
    <t>林佩欣</t>
  </si>
  <si>
    <t>郑燕娟</t>
  </si>
  <si>
    <t>甘羽慧</t>
  </si>
  <si>
    <t>李宗珍</t>
  </si>
  <si>
    <t>马晓茵</t>
  </si>
  <si>
    <t>罗玉凤</t>
  </si>
  <si>
    <t>何淑厘</t>
  </si>
  <si>
    <t>钟翠莹</t>
  </si>
  <si>
    <t>曾翠</t>
  </si>
  <si>
    <t>张家琪</t>
  </si>
  <si>
    <t>赖丽敏</t>
  </si>
  <si>
    <t>钟燕伶</t>
  </si>
  <si>
    <t>陈琛</t>
  </si>
  <si>
    <t>廖丽玲</t>
  </si>
  <si>
    <t>廖玉娟</t>
  </si>
  <si>
    <t>黄鑫</t>
  </si>
  <si>
    <t>蔡文舒</t>
  </si>
  <si>
    <t>林小容</t>
  </si>
  <si>
    <t>温莹莹</t>
  </si>
  <si>
    <t>陈露露</t>
  </si>
  <si>
    <t>肖雨婷</t>
  </si>
  <si>
    <t>罗苑玲</t>
  </si>
  <si>
    <t>吴碧燕</t>
  </si>
  <si>
    <t>廖静雯</t>
  </si>
  <si>
    <t>卢妙环</t>
  </si>
  <si>
    <t>余薪宇</t>
  </si>
  <si>
    <t>袁惠玲</t>
  </si>
  <si>
    <t>刘舒虹</t>
  </si>
  <si>
    <t>谢冰</t>
  </si>
  <si>
    <t>李嘉佩</t>
  </si>
  <si>
    <t>周润声</t>
  </si>
  <si>
    <t>陈玲玲</t>
  </si>
  <si>
    <t>李丽珊</t>
  </si>
  <si>
    <t>尹琳丹</t>
  </si>
  <si>
    <t>梁晓彤</t>
  </si>
  <si>
    <t>李婕媛</t>
  </si>
  <si>
    <t>林晓慧</t>
  </si>
  <si>
    <t>陈道婵</t>
  </si>
  <si>
    <t>许敏芝</t>
  </si>
  <si>
    <t>马珊珊</t>
  </si>
  <si>
    <t>王文静</t>
  </si>
  <si>
    <t>余虹燊</t>
  </si>
  <si>
    <t>姚惠霞</t>
  </si>
  <si>
    <t>李惠婷</t>
  </si>
  <si>
    <t>刘海霞</t>
  </si>
  <si>
    <t>黎晓云</t>
  </si>
  <si>
    <t>张巧玲</t>
  </si>
  <si>
    <t>何蕊</t>
  </si>
  <si>
    <t>钟敏怡</t>
  </si>
  <si>
    <t>李彤</t>
  </si>
  <si>
    <t>邓绮珊</t>
  </si>
  <si>
    <t>徐怡琳</t>
  </si>
  <si>
    <t>刘贵珍</t>
  </si>
  <si>
    <t>陈曦</t>
  </si>
  <si>
    <t>洪张敏</t>
  </si>
  <si>
    <t>陈海玲</t>
  </si>
  <si>
    <t>邱婷</t>
  </si>
  <si>
    <t>薛玉婵</t>
  </si>
  <si>
    <t>陈诗婷</t>
  </si>
  <si>
    <t>赖婷</t>
  </si>
  <si>
    <t>洪佳妮</t>
  </si>
  <si>
    <t>梁慧怡</t>
  </si>
  <si>
    <t>杨容</t>
  </si>
  <si>
    <t>张雅茹</t>
  </si>
  <si>
    <t>张可扬</t>
  </si>
  <si>
    <t>张雨涵</t>
  </si>
  <si>
    <t>姚文凤</t>
  </si>
  <si>
    <t>朱晓花</t>
  </si>
  <si>
    <t>陈妍姿</t>
  </si>
  <si>
    <t>张浩仪</t>
  </si>
  <si>
    <t>刁艳萍</t>
  </si>
  <si>
    <t>廖运梦</t>
  </si>
  <si>
    <t>蔡婷婷</t>
  </si>
  <si>
    <t>林美婷</t>
  </si>
  <si>
    <t>关文娣</t>
  </si>
  <si>
    <t>吴于漩</t>
  </si>
  <si>
    <t>古伟仪</t>
  </si>
  <si>
    <t>李兴兰</t>
  </si>
  <si>
    <t>罗美兴</t>
  </si>
  <si>
    <t>黄淑娟</t>
  </si>
  <si>
    <t>贺利欢</t>
  </si>
  <si>
    <t>曾梦蓝</t>
  </si>
  <si>
    <t>张敏超</t>
  </si>
  <si>
    <t>刘艾利</t>
  </si>
  <si>
    <t>林林仰</t>
  </si>
  <si>
    <t>潘晓淳</t>
  </si>
  <si>
    <t>陈可欣</t>
  </si>
  <si>
    <t>邓淑婷</t>
  </si>
  <si>
    <t>叶海莉</t>
  </si>
  <si>
    <t>周思杏</t>
  </si>
  <si>
    <t>张翠文</t>
  </si>
  <si>
    <t>万晓菲</t>
  </si>
  <si>
    <t>吴苑琳</t>
  </si>
  <si>
    <t>钟燕妮</t>
  </si>
  <si>
    <t>欧阳婷婷</t>
  </si>
  <si>
    <t>余佳仪</t>
  </si>
  <si>
    <t>黄秋怡</t>
  </si>
  <si>
    <t>宋晓丹</t>
  </si>
  <si>
    <t>马晓芬</t>
  </si>
  <si>
    <t>陈圳虹</t>
  </si>
  <si>
    <t>刘茂萍</t>
  </si>
  <si>
    <t>钟淑娟</t>
  </si>
  <si>
    <t>刘烁纯</t>
  </si>
  <si>
    <t>陈彤</t>
  </si>
  <si>
    <t>罗俊鹏</t>
  </si>
  <si>
    <t>邓声馨</t>
  </si>
  <si>
    <t>潘阳</t>
  </si>
  <si>
    <t>吴晓华</t>
  </si>
  <si>
    <t>黄碧</t>
  </si>
  <si>
    <t>李梦婷</t>
  </si>
  <si>
    <t>李敏慧</t>
  </si>
  <si>
    <t>赖小莲</t>
  </si>
  <si>
    <t>李晓娜</t>
  </si>
  <si>
    <t>黎燕楠</t>
  </si>
  <si>
    <t>陈春花</t>
  </si>
  <si>
    <t>陈翠玲</t>
  </si>
  <si>
    <t>马婧</t>
  </si>
  <si>
    <t>武师羽</t>
  </si>
  <si>
    <t>张翠红</t>
  </si>
  <si>
    <t>陈淑仪</t>
  </si>
  <si>
    <t>陈格银</t>
  </si>
  <si>
    <t>林嘉琪</t>
  </si>
  <si>
    <t>郭敏</t>
  </si>
  <si>
    <t>钟清华</t>
  </si>
  <si>
    <t>吴萌</t>
  </si>
  <si>
    <t>黄小慧</t>
  </si>
  <si>
    <t>林文萃</t>
  </si>
  <si>
    <t>冯惠萍</t>
  </si>
  <si>
    <t>曾灵燕</t>
  </si>
  <si>
    <t>林灵</t>
  </si>
  <si>
    <t>吴婉嫦</t>
  </si>
  <si>
    <t>邵婉莹</t>
  </si>
  <si>
    <t>徐惠敏</t>
  </si>
  <si>
    <t>殷玉娟</t>
  </si>
  <si>
    <t>徐志聪</t>
  </si>
  <si>
    <t>刘丽环</t>
  </si>
  <si>
    <t>许铱棋</t>
  </si>
  <si>
    <t>黄欣</t>
  </si>
  <si>
    <t>赖海婷</t>
  </si>
  <si>
    <t>李雪怡</t>
  </si>
  <si>
    <t>谢瑞慧</t>
  </si>
  <si>
    <t>林燕雯</t>
  </si>
  <si>
    <t>周小萍</t>
  </si>
  <si>
    <t>文晓琳</t>
  </si>
  <si>
    <t>林楠</t>
  </si>
  <si>
    <t>张菀玲</t>
  </si>
  <si>
    <t>廖珊</t>
  </si>
  <si>
    <t>曾楚媛</t>
  </si>
  <si>
    <t>曾聪</t>
  </si>
  <si>
    <t>廖芳</t>
  </si>
  <si>
    <t>黄菲</t>
  </si>
  <si>
    <t>凌秀蓉</t>
  </si>
  <si>
    <t>姚家棋</t>
  </si>
  <si>
    <t>钟莉莉</t>
  </si>
  <si>
    <t>廖好妹</t>
  </si>
  <si>
    <t>钟丽婷</t>
  </si>
  <si>
    <t>丘钦婵</t>
  </si>
  <si>
    <t>练文婷</t>
  </si>
  <si>
    <t>聂紫敏</t>
  </si>
  <si>
    <t>朱燕芬</t>
  </si>
  <si>
    <t>王娜</t>
  </si>
  <si>
    <t>吴仕玲</t>
  </si>
  <si>
    <t>叶君</t>
  </si>
  <si>
    <t>李雨欣</t>
  </si>
  <si>
    <t>黄思冰</t>
  </si>
  <si>
    <t>曾碧婷</t>
  </si>
  <si>
    <t>吴晓珊</t>
  </si>
  <si>
    <t>邓晓霖</t>
  </si>
  <si>
    <t>叶敏仪</t>
  </si>
  <si>
    <t>黄少星</t>
  </si>
  <si>
    <t>叶绿绿</t>
  </si>
  <si>
    <t>李文妹</t>
  </si>
  <si>
    <t>谢雅微</t>
  </si>
  <si>
    <t>林菁</t>
  </si>
  <si>
    <t>谢婉媛</t>
  </si>
  <si>
    <t>陈佳妮</t>
  </si>
  <si>
    <t>邹绮燕</t>
  </si>
  <si>
    <t>林碧芬</t>
  </si>
  <si>
    <t>袁伶睿</t>
  </si>
  <si>
    <t>黄慧琴</t>
  </si>
  <si>
    <t>黄颖</t>
  </si>
  <si>
    <t>方琳琳</t>
  </si>
  <si>
    <t>谢红英</t>
  </si>
  <si>
    <t>罗文兰</t>
  </si>
  <si>
    <t>郑英玲</t>
  </si>
  <si>
    <t>田甜</t>
  </si>
  <si>
    <t>吴滢滢</t>
  </si>
  <si>
    <t>周晓玲</t>
  </si>
  <si>
    <t>刘雨琪</t>
  </si>
  <si>
    <t>肖蓉潞</t>
  </si>
  <si>
    <t>黄莎莎</t>
  </si>
  <si>
    <t>杨翠霞</t>
  </si>
  <si>
    <t>叶文君</t>
  </si>
  <si>
    <t>黄奕霞</t>
  </si>
  <si>
    <t>骆莉</t>
  </si>
  <si>
    <t>陈志娴</t>
  </si>
  <si>
    <t>吴梅仙</t>
  </si>
  <si>
    <t>丘丽华</t>
  </si>
  <si>
    <t>陈心怡</t>
  </si>
  <si>
    <t>陈蓉彦</t>
  </si>
  <si>
    <t>谢玲玲</t>
  </si>
  <si>
    <t>刘依</t>
  </si>
  <si>
    <t>叶奕嘉</t>
  </si>
  <si>
    <t>魏惠园</t>
  </si>
  <si>
    <t>邓洁仪</t>
  </si>
  <si>
    <t>苏慧钧</t>
  </si>
  <si>
    <t>朱榕娣</t>
  </si>
  <si>
    <t>罗晓静</t>
  </si>
  <si>
    <t>李媛媛</t>
  </si>
  <si>
    <t>陈璐</t>
  </si>
  <si>
    <t>杨家欢</t>
  </si>
  <si>
    <t>林雪娴</t>
  </si>
  <si>
    <t>彭妍</t>
  </si>
  <si>
    <t>叶丽君</t>
  </si>
  <si>
    <t>曾惠芳</t>
  </si>
  <si>
    <t>赖若莎</t>
  </si>
  <si>
    <t>梁晓云</t>
  </si>
  <si>
    <t>王静怡</t>
  </si>
  <si>
    <t>曾晓玲</t>
  </si>
  <si>
    <t>黄思捷</t>
  </si>
  <si>
    <t>唐中花</t>
  </si>
  <si>
    <t>张璇</t>
  </si>
  <si>
    <t>黄春茹</t>
  </si>
  <si>
    <t>陈水梅</t>
  </si>
  <si>
    <t>罗嘉媛</t>
  </si>
  <si>
    <t>陈育环</t>
  </si>
  <si>
    <t>黄桂婷</t>
  </si>
  <si>
    <t>刘榆婷</t>
  </si>
  <si>
    <t>梁湘琪</t>
  </si>
  <si>
    <t>黄思绮</t>
  </si>
  <si>
    <t>江娉庭</t>
  </si>
  <si>
    <t>钟政</t>
  </si>
  <si>
    <t>黄秀文</t>
  </si>
  <si>
    <t>农结恋</t>
  </si>
  <si>
    <t>郑燕慧</t>
  </si>
  <si>
    <t>林子聪</t>
  </si>
  <si>
    <t>黄子容</t>
  </si>
  <si>
    <t>葛瑞连</t>
  </si>
  <si>
    <t>庄锦辉</t>
  </si>
  <si>
    <t>邱斯斯</t>
  </si>
  <si>
    <t>甘梦娟</t>
  </si>
  <si>
    <t>廖燕红</t>
  </si>
  <si>
    <t>吴晓娟</t>
  </si>
  <si>
    <t>罗佳慧</t>
  </si>
  <si>
    <t>曾琳欣</t>
  </si>
  <si>
    <t>谭菲</t>
  </si>
  <si>
    <t>邱来菁</t>
  </si>
  <si>
    <t>翟凤怡</t>
  </si>
  <si>
    <t>陈泽红</t>
  </si>
  <si>
    <t>李翠珊</t>
  </si>
  <si>
    <t>吕青霞</t>
  </si>
  <si>
    <t>郭淇</t>
  </si>
  <si>
    <t>刘凯恩</t>
  </si>
  <si>
    <t>陈剑婷</t>
  </si>
  <si>
    <t>马淑怡</t>
  </si>
  <si>
    <t>陈娟</t>
  </si>
  <si>
    <t>古月怡</t>
  </si>
  <si>
    <t>曾志玲</t>
  </si>
  <si>
    <t>李晓金</t>
  </si>
  <si>
    <t>饶玲玲</t>
  </si>
  <si>
    <t>杨婉慧</t>
  </si>
  <si>
    <t>陈思颖</t>
  </si>
  <si>
    <t>刘丽娜</t>
  </si>
  <si>
    <t>叶瑾</t>
  </si>
  <si>
    <t>张桂玲</t>
  </si>
  <si>
    <t>吴鑫慧</t>
  </si>
  <si>
    <t>赖映色</t>
  </si>
  <si>
    <t>刘璐</t>
  </si>
  <si>
    <t>饶心意</t>
  </si>
  <si>
    <t>陈燕鸣</t>
  </si>
  <si>
    <t>古雪花</t>
  </si>
  <si>
    <t>廖海媚</t>
  </si>
  <si>
    <t>谢瑞琳</t>
  </si>
  <si>
    <t>陆燕梅</t>
  </si>
  <si>
    <t>罗子稀</t>
  </si>
  <si>
    <t>黄小丽</t>
  </si>
  <si>
    <t>熊雪珂</t>
  </si>
  <si>
    <t>骆添娣</t>
  </si>
  <si>
    <t>邱佳漫</t>
  </si>
  <si>
    <t>陈春芳</t>
  </si>
  <si>
    <t>黄伊倩</t>
  </si>
  <si>
    <t>罗斯</t>
  </si>
  <si>
    <t>黄菲菲</t>
  </si>
  <si>
    <t>黄杏青</t>
  </si>
  <si>
    <t>黄淑敏</t>
  </si>
  <si>
    <t>刘宇宁</t>
  </si>
  <si>
    <t>陈振</t>
  </si>
  <si>
    <t>刘云彩</t>
  </si>
  <si>
    <t>廖晓慧</t>
  </si>
  <si>
    <t>刘慧芸</t>
  </si>
  <si>
    <t>黄翠娟</t>
  </si>
  <si>
    <t>陈思琪</t>
  </si>
  <si>
    <t>张木娇</t>
  </si>
  <si>
    <t>周妙怡</t>
  </si>
  <si>
    <t>李文</t>
  </si>
  <si>
    <t>温旺萍</t>
  </si>
  <si>
    <t>戚佳慧</t>
  </si>
  <si>
    <t>石韵琪</t>
  </si>
  <si>
    <t>庄欣</t>
  </si>
  <si>
    <t>陈若欣</t>
  </si>
  <si>
    <t>陈佳禧</t>
  </si>
  <si>
    <t>廖丽华</t>
  </si>
  <si>
    <t>叶小梦</t>
  </si>
  <si>
    <t>叶嘉慧</t>
  </si>
  <si>
    <t>黄佳玫</t>
  </si>
  <si>
    <t>彭燕</t>
  </si>
  <si>
    <t>杨宇雯</t>
  </si>
  <si>
    <t>康婧祺</t>
  </si>
  <si>
    <t>王东菲</t>
  </si>
  <si>
    <t>李慧州</t>
  </si>
  <si>
    <t>谢棱梓</t>
  </si>
  <si>
    <t>黄少芬</t>
  </si>
  <si>
    <t>原志贤</t>
  </si>
  <si>
    <t>张卉</t>
  </si>
  <si>
    <t>林海虹</t>
  </si>
  <si>
    <t>曾琳</t>
  </si>
  <si>
    <t>马淑萍</t>
  </si>
  <si>
    <t>钟楚婷</t>
  </si>
  <si>
    <t>苏文艳</t>
  </si>
  <si>
    <t>冯宇婷</t>
  </si>
  <si>
    <t>杨佳榆</t>
  </si>
  <si>
    <t>李映</t>
  </si>
  <si>
    <t>戴文萍</t>
  </si>
  <si>
    <t>包人元</t>
  </si>
  <si>
    <t>林美韵</t>
  </si>
  <si>
    <t>林惠霞</t>
  </si>
  <si>
    <t>刘淑倩</t>
  </si>
  <si>
    <t>王永芳</t>
  </si>
  <si>
    <t>梁小颖</t>
  </si>
  <si>
    <t>黄敏仪</t>
  </si>
  <si>
    <t>卢钰玲</t>
  </si>
  <si>
    <t>秦香</t>
  </si>
  <si>
    <t>曾如艳</t>
  </si>
  <si>
    <t>朱美萍</t>
  </si>
  <si>
    <t>黄巧凡</t>
  </si>
  <si>
    <t>钟祺涛</t>
  </si>
  <si>
    <t>吴秋霞</t>
  </si>
  <si>
    <t>叶茜</t>
  </si>
  <si>
    <t>李丽珍</t>
  </si>
  <si>
    <t>李美华</t>
  </si>
  <si>
    <t>陈楚珍</t>
  </si>
  <si>
    <t>黄佩怡</t>
  </si>
  <si>
    <t>邓小红</t>
  </si>
  <si>
    <t>李海榕</t>
  </si>
  <si>
    <t>陈瑜红</t>
  </si>
  <si>
    <t>罗璇</t>
  </si>
  <si>
    <t>钟勇威</t>
  </si>
  <si>
    <t>张丽珠</t>
  </si>
  <si>
    <t>张晓庄</t>
  </si>
  <si>
    <t>王梦</t>
  </si>
  <si>
    <t>郑淑雯</t>
  </si>
  <si>
    <t>蓝金玲</t>
  </si>
  <si>
    <t>甘小柔</t>
  </si>
  <si>
    <t>曾适燕</t>
  </si>
  <si>
    <t>曾赐敏</t>
  </si>
  <si>
    <t>李钰佳</t>
  </si>
  <si>
    <t>郑惠娴</t>
  </si>
  <si>
    <t>马晓璐</t>
  </si>
  <si>
    <t>李敏如</t>
  </si>
  <si>
    <t>钟彩英</t>
  </si>
  <si>
    <t>张吉荣</t>
  </si>
  <si>
    <t>张诗盈</t>
  </si>
  <si>
    <t>陈晓虹</t>
  </si>
  <si>
    <t>黄淑珍</t>
  </si>
  <si>
    <t>曾滢</t>
  </si>
  <si>
    <t>梁秀冰</t>
  </si>
  <si>
    <t>周嘉文</t>
  </si>
  <si>
    <t>张冬瑜</t>
  </si>
  <si>
    <t>陈怡</t>
  </si>
  <si>
    <t>黄永婷</t>
  </si>
  <si>
    <t>赖琳</t>
  </si>
  <si>
    <t>宏晓霞</t>
  </si>
  <si>
    <t>谢佩柔</t>
  </si>
  <si>
    <t>林小凤</t>
  </si>
  <si>
    <t>陈思维</t>
  </si>
  <si>
    <t>薛婉玲</t>
  </si>
  <si>
    <t>陈梦婷</t>
  </si>
  <si>
    <t>郑熙璇</t>
  </si>
  <si>
    <t>李海洋</t>
  </si>
  <si>
    <t>黄平芳</t>
  </si>
  <si>
    <t>郑秾</t>
  </si>
  <si>
    <t>钟紫珊</t>
  </si>
  <si>
    <t>张春霖</t>
  </si>
  <si>
    <t>骆丽霞</t>
  </si>
  <si>
    <t>张浩明</t>
  </si>
  <si>
    <t>黎利平</t>
  </si>
  <si>
    <t>叶雨司</t>
  </si>
  <si>
    <t>杨珊</t>
  </si>
  <si>
    <t>郑博虹</t>
  </si>
  <si>
    <t>陈冬雁</t>
  </si>
  <si>
    <t>黄小婷</t>
  </si>
  <si>
    <t>钟文慧</t>
  </si>
  <si>
    <t>邱静仪</t>
  </si>
  <si>
    <t>陈宇婷</t>
  </si>
  <si>
    <t>刘彩铃</t>
  </si>
  <si>
    <t>谢木青</t>
  </si>
  <si>
    <t>吴绮滔</t>
  </si>
  <si>
    <t>张洁</t>
  </si>
  <si>
    <t>马凯雁</t>
  </si>
  <si>
    <t>尹玉莹</t>
  </si>
  <si>
    <t>刘琳琳</t>
  </si>
  <si>
    <t>黄国清</t>
  </si>
  <si>
    <t>温会玲</t>
  </si>
  <si>
    <t>梁思婷</t>
  </si>
  <si>
    <t>李湘</t>
  </si>
  <si>
    <t>翟剑玲</t>
  </si>
  <si>
    <t>李伟婷</t>
  </si>
  <si>
    <t>杜家妍</t>
  </si>
  <si>
    <t>刘文艳</t>
  </si>
  <si>
    <t>张云</t>
  </si>
  <si>
    <t>潘明慧</t>
  </si>
  <si>
    <t>张颖琳</t>
  </si>
  <si>
    <t>张意</t>
  </si>
  <si>
    <t>吴晓甜</t>
  </si>
  <si>
    <t>魏思慧</t>
  </si>
  <si>
    <t>张美婷</t>
  </si>
  <si>
    <t>罗兰</t>
  </si>
  <si>
    <t>林江秀</t>
  </si>
  <si>
    <t>李金玉</t>
  </si>
  <si>
    <t>刘嘉敏</t>
  </si>
  <si>
    <t>严迪</t>
  </si>
  <si>
    <t>陈淑雯</t>
  </si>
  <si>
    <t>李韦仪</t>
  </si>
  <si>
    <t>王蕙</t>
  </si>
  <si>
    <t>钟远柔</t>
  </si>
  <si>
    <t>蔡晓晴</t>
  </si>
  <si>
    <t>张淑丹</t>
  </si>
  <si>
    <t>欧芳旭</t>
  </si>
  <si>
    <t>冼家敏</t>
  </si>
  <si>
    <t>王晓君</t>
  </si>
  <si>
    <t>罗昕</t>
  </si>
  <si>
    <t>徐雪萍</t>
  </si>
  <si>
    <t>黄萍</t>
  </si>
  <si>
    <t>黄伟淦</t>
  </si>
  <si>
    <t>陈慧冰</t>
  </si>
  <si>
    <t>顾凤</t>
  </si>
  <si>
    <t>陈诗敏</t>
  </si>
  <si>
    <t>吴雪丹</t>
  </si>
  <si>
    <t>王馥玲</t>
  </si>
  <si>
    <t>张晓琳</t>
  </si>
  <si>
    <t>陈必蓉</t>
  </si>
  <si>
    <t>陈萍萍</t>
  </si>
  <si>
    <t>罗慧贤</t>
  </si>
  <si>
    <t>陈素嫒</t>
  </si>
  <si>
    <t>何慧雯</t>
  </si>
  <si>
    <t>骆培玉</t>
  </si>
  <si>
    <t>陈雪雁</t>
  </si>
  <si>
    <t>巫书琦</t>
  </si>
  <si>
    <t>黎坤娣</t>
  </si>
  <si>
    <t>刘宝琳</t>
  </si>
  <si>
    <t>陆友琴</t>
  </si>
  <si>
    <t>饶瑶</t>
  </si>
  <si>
    <t>陈菲</t>
  </si>
  <si>
    <t>曾嘉琪</t>
  </si>
  <si>
    <t>缪乐敏</t>
  </si>
  <si>
    <t>叶勤</t>
  </si>
  <si>
    <t>邓美娟</t>
  </si>
  <si>
    <t>林曼</t>
  </si>
  <si>
    <t>练莉莉</t>
  </si>
  <si>
    <t>汤恩华</t>
  </si>
  <si>
    <t>叶奕青</t>
  </si>
  <si>
    <t>王会展</t>
  </si>
  <si>
    <t>陈晓</t>
  </si>
  <si>
    <t>钟绮翠</t>
  </si>
  <si>
    <t>梁晓慧</t>
  </si>
  <si>
    <t>李镇创</t>
  </si>
  <si>
    <t>陈桂娜</t>
  </si>
  <si>
    <t>王嘉辉</t>
  </si>
  <si>
    <t>廖嘉惠</t>
  </si>
  <si>
    <t>黄宝如</t>
  </si>
  <si>
    <t>曾丽娜</t>
  </si>
  <si>
    <t>蔡舒宜</t>
  </si>
  <si>
    <t>曾丽婷</t>
  </si>
  <si>
    <t>王裕彤</t>
  </si>
  <si>
    <t>巫淑婷</t>
  </si>
  <si>
    <t>胡燕妮</t>
  </si>
  <si>
    <t>张玉婷</t>
  </si>
  <si>
    <t>诸新婷</t>
  </si>
  <si>
    <t>薛紫雲</t>
  </si>
  <si>
    <t>张丽</t>
  </si>
  <si>
    <t>王翔</t>
  </si>
  <si>
    <t>马丽桦</t>
  </si>
  <si>
    <t>徐远婷</t>
  </si>
  <si>
    <t>徐梓敬</t>
  </si>
  <si>
    <t>伍春晓</t>
  </si>
  <si>
    <t>赖文艳</t>
  </si>
  <si>
    <t>周传丽</t>
  </si>
  <si>
    <t>刘宇美</t>
  </si>
  <si>
    <t>黄丽丹</t>
  </si>
  <si>
    <t>吴紫纯</t>
  </si>
  <si>
    <t>邹琪</t>
  </si>
  <si>
    <t>邱瑶丽</t>
  </si>
  <si>
    <t>郑春梅</t>
  </si>
  <si>
    <t>温威龙</t>
  </si>
  <si>
    <t>梁渝鹿</t>
  </si>
  <si>
    <t>马佳苗</t>
  </si>
  <si>
    <t>吴璐雪</t>
  </si>
  <si>
    <t>郑晓珊</t>
  </si>
  <si>
    <t>李淑敏</t>
  </si>
  <si>
    <t>李玲玲</t>
  </si>
  <si>
    <t>周莹莹</t>
  </si>
  <si>
    <t>刘静怡</t>
  </si>
  <si>
    <t>陈晓彤</t>
  </si>
  <si>
    <t>李碧如</t>
  </si>
  <si>
    <t>陈准</t>
  </si>
  <si>
    <t>卢诗如</t>
  </si>
  <si>
    <t>古穗芳</t>
  </si>
  <si>
    <t>钟雪文</t>
  </si>
  <si>
    <t>黄旭仪</t>
  </si>
  <si>
    <t>陈珍莹</t>
  </si>
  <si>
    <t>薛如琦</t>
  </si>
  <si>
    <t>蔡欣珊</t>
  </si>
  <si>
    <t>温杰辉</t>
  </si>
  <si>
    <t>陈珊</t>
  </si>
  <si>
    <t>时梦盈</t>
  </si>
  <si>
    <t>朱粤</t>
  </si>
  <si>
    <t>黄彩清</t>
  </si>
  <si>
    <t>李一叶</t>
  </si>
  <si>
    <t>王子见</t>
  </si>
  <si>
    <t>洪志绵</t>
  </si>
  <si>
    <t>叶盼云</t>
  </si>
  <si>
    <t>温玉莹</t>
  </si>
  <si>
    <t>柯宇艳</t>
  </si>
  <si>
    <t>黄孟金</t>
  </si>
  <si>
    <t>李宝如</t>
  </si>
  <si>
    <t>郑丹青</t>
  </si>
  <si>
    <t>黄可怡</t>
  </si>
  <si>
    <t>张淑卿</t>
  </si>
  <si>
    <t>余丽銮</t>
  </si>
  <si>
    <t>杨丽香</t>
  </si>
  <si>
    <t>童树澍</t>
  </si>
  <si>
    <t>陈惠君</t>
  </si>
  <si>
    <t>苏子琦</t>
  </si>
  <si>
    <t>李洁梅</t>
  </si>
  <si>
    <t>黄晓君</t>
  </si>
  <si>
    <t>李洁玲</t>
  </si>
  <si>
    <t>唐梦媛</t>
  </si>
  <si>
    <t>韩颖怡</t>
  </si>
  <si>
    <t>赖燕</t>
  </si>
  <si>
    <t>钟梦娜</t>
  </si>
  <si>
    <t>张亚冉</t>
  </si>
  <si>
    <t>王腾燕</t>
  </si>
  <si>
    <t>王槿璇</t>
  </si>
  <si>
    <t>黄幸婷</t>
  </si>
  <si>
    <t>叶安琪</t>
  </si>
  <si>
    <t>姚婵玲</t>
  </si>
  <si>
    <t>袁媛</t>
  </si>
  <si>
    <t>张艺璇</t>
  </si>
  <si>
    <t>阮昊</t>
  </si>
  <si>
    <t>廖静敏</t>
  </si>
  <si>
    <t>李笑青</t>
  </si>
  <si>
    <t>赖妙慧</t>
  </si>
  <si>
    <t>吴明霞</t>
  </si>
  <si>
    <t>廖文婷</t>
  </si>
  <si>
    <t>梁英琪</t>
  </si>
  <si>
    <t>林庆忠</t>
  </si>
  <si>
    <t>罗娜斯</t>
  </si>
  <si>
    <t>温玉芬</t>
  </si>
  <si>
    <t>刘丹</t>
  </si>
  <si>
    <t>许钰迎</t>
  </si>
  <si>
    <t>温思敏</t>
  </si>
  <si>
    <t>张燕</t>
  </si>
  <si>
    <t>钟燕娜</t>
  </si>
  <si>
    <t>甘莹</t>
  </si>
  <si>
    <t>梅文馨</t>
  </si>
  <si>
    <t>颜小雅</t>
  </si>
  <si>
    <t>李晶</t>
  </si>
  <si>
    <t>余馨</t>
  </si>
  <si>
    <t>邓斯愉</t>
  </si>
  <si>
    <t>洪淑雅</t>
  </si>
  <si>
    <t>陈小燕</t>
  </si>
  <si>
    <t>刘芊妤</t>
  </si>
  <si>
    <t>严思仪</t>
  </si>
  <si>
    <t>邓嘉雯</t>
  </si>
  <si>
    <t>黄丽媛</t>
  </si>
  <si>
    <t>王嘉莉</t>
  </si>
  <si>
    <t>李思思</t>
  </si>
  <si>
    <t>周晓静</t>
  </si>
  <si>
    <t>莫文霞</t>
  </si>
  <si>
    <t>邹小远</t>
  </si>
  <si>
    <t>聂锐雯</t>
  </si>
  <si>
    <t>彭敏娜</t>
  </si>
  <si>
    <t>易晓颖</t>
  </si>
  <si>
    <t>单栩彬</t>
  </si>
  <si>
    <t>颜源</t>
  </si>
  <si>
    <t>黄锦慧</t>
  </si>
  <si>
    <t>彭佳介</t>
  </si>
  <si>
    <t>陈思敏</t>
  </si>
  <si>
    <t>夏钰</t>
  </si>
  <si>
    <t>陈文凤</t>
  </si>
  <si>
    <t>李雪华</t>
  </si>
  <si>
    <t>李梅芳</t>
  </si>
  <si>
    <t>李卉淳</t>
  </si>
  <si>
    <t>郑佩茹</t>
  </si>
  <si>
    <t>赖婷苑</t>
  </si>
  <si>
    <t>何怡凤</t>
  </si>
  <si>
    <t>梁裕玲</t>
  </si>
  <si>
    <t>严君晗</t>
  </si>
  <si>
    <t>赖雅洛</t>
  </si>
  <si>
    <t>潘泽珠</t>
  </si>
  <si>
    <t>段敏</t>
  </si>
  <si>
    <t>蔡建榆</t>
  </si>
  <si>
    <t>曾垚淇</t>
  </si>
  <si>
    <t>钟嘉欢</t>
  </si>
  <si>
    <t>陈旭婷</t>
  </si>
  <si>
    <t>梁玉娴</t>
  </si>
  <si>
    <t>毛静</t>
  </si>
  <si>
    <t>柯文雯</t>
  </si>
  <si>
    <t>严诗敏</t>
  </si>
  <si>
    <t>张一诺</t>
  </si>
  <si>
    <t>曾利缓</t>
  </si>
  <si>
    <t>刘淑珍</t>
  </si>
  <si>
    <t>翁美玲</t>
  </si>
  <si>
    <t>胡丽燕</t>
  </si>
  <si>
    <t>杨思玉</t>
  </si>
  <si>
    <t>许耀中</t>
  </si>
  <si>
    <t>刘玉琦</t>
  </si>
  <si>
    <t>欧嘉渝</t>
  </si>
  <si>
    <t>黄国维</t>
  </si>
  <si>
    <t>欧阳珊</t>
  </si>
  <si>
    <t>李海平</t>
  </si>
  <si>
    <t>刘小燕</t>
  </si>
  <si>
    <t>刘倩莹</t>
  </si>
  <si>
    <t>黄莉</t>
  </si>
  <si>
    <t>刘松莹</t>
  </si>
  <si>
    <t>廖永未</t>
  </si>
  <si>
    <t>邹惠珍</t>
  </si>
  <si>
    <t>林泽銮</t>
  </si>
  <si>
    <t>陈伟诗</t>
  </si>
  <si>
    <t>李凯莹</t>
  </si>
  <si>
    <t>查刘坤</t>
  </si>
  <si>
    <t>巫洁莹</t>
  </si>
  <si>
    <t>李红婷</t>
  </si>
  <si>
    <t>林瑾</t>
  </si>
  <si>
    <t>吴伟玲</t>
  </si>
  <si>
    <t>林嘉喜</t>
  </si>
  <si>
    <t>黄丽芳</t>
  </si>
  <si>
    <t>郭淑如</t>
  </si>
  <si>
    <t>雷锦香</t>
  </si>
  <si>
    <t>尤欢</t>
  </si>
  <si>
    <t>袁慧顺</t>
  </si>
  <si>
    <t>朱慧聪</t>
  </si>
  <si>
    <t>刘丹芸</t>
  </si>
  <si>
    <t>邓嘉琳</t>
  </si>
  <si>
    <t>薛芬芳</t>
  </si>
  <si>
    <t>陈宇琳</t>
  </si>
  <si>
    <t>谢紫蜜</t>
  </si>
  <si>
    <t>曾德元</t>
  </si>
  <si>
    <t>王雁</t>
  </si>
  <si>
    <t>邹慧珊</t>
  </si>
  <si>
    <t>骆玖香</t>
  </si>
  <si>
    <t>董二秀</t>
  </si>
  <si>
    <t>邓春梅</t>
  </si>
  <si>
    <t>陈冰</t>
  </si>
  <si>
    <t>李婧</t>
  </si>
  <si>
    <t>黄惠茹</t>
  </si>
  <si>
    <t>冯玉嫚</t>
  </si>
  <si>
    <t>曾美英</t>
  </si>
  <si>
    <t>唐婧妮</t>
  </si>
  <si>
    <t>袁转旺</t>
  </si>
  <si>
    <t>何世东</t>
  </si>
  <si>
    <t>戴夏敏</t>
  </si>
  <si>
    <t>石舒怡</t>
  </si>
  <si>
    <t>方哲阳</t>
  </si>
  <si>
    <t>关秋怡</t>
  </si>
  <si>
    <t>罗智尤</t>
  </si>
  <si>
    <t>范翠华</t>
  </si>
  <si>
    <t>黎文诗</t>
  </si>
  <si>
    <t>杨东明</t>
  </si>
  <si>
    <t>郑文婷</t>
  </si>
  <si>
    <t>李柳颖</t>
  </si>
  <si>
    <t>谭静</t>
  </si>
  <si>
    <t>杨妍</t>
  </si>
  <si>
    <t>彭艳丽</t>
  </si>
  <si>
    <t>王鈺淋</t>
  </si>
  <si>
    <t>周楷柔</t>
  </si>
  <si>
    <t>陈晓双</t>
  </si>
  <si>
    <t>陈佳丹</t>
  </si>
  <si>
    <t>胡丽婷</t>
  </si>
  <si>
    <t>彭愉舒</t>
  </si>
  <si>
    <t>黄家静</t>
  </si>
  <si>
    <t>银鑫</t>
  </si>
  <si>
    <t>陈鑫燕</t>
  </si>
  <si>
    <t>常晴</t>
  </si>
  <si>
    <t>刘绮珊</t>
  </si>
  <si>
    <t>罗静思</t>
  </si>
  <si>
    <t>黄实敏</t>
  </si>
  <si>
    <t>邓莉丽</t>
  </si>
  <si>
    <t>马佳纯</t>
  </si>
  <si>
    <t>卢雨娴</t>
  </si>
  <si>
    <t>梁洁颖</t>
  </si>
  <si>
    <t>孙晶</t>
  </si>
  <si>
    <t>张皓莹</t>
  </si>
  <si>
    <t>廖萃文</t>
  </si>
  <si>
    <t>黄瑶</t>
  </si>
  <si>
    <t>黄惠远</t>
  </si>
  <si>
    <t>曾璐</t>
  </si>
  <si>
    <t>张耿敏</t>
  </si>
  <si>
    <t>朱威雯</t>
  </si>
  <si>
    <t>张位</t>
  </si>
  <si>
    <t>邱雪静</t>
  </si>
  <si>
    <t>曹素鑫</t>
  </si>
  <si>
    <t>袁火招</t>
  </si>
  <si>
    <t>杨韵</t>
  </si>
  <si>
    <t>黄实红</t>
  </si>
  <si>
    <t>钟左腾</t>
  </si>
  <si>
    <t>李彩燕</t>
  </si>
  <si>
    <t>钟宇芬</t>
  </si>
  <si>
    <t>肖静怡</t>
  </si>
  <si>
    <t>吴雁玲</t>
  </si>
  <si>
    <t>杨美烨</t>
  </si>
  <si>
    <t>杨悦</t>
  </si>
  <si>
    <t>杨小丽</t>
  </si>
  <si>
    <t>温玉秀</t>
  </si>
  <si>
    <t>黄远欣</t>
  </si>
  <si>
    <t>陈碧钰</t>
  </si>
  <si>
    <t>曾心仪</t>
  </si>
  <si>
    <t>黄思琼</t>
  </si>
  <si>
    <t>詹国悦</t>
  </si>
  <si>
    <t>周抒燕</t>
  </si>
  <si>
    <t>黄莉莉</t>
  </si>
  <si>
    <t>冯美玲</t>
  </si>
  <si>
    <t>赖慧晨</t>
  </si>
  <si>
    <t>李彩云</t>
  </si>
  <si>
    <t>叶智琳</t>
  </si>
  <si>
    <t>廖丽莉</t>
  </si>
  <si>
    <t>马巾惠</t>
  </si>
  <si>
    <t>邱宇婷</t>
  </si>
  <si>
    <t>陈玉芳</t>
  </si>
  <si>
    <t>赵月娥</t>
  </si>
  <si>
    <t>黄进才</t>
  </si>
  <si>
    <t>罗玉芬</t>
  </si>
  <si>
    <t>郑恒茜</t>
  </si>
  <si>
    <t>黄莎</t>
  </si>
  <si>
    <t>古秀玲</t>
  </si>
  <si>
    <t>曾庆萍</t>
  </si>
  <si>
    <t>谢曜阳</t>
  </si>
  <si>
    <t>叶桂珠</t>
  </si>
  <si>
    <t>杨菲菲</t>
  </si>
  <si>
    <t>刘丽怡</t>
  </si>
  <si>
    <t>李惠明</t>
  </si>
  <si>
    <t>祝新愉</t>
  </si>
  <si>
    <t>李梦云</t>
  </si>
  <si>
    <t>邓佩瑚</t>
  </si>
  <si>
    <t>赖苏映</t>
  </si>
  <si>
    <t>曾悦</t>
  </si>
  <si>
    <t>谭小丹</t>
  </si>
  <si>
    <t>陈柳婷</t>
  </si>
  <si>
    <t>殷婷</t>
  </si>
  <si>
    <t>薛晗</t>
  </si>
  <si>
    <t>周海燕</t>
  </si>
  <si>
    <t>卢惠娟</t>
  </si>
  <si>
    <t>黄美华</t>
  </si>
  <si>
    <t>曾靖晖</t>
  </si>
  <si>
    <t>叶莉</t>
  </si>
  <si>
    <t>吴淑婷</t>
  </si>
  <si>
    <t>颜小君</t>
  </si>
  <si>
    <t>钟双燕</t>
  </si>
  <si>
    <t>黄丹珠</t>
  </si>
  <si>
    <t>黄嘉仪</t>
  </si>
  <si>
    <t>陈莉</t>
  </si>
  <si>
    <t>卢成恩</t>
  </si>
  <si>
    <t>罗钰清</t>
  </si>
  <si>
    <t>李季</t>
  </si>
  <si>
    <t>陈丽</t>
  </si>
  <si>
    <t>罗钧文</t>
  </si>
  <si>
    <t>马嘉颖</t>
  </si>
  <si>
    <t>林绿妆</t>
  </si>
  <si>
    <t>陈晓玲</t>
  </si>
  <si>
    <t>黄君怡</t>
  </si>
  <si>
    <t>黄淑瑜</t>
  </si>
  <si>
    <t>孙莹</t>
  </si>
  <si>
    <t>卓若琳</t>
  </si>
  <si>
    <t>张咏仪</t>
  </si>
  <si>
    <t>陈淑桓</t>
  </si>
  <si>
    <t>胡凯敏</t>
  </si>
  <si>
    <t>谢扬扬</t>
  </si>
  <si>
    <t>谢秀婷</t>
  </si>
  <si>
    <t>程悦童</t>
  </si>
  <si>
    <t>陈诗泓</t>
  </si>
  <si>
    <t>吴亚洲</t>
  </si>
  <si>
    <t>朱婉玲</t>
  </si>
  <si>
    <t>许晓纯</t>
  </si>
  <si>
    <t>吴恭儿</t>
  </si>
  <si>
    <t>曾超彤</t>
  </si>
  <si>
    <t>孙凤娇</t>
  </si>
  <si>
    <t>陈家欣</t>
  </si>
  <si>
    <t>林丽珊</t>
  </si>
  <si>
    <t>朱芬</t>
  </si>
  <si>
    <t>陶远龄</t>
  </si>
  <si>
    <t>李秀香</t>
  </si>
  <si>
    <t>伍楚娟</t>
  </si>
  <si>
    <t>柳慧</t>
  </si>
  <si>
    <t>温文雅</t>
  </si>
  <si>
    <t>黄钰洲</t>
  </si>
  <si>
    <t>黄权坤</t>
  </si>
  <si>
    <t>刘伟权</t>
  </si>
  <si>
    <t>曾晓梅</t>
  </si>
  <si>
    <t>罗韵鸿</t>
  </si>
  <si>
    <t>邹金丽</t>
  </si>
  <si>
    <t>苏慧婷</t>
  </si>
  <si>
    <t>谢秀云</t>
  </si>
  <si>
    <t>杨嘉瑜</t>
  </si>
  <si>
    <t>赖远媚</t>
  </si>
  <si>
    <t>林艳霞</t>
  </si>
  <si>
    <t>黄勤</t>
  </si>
  <si>
    <t>马越</t>
  </si>
  <si>
    <t>吴佩汝</t>
  </si>
  <si>
    <t>肖铃丽</t>
  </si>
  <si>
    <t>翟敏瑜</t>
  </si>
  <si>
    <t>高丽延</t>
  </si>
  <si>
    <t>梁余</t>
  </si>
  <si>
    <t>张秀娣</t>
  </si>
  <si>
    <t>邹瑞屏</t>
  </si>
  <si>
    <t>房思瑜</t>
  </si>
  <si>
    <t>金诗欢</t>
  </si>
  <si>
    <t>朱慧臻</t>
  </si>
  <si>
    <t>黄雪珍</t>
  </si>
  <si>
    <t>罗心</t>
  </si>
  <si>
    <t>李小妹</t>
  </si>
  <si>
    <t>黄静茹</t>
  </si>
  <si>
    <t>黄妙凤</t>
  </si>
  <si>
    <t>黄钰山</t>
  </si>
  <si>
    <t>谢晓莹</t>
  </si>
  <si>
    <t>陈江南</t>
  </si>
  <si>
    <t>张志宏</t>
  </si>
  <si>
    <t>苏琳</t>
  </si>
  <si>
    <t>韦春玉</t>
  </si>
  <si>
    <t>洪燕纯</t>
  </si>
  <si>
    <t>何水苗</t>
  </si>
  <si>
    <t>陈晓娜</t>
  </si>
  <si>
    <t>林梦旎</t>
  </si>
  <si>
    <t>何欣怡</t>
  </si>
  <si>
    <t>陈素娴</t>
  </si>
  <si>
    <t>陈斐斐</t>
  </si>
  <si>
    <t>罗媛升</t>
  </si>
  <si>
    <t>孙静</t>
  </si>
  <si>
    <t>潘佩玲</t>
  </si>
  <si>
    <t>刁路平</t>
  </si>
  <si>
    <t>李学文</t>
  </si>
  <si>
    <t>林嫚莹</t>
  </si>
  <si>
    <t>谢旭莹</t>
  </si>
  <si>
    <t>冯钦文</t>
  </si>
  <si>
    <t>方译敏</t>
  </si>
  <si>
    <t>唐春妃</t>
  </si>
  <si>
    <t>唐万珍</t>
  </si>
  <si>
    <t>周均凤</t>
  </si>
  <si>
    <t>李宇芳</t>
  </si>
  <si>
    <t>郑伟雯</t>
  </si>
  <si>
    <t>黎小慧</t>
  </si>
  <si>
    <t>钟少敏</t>
  </si>
  <si>
    <t>江媛</t>
  </si>
  <si>
    <t>姚琼琼</t>
  </si>
  <si>
    <t>何群</t>
  </si>
  <si>
    <t>骆思泳</t>
  </si>
  <si>
    <t>柯梦如</t>
  </si>
  <si>
    <t>朱建虹</t>
  </si>
  <si>
    <t>张玉琪</t>
  </si>
  <si>
    <t>朱利清</t>
  </si>
  <si>
    <t>刘蓓</t>
  </si>
  <si>
    <t>王文超</t>
  </si>
  <si>
    <t>何旭辉</t>
  </si>
  <si>
    <t>蓝菊花</t>
  </si>
  <si>
    <t>陈淑敏</t>
  </si>
  <si>
    <t>陈桂莲</t>
  </si>
  <si>
    <t>梁嘉莹</t>
  </si>
  <si>
    <t>黄悦</t>
  </si>
  <si>
    <t>罗意敏</t>
  </si>
  <si>
    <t>何晓玲</t>
  </si>
  <si>
    <t>陆婷</t>
  </si>
  <si>
    <t>陈海婷</t>
  </si>
  <si>
    <t>何嘉宁</t>
  </si>
  <si>
    <t>余萌</t>
  </si>
  <si>
    <t>李沁蔓</t>
  </si>
  <si>
    <t>马惠玲</t>
  </si>
  <si>
    <t>朱铮基</t>
  </si>
  <si>
    <t>温娜</t>
  </si>
  <si>
    <t>黄银洛</t>
  </si>
  <si>
    <t>刘益民</t>
  </si>
  <si>
    <t>陈晓铃</t>
  </si>
  <si>
    <t>徐必元</t>
  </si>
  <si>
    <t>陈素枫</t>
  </si>
  <si>
    <t>吴燕婧</t>
  </si>
  <si>
    <t>张丽珊</t>
  </si>
  <si>
    <t>罗晓</t>
  </si>
  <si>
    <t>陈少敏</t>
  </si>
  <si>
    <t>黄诗然</t>
  </si>
  <si>
    <t>蓝柳微</t>
  </si>
  <si>
    <t>黄梅香</t>
  </si>
  <si>
    <t>李惠</t>
  </si>
  <si>
    <t>黄玉怡</t>
  </si>
  <si>
    <t>李晓敏</t>
  </si>
  <si>
    <t>徐忆凡</t>
  </si>
  <si>
    <t>张丽琼</t>
  </si>
  <si>
    <t>梁伟瑜</t>
  </si>
  <si>
    <t>陈翠媚</t>
  </si>
  <si>
    <t>李蓓</t>
  </si>
  <si>
    <t>姚佳美</t>
  </si>
  <si>
    <t>叶思锐</t>
  </si>
  <si>
    <t>周希玲</t>
  </si>
  <si>
    <t>刘姗姗</t>
  </si>
  <si>
    <t>张树英</t>
  </si>
  <si>
    <t>黄婷</t>
  </si>
  <si>
    <t>温圣乾</t>
  </si>
  <si>
    <t>章利</t>
  </si>
  <si>
    <t>陈丹丹</t>
  </si>
  <si>
    <t>李杨</t>
  </si>
  <si>
    <t>闫璐</t>
  </si>
  <si>
    <t>张慧珍</t>
  </si>
  <si>
    <t>罗媛斐</t>
  </si>
  <si>
    <t>张晨特</t>
  </si>
  <si>
    <t>韩孟光</t>
  </si>
  <si>
    <t>陈燕芬</t>
  </si>
  <si>
    <t>杨建君</t>
  </si>
  <si>
    <t>苏庆云</t>
  </si>
  <si>
    <t>宋佩玲</t>
  </si>
  <si>
    <t>吴涌廷</t>
  </si>
  <si>
    <t>钟莉清</t>
  </si>
  <si>
    <t>肖美玲</t>
  </si>
  <si>
    <t>陈晓芬</t>
  </si>
  <si>
    <t>张晓文</t>
  </si>
  <si>
    <t>叶焯文</t>
  </si>
  <si>
    <t>罗凯方</t>
  </si>
  <si>
    <t>张秀娟</t>
  </si>
  <si>
    <t>陈秀敏</t>
  </si>
  <si>
    <t>巫远达</t>
  </si>
  <si>
    <t>刘金玉</t>
  </si>
  <si>
    <t>吴慧燕</t>
  </si>
  <si>
    <t>赖丽芬</t>
  </si>
  <si>
    <t>徐金芳</t>
  </si>
  <si>
    <t>朱慧敏</t>
  </si>
  <si>
    <t>罗嘉怡</t>
  </si>
  <si>
    <t>陈仕芬</t>
  </si>
  <si>
    <t>黄宁宁</t>
  </si>
  <si>
    <t>刘丽婵</t>
  </si>
  <si>
    <t>翁鸿妹</t>
  </si>
  <si>
    <t>刘彩换</t>
  </si>
  <si>
    <t>马丹凤</t>
  </si>
  <si>
    <t>黄盈</t>
  </si>
  <si>
    <t>缪小琦</t>
  </si>
  <si>
    <t>钟银珍</t>
  </si>
  <si>
    <t>谢丽蓉</t>
  </si>
  <si>
    <t>曾玉琴</t>
  </si>
  <si>
    <t>肖燕玲</t>
  </si>
  <si>
    <t>林锦滢</t>
  </si>
  <si>
    <t>刘嘉欢</t>
  </si>
  <si>
    <t>曾春</t>
  </si>
  <si>
    <t>方金丽</t>
  </si>
  <si>
    <t>尹洋</t>
  </si>
  <si>
    <t>朱玉诗</t>
  </si>
  <si>
    <t>彭雪敏</t>
  </si>
  <si>
    <t>陈艳云</t>
  </si>
  <si>
    <t>周丽静</t>
  </si>
  <si>
    <t>张惠丹</t>
  </si>
  <si>
    <t>朱婷菲</t>
  </si>
  <si>
    <t>林晓聪</t>
  </si>
  <si>
    <t>苏晓晴</t>
  </si>
  <si>
    <t>黄美玲</t>
  </si>
  <si>
    <t>杨思立</t>
  </si>
  <si>
    <t>刘波</t>
  </si>
  <si>
    <t>林宏鑫</t>
  </si>
  <si>
    <t>林子媛</t>
  </si>
  <si>
    <t>叶惠媚</t>
  </si>
  <si>
    <t>刘嘉威</t>
  </si>
  <si>
    <t>邓锦鸿</t>
  </si>
  <si>
    <t>胡笑仪</t>
  </si>
  <si>
    <t>朱瑞珍</t>
  </si>
  <si>
    <t>何静</t>
  </si>
  <si>
    <t>李文慧</t>
  </si>
  <si>
    <t>蔡影婷</t>
  </si>
  <si>
    <t>赖锦芳</t>
  </si>
  <si>
    <t>赖勇辉</t>
  </si>
  <si>
    <t>吕桂因</t>
  </si>
  <si>
    <t>陈翠谊</t>
  </si>
  <si>
    <t>陈雅婷</t>
  </si>
  <si>
    <t>黄诗雨</t>
  </si>
  <si>
    <t>黄海珊</t>
  </si>
  <si>
    <t>王德杰</t>
  </si>
  <si>
    <t>林佩珊</t>
  </si>
  <si>
    <t>刘燕勿</t>
  </si>
  <si>
    <t>蒋婷</t>
  </si>
  <si>
    <t>李淑婷</t>
  </si>
  <si>
    <t>李君萍</t>
  </si>
  <si>
    <t>梁恩瑜</t>
  </si>
  <si>
    <t>孙雯茜</t>
  </si>
  <si>
    <t>杨春梅</t>
  </si>
  <si>
    <t>张华香</t>
  </si>
  <si>
    <t>许静文</t>
  </si>
  <si>
    <t>刘晨</t>
  </si>
  <si>
    <t>叶妮婕</t>
  </si>
  <si>
    <t>黄桂聪</t>
  </si>
  <si>
    <t>黄佩娴</t>
  </si>
  <si>
    <t>张耀尹</t>
  </si>
  <si>
    <t>黎颖珊</t>
  </si>
  <si>
    <t>朱念平</t>
  </si>
  <si>
    <t>欧玉莲</t>
  </si>
  <si>
    <t>陈嘉玲</t>
  </si>
  <si>
    <t>吴露婷</t>
  </si>
  <si>
    <t>黄靖茹</t>
  </si>
  <si>
    <t>刘颖绮</t>
  </si>
  <si>
    <t>陈涌娜</t>
  </si>
  <si>
    <t>黄建华</t>
  </si>
  <si>
    <t>李剑锋</t>
  </si>
  <si>
    <t>胡美玉</t>
  </si>
  <si>
    <t>温冬妮</t>
  </si>
  <si>
    <t>吴勇滔</t>
  </si>
  <si>
    <t>林海婷</t>
  </si>
  <si>
    <t>李佳佳</t>
  </si>
  <si>
    <t>温茜茜</t>
  </si>
  <si>
    <t>叶嘉茹</t>
  </si>
  <si>
    <t>陈颖诗</t>
  </si>
  <si>
    <t>卢润珊</t>
  </si>
  <si>
    <t>黄小芳</t>
  </si>
  <si>
    <t>张启栋</t>
  </si>
  <si>
    <t>何翠玉</t>
  </si>
  <si>
    <t>何友兰</t>
  </si>
  <si>
    <t>李翠瑕</t>
  </si>
  <si>
    <t>邹娜</t>
  </si>
  <si>
    <t>范小勤</t>
  </si>
  <si>
    <t>谢吉燕</t>
  </si>
  <si>
    <t>邓仕伦</t>
  </si>
  <si>
    <t>赖晓芸</t>
  </si>
  <si>
    <t>冯小瑶</t>
  </si>
  <si>
    <t>蔡玉妹</t>
  </si>
  <si>
    <t>刘梓敏</t>
  </si>
  <si>
    <t>许卓辉</t>
  </si>
  <si>
    <t>刘冰儿</t>
  </si>
  <si>
    <t>冯智慧</t>
  </si>
  <si>
    <t>陈洁</t>
  </si>
  <si>
    <t>贺子立</t>
  </si>
  <si>
    <t>罗子倩</t>
  </si>
  <si>
    <t>张敏如</t>
  </si>
  <si>
    <t>刘丽敏</t>
  </si>
  <si>
    <t>张燕婷</t>
  </si>
  <si>
    <t>游燕妮</t>
  </si>
  <si>
    <t>许如霞</t>
  </si>
  <si>
    <t>袁丽珊</t>
  </si>
  <si>
    <t>郑佳珊</t>
  </si>
  <si>
    <t>胡明芳</t>
  </si>
  <si>
    <t>邓嘉睿</t>
  </si>
  <si>
    <t>黄艺勇</t>
  </si>
  <si>
    <t>江文芹</t>
  </si>
  <si>
    <t>黎芯</t>
  </si>
  <si>
    <t>李智</t>
  </si>
  <si>
    <t>许坤生</t>
  </si>
  <si>
    <t>陈丽霞</t>
  </si>
  <si>
    <t>张巍</t>
  </si>
  <si>
    <t>李秀慧</t>
  </si>
  <si>
    <t>叶春丽</t>
  </si>
  <si>
    <t>伍炜欣</t>
  </si>
  <si>
    <t>洪海冰</t>
  </si>
  <si>
    <t>罗沛仪</t>
  </si>
  <si>
    <t>黄漫双</t>
  </si>
  <si>
    <t>邓丽萍</t>
  </si>
  <si>
    <t>柯晓珺</t>
  </si>
  <si>
    <t>陈莹莹</t>
  </si>
  <si>
    <t>刘莉莉</t>
  </si>
  <si>
    <t>彭艺</t>
  </si>
  <si>
    <t>杨伟灿</t>
  </si>
  <si>
    <t>张玉英</t>
  </si>
  <si>
    <t>王莲</t>
  </si>
  <si>
    <t>邓嘉媚</t>
  </si>
  <si>
    <t>黄静宜</t>
  </si>
  <si>
    <t>邹俊乐</t>
  </si>
  <si>
    <t>刘莹莹</t>
  </si>
  <si>
    <t>骆琨</t>
  </si>
  <si>
    <t>陈婷婷</t>
  </si>
  <si>
    <t>阎小琴</t>
  </si>
  <si>
    <t>曾玉婷</t>
  </si>
  <si>
    <t>陈欣妤</t>
  </si>
  <si>
    <t>殷素霞</t>
  </si>
  <si>
    <t>刘巧燕</t>
  </si>
  <si>
    <t>刘淑君</t>
  </si>
  <si>
    <t>张雯思</t>
  </si>
  <si>
    <t>谢朝红</t>
  </si>
  <si>
    <t>罗友彤</t>
  </si>
  <si>
    <t>李达诗</t>
  </si>
  <si>
    <t>练裕祺</t>
  </si>
  <si>
    <t>赖晓珊</t>
  </si>
  <si>
    <t>谢翀</t>
  </si>
  <si>
    <t>陈小飞</t>
  </si>
  <si>
    <t>陈文杏</t>
  </si>
  <si>
    <t>弘晓慧</t>
  </si>
  <si>
    <t>余利清</t>
  </si>
  <si>
    <t>曾敬华</t>
  </si>
  <si>
    <t>夏丽婷</t>
  </si>
  <si>
    <t>翁碧穗</t>
  </si>
  <si>
    <t>何文秀</t>
  </si>
  <si>
    <t>黄佳惠</t>
  </si>
  <si>
    <t>曾智美</t>
  </si>
  <si>
    <t>薛贵萍</t>
  </si>
  <si>
    <t>刘小静</t>
  </si>
  <si>
    <t>叶媛媛</t>
  </si>
  <si>
    <t>邱玉娜</t>
  </si>
  <si>
    <t>黄婷婷</t>
  </si>
  <si>
    <t>王韵诗</t>
  </si>
  <si>
    <t>黄婉婷</t>
  </si>
  <si>
    <t>庄晓丹</t>
  </si>
  <si>
    <t>陈泽云</t>
  </si>
  <si>
    <t>范文静</t>
  </si>
  <si>
    <t>王文珍</t>
  </si>
  <si>
    <t>严嘉丽</t>
  </si>
  <si>
    <t>叶嘉莉</t>
  </si>
  <si>
    <t>曾颖</t>
  </si>
  <si>
    <t>李慧敏</t>
  </si>
  <si>
    <t>王伟珍</t>
  </si>
  <si>
    <t>曾丽君</t>
  </si>
  <si>
    <t>黎晓晴</t>
  </si>
  <si>
    <t>黄楚茹</t>
  </si>
  <si>
    <t>刘惠瑾</t>
  </si>
  <si>
    <t>李欣颖</t>
  </si>
  <si>
    <t>江美枝</t>
  </si>
  <si>
    <t>高巧瑜</t>
  </si>
  <si>
    <t>陈映莲</t>
  </si>
  <si>
    <t>郑昀婷</t>
  </si>
  <si>
    <t>谢艳平</t>
  </si>
  <si>
    <t>张乐康</t>
  </si>
  <si>
    <t>陈仕鹏</t>
  </si>
  <si>
    <t>李家豪</t>
  </si>
  <si>
    <t>林钦坚</t>
  </si>
  <si>
    <t>欧鹏</t>
  </si>
  <si>
    <t>廖怡芬</t>
  </si>
  <si>
    <t>黄璇</t>
  </si>
  <si>
    <t>陈健艳</t>
  </si>
  <si>
    <t>彭佩钰</t>
  </si>
  <si>
    <t>李萍</t>
  </si>
  <si>
    <t>萧少莹</t>
  </si>
  <si>
    <t>李燕仪</t>
  </si>
  <si>
    <t>周莉莉</t>
  </si>
  <si>
    <t>刘佳红</t>
  </si>
  <si>
    <t>卢艳婷</t>
  </si>
  <si>
    <t>邱子芳</t>
  </si>
  <si>
    <t>何意芬</t>
  </si>
  <si>
    <t>陈云斯</t>
  </si>
  <si>
    <t>刘桂云</t>
  </si>
  <si>
    <t>李烨</t>
  </si>
  <si>
    <t>刘玉珍</t>
  </si>
  <si>
    <t>周晓华</t>
  </si>
  <si>
    <t>刘辉雀</t>
  </si>
  <si>
    <t>蔡芷珊</t>
  </si>
  <si>
    <t>皮思斯</t>
  </si>
  <si>
    <t>江晓霞</t>
  </si>
  <si>
    <t>吴海雁</t>
  </si>
  <si>
    <t>陈海燕</t>
  </si>
  <si>
    <t>胡美燕</t>
  </si>
  <si>
    <t>周晓纯</t>
  </si>
  <si>
    <t>邹敏</t>
  </si>
  <si>
    <t>甘甜</t>
  </si>
  <si>
    <t>温小婷</t>
  </si>
  <si>
    <t>罗卓茹</t>
  </si>
  <si>
    <t>刘健雄</t>
  </si>
  <si>
    <t>赖慧敏</t>
  </si>
  <si>
    <t>曹静</t>
  </si>
  <si>
    <t>柯冬奕</t>
  </si>
  <si>
    <t>骆钟巧</t>
  </si>
  <si>
    <t>温丽华</t>
  </si>
  <si>
    <t>杨玉婷</t>
  </si>
  <si>
    <t>岑亚菊</t>
  </si>
  <si>
    <t>朱文涛</t>
  </si>
  <si>
    <t>廖镇文</t>
  </si>
  <si>
    <t>刘芳</t>
  </si>
  <si>
    <t>姚翠柳</t>
  </si>
  <si>
    <t>邱广奇</t>
  </si>
  <si>
    <t>彭会丹</t>
  </si>
  <si>
    <t>程思怡</t>
  </si>
  <si>
    <t>钟家荣</t>
  </si>
  <si>
    <t>肖玉敏</t>
  </si>
  <si>
    <t>赖海晴</t>
  </si>
  <si>
    <t>占敏</t>
  </si>
  <si>
    <t>张桂芳</t>
  </si>
  <si>
    <t>卢丽萍</t>
  </si>
  <si>
    <t>林少华</t>
  </si>
  <si>
    <t>陈丽梅</t>
  </si>
  <si>
    <t>邓玉雯</t>
  </si>
  <si>
    <t>黄思慧</t>
  </si>
  <si>
    <t>张宇玲</t>
  </si>
  <si>
    <t>王雪芬</t>
  </si>
  <si>
    <t>何佩珊</t>
  </si>
  <si>
    <t>朱小婷</t>
  </si>
  <si>
    <t>黄子琪</t>
  </si>
  <si>
    <t>黄燕芳</t>
  </si>
  <si>
    <t>徐国娴</t>
  </si>
  <si>
    <t>柯碧丹</t>
  </si>
  <si>
    <t>罗皓田</t>
  </si>
  <si>
    <t>罗佩琳</t>
  </si>
  <si>
    <t>马俏耘</t>
  </si>
  <si>
    <t>范晓琳</t>
  </si>
  <si>
    <t>熊诗惠</t>
  </si>
  <si>
    <t>陈晓珍</t>
  </si>
  <si>
    <t>黄凯诗</t>
  </si>
  <si>
    <t>谭傍韵</t>
  </si>
  <si>
    <t>骆明莉</t>
  </si>
  <si>
    <t>谢晓媚</t>
  </si>
  <si>
    <t>徐玮禅</t>
  </si>
  <si>
    <t>刘文旖</t>
  </si>
  <si>
    <t>肖雨萍</t>
  </si>
  <si>
    <t>叶桂余</t>
  </si>
  <si>
    <t>陈珊珊</t>
  </si>
  <si>
    <t>周带安</t>
  </si>
  <si>
    <t>刘洁玲</t>
  </si>
  <si>
    <t>罗木娇</t>
  </si>
  <si>
    <t>黄美珊</t>
  </si>
  <si>
    <t>曾楚乔</t>
  </si>
  <si>
    <t>谢勇杰</t>
  </si>
  <si>
    <t>陈惠玲</t>
  </si>
  <si>
    <t>孙望思</t>
  </si>
  <si>
    <t>银姣</t>
  </si>
  <si>
    <t>王绍斌</t>
  </si>
  <si>
    <t>周梓玄</t>
  </si>
  <si>
    <t>方森财</t>
  </si>
  <si>
    <t>赖圣生</t>
  </si>
  <si>
    <t>潘佳演</t>
  </si>
  <si>
    <t>李春霞</t>
  </si>
  <si>
    <t>高晓丹</t>
  </si>
  <si>
    <t>钟婷娜</t>
  </si>
  <si>
    <t>陈璇如</t>
  </si>
  <si>
    <t>朱洪义</t>
  </si>
  <si>
    <t>黎志玲</t>
  </si>
  <si>
    <t>房佩珺</t>
  </si>
  <si>
    <t>刘心怡</t>
  </si>
  <si>
    <t>邹丽敏</t>
  </si>
  <si>
    <t>黎婉儿</t>
  </si>
  <si>
    <t>张珊珊</t>
  </si>
  <si>
    <t>李艳琴</t>
  </si>
  <si>
    <t>张慧玲</t>
  </si>
  <si>
    <t>张妍虹</t>
  </si>
  <si>
    <t>黄素瑜</t>
  </si>
  <si>
    <t>徐美霞</t>
  </si>
  <si>
    <t>李碧琪</t>
  </si>
  <si>
    <t>赖慧玲</t>
  </si>
  <si>
    <t>陈起航</t>
  </si>
  <si>
    <t>叶华彤</t>
  </si>
  <si>
    <t>李丽娟</t>
  </si>
  <si>
    <t>陈晓媛</t>
  </si>
  <si>
    <t>黄恒嘉</t>
  </si>
  <si>
    <t>钟思思</t>
  </si>
  <si>
    <t>李美超</t>
  </si>
  <si>
    <t>姚洁丹</t>
  </si>
  <si>
    <t>陈宝琴</t>
  </si>
  <si>
    <t>彭波霞</t>
  </si>
  <si>
    <t>李舒琪</t>
  </si>
  <si>
    <t>黄丽琴</t>
  </si>
  <si>
    <t>黄倩玲</t>
  </si>
  <si>
    <t>林玉钏</t>
  </si>
  <si>
    <t>洪桂霞</t>
  </si>
  <si>
    <t>张嘉慧</t>
  </si>
  <si>
    <t>张晓婷</t>
  </si>
  <si>
    <t>邹惠琼</t>
  </si>
  <si>
    <t>林福亮</t>
  </si>
  <si>
    <t>孙慧君</t>
  </si>
  <si>
    <t>梁子君</t>
  </si>
  <si>
    <t>赖莹</t>
  </si>
  <si>
    <t>李晓婷</t>
  </si>
  <si>
    <t>蔡俊丽</t>
  </si>
  <si>
    <t>罗石妹</t>
  </si>
  <si>
    <t>杨惠琴</t>
  </si>
  <si>
    <t>吴艺超</t>
  </si>
  <si>
    <t>叶秀茹</t>
  </si>
  <si>
    <t>周甘玲</t>
  </si>
  <si>
    <t>谢秀娴</t>
  </si>
  <si>
    <t>颜圣柳</t>
  </si>
  <si>
    <t>张瑜</t>
  </si>
  <si>
    <t>张秋枚</t>
  </si>
  <si>
    <t>袁晨</t>
  </si>
  <si>
    <t>陈家丽</t>
  </si>
  <si>
    <t>黄晓婷</t>
  </si>
  <si>
    <t>邹威玲</t>
  </si>
  <si>
    <t>杨涵</t>
  </si>
  <si>
    <t>李丹琳</t>
  </si>
  <si>
    <t>邓莹莹</t>
  </si>
  <si>
    <t>张丹璇</t>
  </si>
  <si>
    <t>陈如青</t>
  </si>
  <si>
    <t>郑颖怡</t>
  </si>
  <si>
    <t>胡浩裕</t>
  </si>
  <si>
    <t>叶诗琴</t>
  </si>
  <si>
    <t>余湘儿</t>
  </si>
  <si>
    <t>张裕云</t>
  </si>
  <si>
    <t>田晓莹</t>
  </si>
  <si>
    <t>陈淑娴</t>
  </si>
  <si>
    <t>黄晓吟</t>
  </si>
  <si>
    <t>覃晓思</t>
  </si>
  <si>
    <t>陈云苑</t>
  </si>
  <si>
    <t>李旭伦</t>
  </si>
  <si>
    <t>钟玉林</t>
  </si>
  <si>
    <t>陆丽萍</t>
  </si>
  <si>
    <t>杨祖燕</t>
  </si>
  <si>
    <t>赖晓蕾</t>
  </si>
  <si>
    <t>张丹蕾</t>
  </si>
  <si>
    <t>陈小蝶</t>
  </si>
  <si>
    <t>黄凯薇</t>
  </si>
  <si>
    <t>倪萍红</t>
  </si>
  <si>
    <t>陈慧婷</t>
  </si>
  <si>
    <t>王紫薇</t>
  </si>
  <si>
    <t>许兰芳</t>
  </si>
  <si>
    <t>许梓娜</t>
  </si>
  <si>
    <t>李俊杰</t>
  </si>
  <si>
    <t>杨丽莎</t>
  </si>
  <si>
    <t>马游花</t>
  </si>
  <si>
    <t>黄杰文</t>
  </si>
  <si>
    <t>吴巧敏</t>
  </si>
  <si>
    <t>廖晓琳</t>
  </si>
  <si>
    <t>邓足红</t>
  </si>
  <si>
    <t>胡惠欢</t>
  </si>
  <si>
    <t>李丽孟</t>
  </si>
  <si>
    <t>朱玲玲</t>
  </si>
  <si>
    <t>王裕敏</t>
  </si>
  <si>
    <t>黄嘉源</t>
  </si>
  <si>
    <t>彭惠梅</t>
  </si>
  <si>
    <t>黄惠琴</t>
  </si>
  <si>
    <t>刘思婷</t>
  </si>
  <si>
    <t>李婷婷</t>
  </si>
  <si>
    <t>何秋眉</t>
  </si>
  <si>
    <t>梁怡欣</t>
  </si>
  <si>
    <t>刘彩红</t>
  </si>
  <si>
    <t>何碧艳</t>
  </si>
  <si>
    <t>彭翠玉</t>
  </si>
  <si>
    <t>何文英</t>
  </si>
  <si>
    <t>黎家欢</t>
  </si>
  <si>
    <t>王宝茜</t>
  </si>
  <si>
    <t>江宇</t>
  </si>
  <si>
    <t>郑洁</t>
  </si>
  <si>
    <t>傅雪梅</t>
  </si>
  <si>
    <t>陈敏璇</t>
  </si>
  <si>
    <t>胡辉君</t>
  </si>
  <si>
    <t>吴晓璇</t>
  </si>
  <si>
    <t>张嘉玲</t>
  </si>
  <si>
    <t>郭晓立</t>
  </si>
  <si>
    <t>黄乃局</t>
  </si>
  <si>
    <t>何宝绸</t>
  </si>
  <si>
    <t>刘晓雄</t>
  </si>
  <si>
    <t>叶培玲</t>
  </si>
  <si>
    <t>杨如玲</t>
  </si>
  <si>
    <t>郑晓婷</t>
  </si>
  <si>
    <t>张水娣</t>
  </si>
  <si>
    <t>郑智慧</t>
  </si>
  <si>
    <t>容日伟</t>
  </si>
  <si>
    <t>刘振欢</t>
  </si>
  <si>
    <t>邓慧敏</t>
  </si>
  <si>
    <t>洪亿琪</t>
  </si>
  <si>
    <t>史永梅</t>
  </si>
  <si>
    <t>加丽</t>
  </si>
  <si>
    <t>邓晓晴</t>
  </si>
  <si>
    <t>李佩雯</t>
  </si>
  <si>
    <t>曾振兴</t>
  </si>
  <si>
    <t>罗达榕</t>
  </si>
  <si>
    <t>何丹琦</t>
  </si>
  <si>
    <t>陈婉雪</t>
  </si>
  <si>
    <t>杨祖秀</t>
  </si>
  <si>
    <t>范智玲</t>
  </si>
  <si>
    <t>吴幼茹</t>
  </si>
  <si>
    <t>黄小琼</t>
  </si>
  <si>
    <t>南静雯</t>
  </si>
  <si>
    <t>张文秀</t>
  </si>
  <si>
    <t>林惠莲</t>
  </si>
  <si>
    <t>鲁丽青</t>
  </si>
  <si>
    <t>江彩霞</t>
  </si>
  <si>
    <t>陈椰子</t>
  </si>
  <si>
    <t>黄思廊</t>
  </si>
  <si>
    <t>陈艺清</t>
  </si>
  <si>
    <t>钟丽珍</t>
  </si>
  <si>
    <t>宏丽娴</t>
  </si>
  <si>
    <t>何文冰</t>
  </si>
  <si>
    <t>黄睿旖</t>
  </si>
  <si>
    <t>史乐婷</t>
  </si>
  <si>
    <t>林桂强</t>
  </si>
  <si>
    <t>林常茂</t>
  </si>
  <si>
    <t>邓芳菲</t>
  </si>
  <si>
    <t>杨乃</t>
  </si>
  <si>
    <t>张琳</t>
  </si>
  <si>
    <t>林均洁</t>
  </si>
  <si>
    <t>温嘉慧</t>
  </si>
  <si>
    <t>张梦芊</t>
  </si>
  <si>
    <t>郑雅方</t>
  </si>
  <si>
    <t>黄科瑜</t>
  </si>
  <si>
    <t>黎景恒</t>
  </si>
  <si>
    <t>许淑根</t>
  </si>
  <si>
    <t>黄思纯</t>
  </si>
  <si>
    <t>梁文飞</t>
  </si>
  <si>
    <t>林洁琼</t>
  </si>
  <si>
    <t>陈敏玲</t>
  </si>
  <si>
    <t>朱文乔</t>
  </si>
  <si>
    <t>梁丽琪</t>
  </si>
  <si>
    <t>刘敏</t>
  </si>
  <si>
    <t>张运娇</t>
  </si>
  <si>
    <t>朱银慧</t>
  </si>
  <si>
    <t>刘珊珊</t>
  </si>
  <si>
    <t>刘梓岚</t>
  </si>
  <si>
    <t>姚瑶</t>
  </si>
  <si>
    <t>赖小靖</t>
  </si>
  <si>
    <t>李燕芳</t>
  </si>
  <si>
    <t>张淑钧</t>
  </si>
  <si>
    <t>欧淑慧</t>
  </si>
  <si>
    <t>范小玲</t>
  </si>
  <si>
    <t>李嘉怡</t>
  </si>
  <si>
    <t>彭华江</t>
  </si>
  <si>
    <t>李子杏</t>
  </si>
  <si>
    <t>李乐琪</t>
  </si>
  <si>
    <t>沙秀君</t>
  </si>
  <si>
    <t>黄素梅</t>
  </si>
  <si>
    <t>黄慧怡</t>
  </si>
  <si>
    <t>周思兵</t>
  </si>
  <si>
    <t>叶彩菱</t>
  </si>
  <si>
    <t>晋增云</t>
  </si>
  <si>
    <t>陈湘云</t>
  </si>
  <si>
    <t>叶雅琪</t>
  </si>
  <si>
    <t>黄诗祺</t>
  </si>
  <si>
    <t>冯帆</t>
  </si>
  <si>
    <t>陈惜芝</t>
  </si>
  <si>
    <t>陈淑芳</t>
  </si>
  <si>
    <t>彭果果</t>
  </si>
  <si>
    <t>马剑燕</t>
  </si>
  <si>
    <t>魏惠莹</t>
  </si>
  <si>
    <t>黄文思</t>
  </si>
  <si>
    <t>邢镕哲</t>
  </si>
  <si>
    <t>杨淑娴</t>
  </si>
  <si>
    <t>徐敏怡</t>
  </si>
  <si>
    <t>徐静</t>
  </si>
  <si>
    <t>陈希</t>
  </si>
  <si>
    <t>丘凤兰</t>
  </si>
  <si>
    <t>曾玉霞</t>
  </si>
  <si>
    <t>李瑶</t>
  </si>
  <si>
    <t>唐淑怡</t>
  </si>
  <si>
    <t>欧惠灵</t>
  </si>
  <si>
    <t>钟佳宁</t>
  </si>
  <si>
    <t>黄日珍</t>
  </si>
  <si>
    <t>谢志津</t>
  </si>
  <si>
    <t>刘惠巧</t>
  </si>
  <si>
    <t>李婉琳</t>
  </si>
  <si>
    <t>查曼君</t>
  </si>
  <si>
    <t>邹思敏</t>
  </si>
  <si>
    <t>曾沛琳</t>
  </si>
  <si>
    <t>苏拉</t>
  </si>
  <si>
    <t>陈宝瑜</t>
  </si>
  <si>
    <t>张素芬</t>
  </si>
  <si>
    <t>邓缘</t>
  </si>
  <si>
    <t>许琳淋</t>
  </si>
  <si>
    <t>林素琦</t>
  </si>
  <si>
    <t>李慧</t>
  </si>
  <si>
    <t>韩欣欣</t>
  </si>
  <si>
    <t>萧素兰</t>
  </si>
  <si>
    <t>叶嘉玲</t>
  </si>
  <si>
    <t>陈文英</t>
  </si>
  <si>
    <t>黄雪莹</t>
  </si>
  <si>
    <t>罗嘉裕</t>
  </si>
  <si>
    <t>刘扬兴</t>
  </si>
  <si>
    <t>黄小茵</t>
  </si>
  <si>
    <t>王艳莹</t>
  </si>
  <si>
    <t>黄彩霞</t>
  </si>
  <si>
    <t>苏明</t>
  </si>
  <si>
    <t>李梅</t>
  </si>
  <si>
    <t>叶瑞冰</t>
  </si>
  <si>
    <t>邓宇萍</t>
  </si>
  <si>
    <t>聂慧怡</t>
  </si>
  <si>
    <t>朱许运</t>
  </si>
  <si>
    <t>黄丽华</t>
  </si>
  <si>
    <t>杨源鑫</t>
  </si>
  <si>
    <t>黄志利</t>
  </si>
  <si>
    <t>谭绮蕙</t>
  </si>
  <si>
    <t>梁祖芹</t>
  </si>
  <si>
    <t>叶春连</t>
  </si>
  <si>
    <t>林小敏</t>
  </si>
  <si>
    <t>郭佩琼</t>
  </si>
  <si>
    <t>刘美双</t>
  </si>
  <si>
    <t>刘美玲</t>
  </si>
  <si>
    <t>骆静茹</t>
  </si>
  <si>
    <t>黄丽平</t>
  </si>
  <si>
    <t>徐紫嫣</t>
  </si>
  <si>
    <t>李颖逸</t>
  </si>
  <si>
    <t>刁敏玲</t>
  </si>
  <si>
    <t>李東霞</t>
  </si>
  <si>
    <t>佘淡虹</t>
  </si>
  <si>
    <t>罗晶晶</t>
  </si>
  <si>
    <t>陈惠明</t>
  </si>
  <si>
    <t>陈启苗</t>
  </si>
  <si>
    <t>姚富娣</t>
  </si>
  <si>
    <t>张家盼</t>
  </si>
  <si>
    <t>张惠</t>
  </si>
  <si>
    <t>潘秀琴</t>
  </si>
  <si>
    <t>彭佳琪</t>
  </si>
  <si>
    <t>方韫依</t>
  </si>
  <si>
    <t>高慧</t>
  </si>
  <si>
    <t>陈萍</t>
  </si>
  <si>
    <t>钟仕婕</t>
  </si>
  <si>
    <t>许卓琳</t>
  </si>
  <si>
    <t>郑晓仪</t>
  </si>
  <si>
    <t>李文君</t>
  </si>
  <si>
    <t>戴小丽</t>
  </si>
  <si>
    <t>卢益清</t>
  </si>
  <si>
    <t>赖雪莲</t>
  </si>
  <si>
    <t>钟秀文</t>
  </si>
  <si>
    <t>邱家燕</t>
  </si>
  <si>
    <t>黄容昌</t>
  </si>
  <si>
    <t>谢晓程</t>
  </si>
  <si>
    <t>杨富容</t>
  </si>
  <si>
    <t>黄私乔</t>
  </si>
  <si>
    <t>张虹銮</t>
  </si>
  <si>
    <t>黄文慧</t>
  </si>
  <si>
    <t>陈育敏</t>
  </si>
  <si>
    <t>林佩瑜</t>
  </si>
  <si>
    <t>邹美琼</t>
  </si>
  <si>
    <t>黄璜</t>
  </si>
  <si>
    <t>刘贵兴</t>
  </si>
  <si>
    <t>黄文怡</t>
  </si>
  <si>
    <t>黄淑莹</t>
  </si>
  <si>
    <t>黄丽珊</t>
  </si>
  <si>
    <t>邓嘉仪</t>
  </si>
  <si>
    <t>汪志为</t>
  </si>
  <si>
    <t>李莉芳</t>
  </si>
  <si>
    <t>罗欣</t>
  </si>
  <si>
    <t>温福星</t>
  </si>
  <si>
    <t>黄嘉莉</t>
  </si>
  <si>
    <t>蔡桃喜</t>
  </si>
  <si>
    <t>陈嘉欣</t>
  </si>
  <si>
    <t>何嘉敏</t>
  </si>
  <si>
    <t>罗文琪</t>
  </si>
  <si>
    <t>熊琪玮</t>
  </si>
  <si>
    <t>罗科艺</t>
  </si>
  <si>
    <t>练君杏</t>
  </si>
  <si>
    <t>汤韵樱</t>
  </si>
  <si>
    <t>杨珊珊</t>
  </si>
  <si>
    <t>曾中</t>
  </si>
  <si>
    <t>刘志敏</t>
  </si>
  <si>
    <t>刘汝君</t>
  </si>
  <si>
    <t>陈韵</t>
  </si>
  <si>
    <t>龙航</t>
  </si>
  <si>
    <t>邝敏玲</t>
  </si>
  <si>
    <t>欧怡璠</t>
  </si>
  <si>
    <t>李奕仪</t>
  </si>
  <si>
    <t>胡丽倩</t>
  </si>
  <si>
    <t>王思静</t>
  </si>
  <si>
    <t>蓝慧铭</t>
  </si>
  <si>
    <t>张婉婷</t>
  </si>
  <si>
    <t>张万利</t>
  </si>
  <si>
    <t>张凤玲</t>
  </si>
  <si>
    <t>吴丽红</t>
  </si>
  <si>
    <t>黄清怡</t>
  </si>
  <si>
    <t>罗伟凤</t>
  </si>
  <si>
    <t>胡慧敏</t>
  </si>
  <si>
    <t>陈樱</t>
  </si>
  <si>
    <t>张翠华</t>
  </si>
  <si>
    <t>叶楚慧</t>
  </si>
  <si>
    <t>温珞莹</t>
  </si>
  <si>
    <t>李洁</t>
  </si>
  <si>
    <t>梁淑莹</t>
  </si>
  <si>
    <t>林晓玲</t>
  </si>
  <si>
    <t>张京兰</t>
  </si>
  <si>
    <t>李素莹</t>
  </si>
  <si>
    <t>刘旭娟</t>
  </si>
  <si>
    <t>孙木英</t>
  </si>
  <si>
    <t>张曼</t>
  </si>
  <si>
    <t>杨文莉</t>
  </si>
  <si>
    <t>徐婉妍</t>
  </si>
  <si>
    <t>肖荣</t>
  </si>
  <si>
    <t>马晓晴</t>
  </si>
  <si>
    <t>杨楚婷</t>
  </si>
  <si>
    <t>陆晓雯</t>
  </si>
  <si>
    <t>吴佳娜</t>
  </si>
  <si>
    <t>简依婷</t>
  </si>
  <si>
    <t>袁旻</t>
  </si>
  <si>
    <t>邹艳玲</t>
  </si>
  <si>
    <t>刘美华</t>
  </si>
  <si>
    <t>林凯琪</t>
  </si>
  <si>
    <t>温贵玲</t>
  </si>
  <si>
    <t>吴德鋆</t>
  </si>
  <si>
    <t>黄新景</t>
  </si>
  <si>
    <t>蔡文婷</t>
  </si>
  <si>
    <t>李凡</t>
  </si>
  <si>
    <t>黄顺瑶</t>
  </si>
  <si>
    <t>刘甜甜</t>
  </si>
  <si>
    <t>官丽军</t>
  </si>
  <si>
    <t>黄彬彬</t>
  </si>
  <si>
    <t>钟淑妮</t>
  </si>
  <si>
    <t>徐楚婷</t>
  </si>
  <si>
    <t>庞丽姗</t>
  </si>
  <si>
    <t>杨雅莹</t>
  </si>
  <si>
    <t>曾小凤</t>
  </si>
  <si>
    <t>黄伟艳</t>
  </si>
  <si>
    <t>陈镓怡</t>
  </si>
  <si>
    <t>郑琼英</t>
  </si>
  <si>
    <t>黄柳青</t>
  </si>
  <si>
    <t>尹靖</t>
  </si>
  <si>
    <t>郭晓微</t>
  </si>
  <si>
    <t>梁晓怡</t>
  </si>
  <si>
    <t>王惠萍</t>
  </si>
  <si>
    <t>陈侣容</t>
  </si>
  <si>
    <t>张雯绮</t>
  </si>
  <si>
    <t>朱颖</t>
  </si>
  <si>
    <t>李绮雯</t>
  </si>
  <si>
    <t>吴圆圆</t>
  </si>
  <si>
    <t>陈妙菁</t>
  </si>
  <si>
    <t>陈丽华</t>
  </si>
  <si>
    <t>杨虹</t>
  </si>
  <si>
    <t>李素芳</t>
  </si>
  <si>
    <t>李嘉欣</t>
  </si>
  <si>
    <t>刘凤粦</t>
  </si>
  <si>
    <t>谢秋君</t>
  </si>
  <si>
    <t>彭晖闲</t>
  </si>
  <si>
    <t>叶婷婷</t>
  </si>
  <si>
    <t>黄紫晴</t>
  </si>
  <si>
    <t>彭梦思</t>
  </si>
  <si>
    <t>王思云</t>
  </si>
  <si>
    <t>游章洪</t>
  </si>
  <si>
    <t>张文凤</t>
  </si>
  <si>
    <t>游沙雅</t>
  </si>
  <si>
    <t>邱婉如</t>
  </si>
  <si>
    <t>练绮红</t>
  </si>
  <si>
    <t>黄子柔</t>
  </si>
  <si>
    <t>谢彩珍</t>
  </si>
  <si>
    <t>朱晓君</t>
  </si>
  <si>
    <t>唐颂雯</t>
  </si>
  <si>
    <t>邓敏仪</t>
  </si>
  <si>
    <t>廖燕赵</t>
  </si>
  <si>
    <t>苏倩茹</t>
  </si>
  <si>
    <t>钟月仙</t>
  </si>
  <si>
    <t>左雯晴</t>
  </si>
  <si>
    <t>骆晓影</t>
  </si>
  <si>
    <t>赖明慧</t>
  </si>
  <si>
    <t>李思洁</t>
  </si>
  <si>
    <t>严慧卿</t>
  </si>
  <si>
    <t>古秀红</t>
  </si>
  <si>
    <t>苏丽欢</t>
  </si>
  <si>
    <t>叶意</t>
  </si>
  <si>
    <t>郑慧凌</t>
  </si>
  <si>
    <t>钟丽涛</t>
  </si>
  <si>
    <t>袁俊杰</t>
  </si>
  <si>
    <t>陈晓丽</t>
  </si>
  <si>
    <t>罗芬芬</t>
  </si>
  <si>
    <t>周海玉</t>
  </si>
  <si>
    <t>练鑫瑶</t>
  </si>
  <si>
    <t>叶飞雨</t>
  </si>
  <si>
    <t>李碧珊</t>
  </si>
  <si>
    <t>夏丽玲</t>
  </si>
  <si>
    <t>石瑜婷</t>
  </si>
  <si>
    <t>吉盈盈</t>
  </si>
  <si>
    <t>谭颖怡</t>
  </si>
  <si>
    <t>余岸芳</t>
  </si>
  <si>
    <t>曹碧茜</t>
  </si>
  <si>
    <t>张晓慧</t>
  </si>
  <si>
    <t>黄碧晓</t>
  </si>
  <si>
    <t>陈志云</t>
  </si>
  <si>
    <t>林丽凯</t>
  </si>
  <si>
    <t>杨晓婷</t>
  </si>
  <si>
    <t>陈盈诗</t>
  </si>
  <si>
    <t>古华华</t>
  </si>
  <si>
    <t>洪文双</t>
  </si>
  <si>
    <t>朱雨菂</t>
  </si>
  <si>
    <t>唐音</t>
  </si>
  <si>
    <t>马晓燕</t>
  </si>
  <si>
    <t>张青妹</t>
  </si>
  <si>
    <t>陈颖彤</t>
  </si>
  <si>
    <t>邓舒颖</t>
  </si>
  <si>
    <t>曾鑫玲</t>
  </si>
  <si>
    <t>孟萌</t>
  </si>
  <si>
    <t>严碧婷</t>
  </si>
  <si>
    <t>黄善仪</t>
  </si>
  <si>
    <t>杨柳</t>
  </si>
  <si>
    <t>高佳敏</t>
  </si>
  <si>
    <t>黄思燕</t>
  </si>
  <si>
    <t>朱惠琴</t>
  </si>
  <si>
    <t>钟丽艳</t>
  </si>
  <si>
    <t>温晓玲</t>
  </si>
  <si>
    <t>杨惠珊</t>
  </si>
  <si>
    <t>陈晓芳</t>
  </si>
  <si>
    <t>雷雁婷</t>
  </si>
  <si>
    <t>黎仙银</t>
  </si>
  <si>
    <t>彭裕梅</t>
  </si>
  <si>
    <t>熊文僖</t>
  </si>
  <si>
    <t>廖秋怡</t>
  </si>
  <si>
    <t>廖舒欢</t>
  </si>
  <si>
    <t>吴琳丽</t>
  </si>
  <si>
    <t>李莹慧</t>
  </si>
  <si>
    <t>吴丽丹</t>
  </si>
  <si>
    <t>黄玉娴</t>
  </si>
  <si>
    <t>马美玲</t>
  </si>
  <si>
    <t>苏佩珊</t>
  </si>
  <si>
    <t>李秀珍</t>
  </si>
  <si>
    <t>周雪娇</t>
  </si>
  <si>
    <t>邹珊珊</t>
  </si>
  <si>
    <t>王丽华</t>
  </si>
  <si>
    <t>张燕佳</t>
  </si>
  <si>
    <t>刘素欢</t>
  </si>
  <si>
    <t>李思</t>
  </si>
  <si>
    <t>周舒萍</t>
  </si>
  <si>
    <t>范颖</t>
  </si>
  <si>
    <t>李小惠</t>
  </si>
  <si>
    <t>杨巧瑜</t>
  </si>
  <si>
    <t>刘千愈</t>
  </si>
  <si>
    <t>梁嘉慧</t>
  </si>
  <si>
    <t>徐惠苏</t>
  </si>
  <si>
    <t>邱玥莲</t>
  </si>
  <si>
    <t>王晓欣</t>
  </si>
  <si>
    <t>蒋宇玲</t>
  </si>
  <si>
    <t>黄凯玲</t>
  </si>
  <si>
    <t>吴倩</t>
  </si>
  <si>
    <t>卢娟</t>
  </si>
  <si>
    <t>游晓琳</t>
  </si>
  <si>
    <t>张晓茹</t>
  </si>
  <si>
    <t>肖艳琪</t>
  </si>
  <si>
    <t>邓晓裕</t>
  </si>
  <si>
    <t>李霞</t>
  </si>
  <si>
    <t>林芳宜</t>
  </si>
  <si>
    <t>黄蔓琳</t>
  </si>
  <si>
    <t>闻嘉宝</t>
  </si>
  <si>
    <t>彭晓惠</t>
  </si>
  <si>
    <t>梁彩瑶</t>
  </si>
  <si>
    <t>刘惠莹</t>
  </si>
  <si>
    <t>叶佩琳</t>
  </si>
  <si>
    <t>陈乐玲</t>
  </si>
  <si>
    <t>叶琳</t>
  </si>
  <si>
    <t>刘小婷</t>
  </si>
  <si>
    <t>梁汉林</t>
  </si>
  <si>
    <t>徐彤</t>
  </si>
  <si>
    <t>刘希</t>
  </si>
  <si>
    <t>叶倩怡</t>
  </si>
  <si>
    <t>胡俊韬</t>
  </si>
  <si>
    <t>曹思怡</t>
  </si>
  <si>
    <t>赖赐文</t>
  </si>
  <si>
    <t>钟惠红</t>
  </si>
  <si>
    <t>李影</t>
  </si>
  <si>
    <t>梁洪英</t>
  </si>
  <si>
    <t>郭力然</t>
  </si>
  <si>
    <t>尤丽洁</t>
  </si>
  <si>
    <t>李永婷</t>
  </si>
  <si>
    <t>张秀文</t>
  </si>
  <si>
    <t>周燕仪</t>
  </si>
  <si>
    <t>陈少婷</t>
  </si>
  <si>
    <t>杨丽琳</t>
  </si>
  <si>
    <t>谢文彤</t>
  </si>
  <si>
    <t>林嘉纯</t>
  </si>
  <si>
    <t>陈惠卿</t>
  </si>
  <si>
    <t>黎春丽</t>
  </si>
  <si>
    <t>朱乐婷</t>
  </si>
  <si>
    <t>郑瑜</t>
  </si>
  <si>
    <t>梁燕平</t>
  </si>
  <si>
    <t>谢宝琼</t>
  </si>
  <si>
    <t>黄玲贤</t>
  </si>
  <si>
    <t>陈佳琳</t>
  </si>
  <si>
    <t>文妙云</t>
  </si>
  <si>
    <t>曾春霞</t>
  </si>
  <si>
    <t>曾文香</t>
  </si>
  <si>
    <t>李志彦</t>
  </si>
  <si>
    <t>曾媚霞</t>
  </si>
  <si>
    <t>李游</t>
  </si>
  <si>
    <t>彭启平</t>
  </si>
  <si>
    <t>吴伊晴</t>
  </si>
  <si>
    <t>叶浩</t>
  </si>
  <si>
    <t>张雅静</t>
  </si>
  <si>
    <t>张凯意</t>
  </si>
  <si>
    <t>陈晴</t>
  </si>
  <si>
    <t>李慧萍</t>
  </si>
  <si>
    <t>杨依妮</t>
  </si>
  <si>
    <t>吴晓娴</t>
  </si>
  <si>
    <t>黄华敏</t>
  </si>
  <si>
    <t>吕晓琦</t>
  </si>
  <si>
    <t>邓艳媚</t>
  </si>
  <si>
    <t>梁倩芬</t>
  </si>
  <si>
    <t>杨群</t>
  </si>
  <si>
    <t>危婉怡</t>
  </si>
  <si>
    <t>肖凌茜</t>
  </si>
  <si>
    <t>叶伶俐</t>
  </si>
  <si>
    <t>徐茜</t>
  </si>
  <si>
    <t>刘月</t>
  </si>
  <si>
    <t>胡美婷</t>
  </si>
  <si>
    <t>李嘉敏</t>
  </si>
  <si>
    <t>罗建霞</t>
  </si>
  <si>
    <t>吴志玲</t>
  </si>
  <si>
    <t>吕可雯</t>
  </si>
  <si>
    <t>聂惠妹</t>
  </si>
  <si>
    <t>罗雪玫</t>
  </si>
  <si>
    <t>任奕霖</t>
  </si>
  <si>
    <t>翟乙蓉</t>
  </si>
  <si>
    <t>梁靖愉</t>
  </si>
  <si>
    <t>曾美玲</t>
  </si>
  <si>
    <t>隆芬芳</t>
  </si>
  <si>
    <t>张淑华</t>
  </si>
  <si>
    <t>罗佳菲</t>
  </si>
  <si>
    <t>钟秀宛</t>
  </si>
  <si>
    <t>曾子萍</t>
  </si>
  <si>
    <t>严泳仪</t>
  </si>
  <si>
    <t>林栋玲</t>
  </si>
  <si>
    <t>冯文翠</t>
  </si>
  <si>
    <t>严如娣</t>
  </si>
  <si>
    <t>林虹</t>
  </si>
  <si>
    <t>张启华</t>
  </si>
  <si>
    <t>叶宏莉</t>
  </si>
  <si>
    <t>曾楠</t>
  </si>
  <si>
    <t>吴文清</t>
  </si>
  <si>
    <t>方洁莹</t>
  </si>
  <si>
    <t>曾宇颜</t>
  </si>
  <si>
    <t>孙丽芳</t>
  </si>
  <si>
    <t>张婉丽</t>
  </si>
  <si>
    <t>陈洁婷</t>
  </si>
  <si>
    <t>吕秀茹</t>
  </si>
  <si>
    <t>黄晓敏</t>
  </si>
  <si>
    <t>邓静雅</t>
  </si>
  <si>
    <t>张晶</t>
  </si>
  <si>
    <t>叶馨</t>
  </si>
  <si>
    <t>刘金丽</t>
  </si>
  <si>
    <t>林秋菊</t>
  </si>
  <si>
    <t>朱敬玲</t>
  </si>
  <si>
    <t>吴晓红</t>
  </si>
  <si>
    <t>刘素芬</t>
  </si>
  <si>
    <t>刘玟希</t>
  </si>
  <si>
    <t>谢溢</t>
  </si>
  <si>
    <t>侯玉梅</t>
  </si>
  <si>
    <t>王可人</t>
  </si>
  <si>
    <t>丘晓君</t>
  </si>
  <si>
    <t>曾姗姗</t>
  </si>
  <si>
    <t>张思怡</t>
  </si>
  <si>
    <t>庄子颖</t>
  </si>
  <si>
    <t>丘慧婷</t>
  </si>
  <si>
    <t>温舒晴</t>
  </si>
  <si>
    <t>罗翠鞭</t>
  </si>
  <si>
    <t>陈惠珊</t>
  </si>
  <si>
    <t>谢雪丹</t>
  </si>
  <si>
    <t>严欢</t>
  </si>
  <si>
    <t>黄怡珊</t>
  </si>
  <si>
    <t>陈盈盈</t>
  </si>
  <si>
    <t>钟燕芬</t>
  </si>
  <si>
    <t>黄美霞</t>
  </si>
  <si>
    <t>杨宇</t>
  </si>
  <si>
    <t>陈珈璇</t>
  </si>
  <si>
    <t>郑丽娟</t>
  </si>
  <si>
    <t>张慧琼</t>
  </si>
  <si>
    <t>孙慧琳</t>
  </si>
  <si>
    <t>丘丽婷</t>
  </si>
  <si>
    <t>吴嘉慧</t>
  </si>
  <si>
    <t>李金玲</t>
  </si>
  <si>
    <t>黄鹤鸣</t>
  </si>
  <si>
    <t>钟依程</t>
  </si>
  <si>
    <t>钟桂芳</t>
  </si>
  <si>
    <t>林文菊</t>
  </si>
  <si>
    <t>林园</t>
  </si>
  <si>
    <t>陈桂焰</t>
  </si>
  <si>
    <t>吴婧</t>
  </si>
  <si>
    <t>罗惠玲</t>
  </si>
  <si>
    <t>程彬</t>
  </si>
  <si>
    <t>廖宇媚</t>
  </si>
  <si>
    <t>阮灵敏</t>
  </si>
  <si>
    <t>李怡</t>
  </si>
  <si>
    <t>何燕琳</t>
  </si>
  <si>
    <t>王嘉茜</t>
  </si>
  <si>
    <t>黄金丽</t>
  </si>
  <si>
    <t>邓月婷</t>
  </si>
  <si>
    <t>余可欣</t>
  </si>
  <si>
    <t>钟丽娜</t>
  </si>
  <si>
    <t>秦一丹</t>
  </si>
  <si>
    <t>何思婷</t>
  </si>
  <si>
    <t>宋舒婷</t>
  </si>
  <si>
    <t>申家怡</t>
  </si>
  <si>
    <t>刘阳</t>
  </si>
  <si>
    <t>林文婷</t>
  </si>
  <si>
    <t>洪焕娣</t>
  </si>
  <si>
    <t>幸敏涵</t>
  </si>
  <si>
    <t>刘婉莹</t>
  </si>
  <si>
    <t>沙懿琳</t>
  </si>
  <si>
    <t>张国媛</t>
  </si>
  <si>
    <t>黄奕睿</t>
  </si>
  <si>
    <t>胡秀容</t>
  </si>
  <si>
    <t>姚建华</t>
  </si>
  <si>
    <t>陈晓阳</t>
  </si>
  <si>
    <t>龚紫青</t>
  </si>
  <si>
    <t>吴俊琪</t>
  </si>
  <si>
    <t>李高敏</t>
  </si>
  <si>
    <t>钟璐</t>
  </si>
  <si>
    <t>熊慧娟</t>
  </si>
  <si>
    <t>郭旦英</t>
  </si>
  <si>
    <t>谢羽</t>
  </si>
  <si>
    <t>朱健欢</t>
  </si>
  <si>
    <t>魏茹婷</t>
  </si>
  <si>
    <t>胡慧</t>
  </si>
  <si>
    <t>江文怡</t>
  </si>
  <si>
    <t>吴惠敏</t>
  </si>
  <si>
    <t>田梦婷</t>
  </si>
  <si>
    <t>彭淑琳</t>
  </si>
  <si>
    <t>王又加</t>
  </si>
  <si>
    <t>龚月月</t>
  </si>
  <si>
    <t>曾嘉乐</t>
  </si>
  <si>
    <t>陈思霖</t>
  </si>
  <si>
    <t>常雪梅</t>
  </si>
  <si>
    <t>颜雅婷</t>
  </si>
  <si>
    <t>武文嘉</t>
  </si>
  <si>
    <t>王敏</t>
  </si>
  <si>
    <t>姚雅君</t>
  </si>
  <si>
    <t>吴素云</t>
  </si>
  <si>
    <t>陈婷</t>
  </si>
  <si>
    <t>黄绮雯</t>
  </si>
  <si>
    <t>林慧娴</t>
  </si>
  <si>
    <t>古杏蓓</t>
  </si>
  <si>
    <t>康慧君</t>
  </si>
  <si>
    <t>刘思莹</t>
  </si>
  <si>
    <t>曹穗雯</t>
  </si>
  <si>
    <t>陈瑞雪</t>
  </si>
  <si>
    <t>方懿婷</t>
  </si>
  <si>
    <t>王依平</t>
  </si>
  <si>
    <t>钟华</t>
  </si>
  <si>
    <t>陈文婕</t>
  </si>
  <si>
    <t>乔媛</t>
  </si>
  <si>
    <t>戴蓉</t>
  </si>
  <si>
    <t>张识度</t>
  </si>
  <si>
    <t>张璟</t>
  </si>
  <si>
    <t>黄文翠</t>
  </si>
  <si>
    <t>邱惠霞</t>
  </si>
  <si>
    <t>张艺</t>
  </si>
  <si>
    <t>翟诗琪</t>
  </si>
  <si>
    <t>许华燕</t>
  </si>
  <si>
    <t>丁子恒</t>
  </si>
  <si>
    <t>杨华琳</t>
  </si>
  <si>
    <t>古智聪</t>
  </si>
  <si>
    <t>罗嘉媚</t>
  </si>
  <si>
    <t>林业慧</t>
  </si>
  <si>
    <t>黄秀芳</t>
  </si>
  <si>
    <t>容晓文</t>
  </si>
  <si>
    <t>黄冰</t>
  </si>
  <si>
    <t>许丽萍</t>
  </si>
  <si>
    <t>陈小薇</t>
  </si>
  <si>
    <t>吴静琪</t>
  </si>
  <si>
    <t>周焕玲</t>
  </si>
  <si>
    <t>严子琪</t>
  </si>
  <si>
    <t>冼雨婷</t>
  </si>
  <si>
    <t>骆欢欢</t>
  </si>
  <si>
    <t>李若诗</t>
  </si>
  <si>
    <t>陈小炘</t>
  </si>
  <si>
    <t>胡森旋</t>
  </si>
  <si>
    <t>欧阳钰莹</t>
  </si>
  <si>
    <t>周萍</t>
  </si>
  <si>
    <t>刘运来</t>
  </si>
  <si>
    <t>赖洁怡</t>
  </si>
  <si>
    <t>李志珊</t>
  </si>
  <si>
    <t>杨海茵</t>
  </si>
  <si>
    <t>胡婉婷</t>
  </si>
  <si>
    <t>贤颖聪</t>
  </si>
  <si>
    <t>程静</t>
  </si>
  <si>
    <t>丁丽娜</t>
  </si>
  <si>
    <t>刘广媛</t>
  </si>
  <si>
    <t>林洁玉</t>
  </si>
  <si>
    <t>周文凤</t>
  </si>
  <si>
    <t>黄艳婷</t>
  </si>
  <si>
    <t>蓝碧君</t>
  </si>
  <si>
    <t>何香茹</t>
  </si>
  <si>
    <t>杨青薇</t>
  </si>
  <si>
    <t>邓晓杨</t>
  </si>
  <si>
    <t>郭颖</t>
  </si>
  <si>
    <t>黄春梅</t>
  </si>
  <si>
    <t>李秋满</t>
  </si>
  <si>
    <t>叶冰芯</t>
  </si>
  <si>
    <t>王怡琳</t>
  </si>
  <si>
    <t>唐国润</t>
  </si>
  <si>
    <t>余逸庭</t>
  </si>
  <si>
    <t>李秋</t>
  </si>
  <si>
    <t>郭亦欣</t>
  </si>
  <si>
    <t>钟佳蓉</t>
  </si>
  <si>
    <t>黄秋娴</t>
  </si>
  <si>
    <t>陈彦言</t>
  </si>
  <si>
    <t>叶雯菲</t>
  </si>
  <si>
    <t>潘佳欣</t>
  </si>
  <si>
    <t>钟诗婷</t>
  </si>
  <si>
    <t>庄妙婷</t>
  </si>
  <si>
    <t>朱方娅</t>
  </si>
  <si>
    <t>胡丽琼</t>
  </si>
  <si>
    <t>曾少媚</t>
  </si>
  <si>
    <t>林巧敏</t>
  </si>
  <si>
    <t>朱欢妹</t>
  </si>
  <si>
    <t>韩淳</t>
  </si>
  <si>
    <t>钟慧纯</t>
  </si>
  <si>
    <t>赖婉婷</t>
  </si>
  <si>
    <t>廖丽敏</t>
  </si>
  <si>
    <t>刘晓静</t>
  </si>
  <si>
    <t>张佩</t>
  </si>
  <si>
    <t>吴碧珊</t>
  </si>
  <si>
    <t>王荻琦</t>
  </si>
  <si>
    <t>魏国花</t>
  </si>
  <si>
    <t>陈燕敏</t>
  </si>
  <si>
    <t>邓欢欢</t>
  </si>
  <si>
    <t>骆莉漩</t>
  </si>
  <si>
    <t>简燕婷</t>
  </si>
  <si>
    <t>钟为</t>
  </si>
  <si>
    <t>卓霞英</t>
  </si>
  <si>
    <t>吴耀蓉</t>
  </si>
  <si>
    <t>韩丽娟</t>
  </si>
  <si>
    <t>王素梅</t>
  </si>
  <si>
    <t>夏绮蓓</t>
  </si>
  <si>
    <t>叶丽婷</t>
  </si>
  <si>
    <t>郑梦茹</t>
  </si>
  <si>
    <t>伍祖谊</t>
  </si>
  <si>
    <t>胡敏怡</t>
  </si>
  <si>
    <t>刘海怡</t>
  </si>
  <si>
    <t>廖晓夏</t>
  </si>
  <si>
    <t>陈婉仪</t>
  </si>
  <si>
    <t>张尹红</t>
  </si>
  <si>
    <t>黄婷娜</t>
  </si>
  <si>
    <t>李嘉彤</t>
  </si>
  <si>
    <t>李紫丹</t>
  </si>
  <si>
    <t>李婉宜</t>
  </si>
  <si>
    <t>戴丽婷</t>
  </si>
  <si>
    <t>林靖羚</t>
  </si>
  <si>
    <t>叶洁丽</t>
  </si>
  <si>
    <t>许冬琪</t>
  </si>
  <si>
    <t>韦丽静</t>
  </si>
  <si>
    <t>黄晓晖</t>
  </si>
  <si>
    <t>吴颖仪</t>
  </si>
  <si>
    <t>郭绮晴</t>
  </si>
  <si>
    <t>黄纯清</t>
  </si>
  <si>
    <t>陈宝怡</t>
  </si>
  <si>
    <t>邓雅婷</t>
  </si>
  <si>
    <t>蔡晓瑜</t>
  </si>
  <si>
    <t>袁柳淼</t>
  </si>
  <si>
    <t>温馨怡</t>
  </si>
  <si>
    <t>刘殷玲</t>
  </si>
  <si>
    <t>张静</t>
  </si>
  <si>
    <t>旷秋霞</t>
  </si>
  <si>
    <t>张惠娴</t>
  </si>
  <si>
    <t>林阳</t>
  </si>
  <si>
    <t>黄文柔</t>
  </si>
  <si>
    <t>李梦丹</t>
  </si>
  <si>
    <t>罗翠东</t>
  </si>
  <si>
    <t>王溪芝</t>
  </si>
  <si>
    <t>廖顺成</t>
  </si>
  <si>
    <t>龙思阳</t>
  </si>
  <si>
    <t>吴忆思</t>
  </si>
  <si>
    <t>黄美娟</t>
  </si>
  <si>
    <t>罗淑希</t>
  </si>
  <si>
    <t>张鹏</t>
  </si>
  <si>
    <t>黄翡</t>
  </si>
  <si>
    <t>蔡沁锱</t>
  </si>
  <si>
    <t>何诗敏</t>
  </si>
  <si>
    <t>陈慧珊</t>
  </si>
  <si>
    <t>陈芳</t>
  </si>
  <si>
    <t>郭敏纯</t>
  </si>
  <si>
    <t>刘燕怡</t>
  </si>
  <si>
    <t>林晶</t>
  </si>
  <si>
    <t>李锴煌</t>
  </si>
  <si>
    <t>罗遵辉</t>
  </si>
  <si>
    <t>叶绍娟</t>
  </si>
  <si>
    <t>査鑫</t>
  </si>
  <si>
    <t>成娟</t>
  </si>
  <si>
    <t>钟琪</t>
  </si>
  <si>
    <t>董逸梅</t>
  </si>
  <si>
    <t>吴东婷</t>
  </si>
  <si>
    <t>朱琳</t>
  </si>
  <si>
    <t>丁尹尹</t>
  </si>
  <si>
    <t>张菲</t>
  </si>
  <si>
    <t>樊献花</t>
  </si>
  <si>
    <t>叶锦慧</t>
  </si>
  <si>
    <t>陈燕玲</t>
  </si>
  <si>
    <t>彭如凤</t>
  </si>
  <si>
    <t xml:space="preserve"> 查冰</t>
  </si>
  <si>
    <t>黄安旖</t>
  </si>
  <si>
    <t>詹暖暖</t>
  </si>
  <si>
    <t>罗绘玲</t>
  </si>
  <si>
    <t>毛岸萍</t>
  </si>
  <si>
    <t>王桂兰</t>
  </si>
  <si>
    <t>黄远红</t>
  </si>
  <si>
    <t>周静</t>
  </si>
  <si>
    <t>陈慧玲</t>
  </si>
  <si>
    <t>文旭芹</t>
  </si>
  <si>
    <t>李意</t>
  </si>
  <si>
    <t>李美婵</t>
  </si>
  <si>
    <t>黄丽婷</t>
  </si>
  <si>
    <t>任嘉茵</t>
  </si>
  <si>
    <t>刘晓露</t>
  </si>
  <si>
    <t>黄晓玲</t>
  </si>
  <si>
    <t>袁滔</t>
  </si>
  <si>
    <t>毛彩玲</t>
  </si>
  <si>
    <t>黎文韬</t>
  </si>
  <si>
    <t>余兰华</t>
  </si>
  <si>
    <t>钟慧玲</t>
  </si>
  <si>
    <t>叶敏</t>
  </si>
  <si>
    <t>李小婷</t>
  </si>
  <si>
    <t>杨舒涵</t>
  </si>
  <si>
    <t>陈彩怡</t>
  </si>
  <si>
    <t>郭婷连</t>
  </si>
  <si>
    <t>谢淑莉</t>
  </si>
  <si>
    <t>郭慧</t>
  </si>
  <si>
    <t>王志花</t>
  </si>
  <si>
    <t>罗缘</t>
  </si>
  <si>
    <t>杨婷</t>
  </si>
  <si>
    <t>纪带友</t>
  </si>
  <si>
    <t>黄瑜碧</t>
  </si>
  <si>
    <t>李嘉丽</t>
  </si>
  <si>
    <t>李琳琳</t>
  </si>
  <si>
    <t>张惠婷</t>
  </si>
  <si>
    <t>凌燕姿</t>
  </si>
  <si>
    <t>吴宛薇</t>
  </si>
  <si>
    <t>王莉</t>
  </si>
  <si>
    <t>张倩玲</t>
  </si>
  <si>
    <t>黄海燕</t>
  </si>
  <si>
    <t>林婷婷</t>
  </si>
  <si>
    <t>黄楠芳</t>
  </si>
  <si>
    <t>刁宇顺</t>
  </si>
  <si>
    <t>严雅静</t>
  </si>
  <si>
    <t>王清茹</t>
  </si>
  <si>
    <t>沈玲</t>
  </si>
  <si>
    <t>杨淑翠</t>
  </si>
  <si>
    <t>陈茹</t>
  </si>
  <si>
    <t>蔡玉艳</t>
  </si>
  <si>
    <t>卢思琪</t>
  </si>
  <si>
    <t>郑秀芳</t>
  </si>
  <si>
    <t>罗文苑</t>
  </si>
  <si>
    <t>陈奇</t>
  </si>
  <si>
    <t>周秋月</t>
  </si>
  <si>
    <t>秦碧香</t>
  </si>
  <si>
    <t>陈沁娟</t>
  </si>
  <si>
    <t>肖俐琴</t>
  </si>
  <si>
    <t>罗燕霞</t>
  </si>
  <si>
    <t>陈依桐</t>
  </si>
  <si>
    <t>苏少婷</t>
  </si>
  <si>
    <t>叶慧敏</t>
  </si>
  <si>
    <t>欧阳乐</t>
  </si>
  <si>
    <t>王嘉芬</t>
  </si>
  <si>
    <t>陈妍</t>
  </si>
  <si>
    <t>曾银花</t>
  </si>
  <si>
    <t>赖妙丽</t>
  </si>
  <si>
    <t>谢清花</t>
  </si>
  <si>
    <t>陈楚艳</t>
  </si>
  <si>
    <t>卢晓玲</t>
  </si>
  <si>
    <t>戴嘉敏</t>
  </si>
  <si>
    <t>林宇晓</t>
  </si>
  <si>
    <t>邓于彩</t>
  </si>
  <si>
    <t>张怡</t>
  </si>
  <si>
    <t>刘玉玲</t>
  </si>
  <si>
    <t>周丽媚</t>
  </si>
  <si>
    <t>曾如意</t>
  </si>
  <si>
    <t>何金珍</t>
  </si>
  <si>
    <t>刘春慧</t>
  </si>
  <si>
    <t>李伟韬</t>
  </si>
  <si>
    <t>文东婷</t>
  </si>
  <si>
    <t>陈家慧</t>
  </si>
  <si>
    <t>卢嘉慧</t>
  </si>
  <si>
    <t>卢自当</t>
  </si>
  <si>
    <t>冯晓婷</t>
  </si>
  <si>
    <t>乐宇</t>
  </si>
  <si>
    <t>林颖</t>
  </si>
  <si>
    <t>钟晓凤</t>
  </si>
  <si>
    <t>曾琪琪</t>
  </si>
  <si>
    <t>钟梦辉</t>
  </si>
  <si>
    <t>唐莹</t>
  </si>
  <si>
    <t>肖楚仪</t>
  </si>
  <si>
    <t>杨志敏</t>
  </si>
  <si>
    <t>曾繁艳</t>
  </si>
  <si>
    <t>张悦</t>
  </si>
  <si>
    <t>余玉婷</t>
  </si>
  <si>
    <t>余思欣</t>
  </si>
  <si>
    <t>廖慧斯</t>
  </si>
  <si>
    <t>林焕霓</t>
  </si>
  <si>
    <t>罗梦清</t>
  </si>
  <si>
    <t>陈怡琪</t>
  </si>
  <si>
    <t>魏佳</t>
  </si>
  <si>
    <t>石宸</t>
  </si>
  <si>
    <t>曾裕媚</t>
  </si>
  <si>
    <t>罗英</t>
  </si>
  <si>
    <t>张聪劲</t>
  </si>
  <si>
    <t>刘慧敏</t>
  </si>
  <si>
    <t>李晓凤</t>
  </si>
  <si>
    <t>叶柔辛</t>
  </si>
  <si>
    <t>黄熙</t>
  </si>
  <si>
    <t>钟柔娜</t>
  </si>
  <si>
    <t>周惠婷</t>
  </si>
  <si>
    <t>廖丹丹</t>
  </si>
  <si>
    <t>钟杏如</t>
  </si>
  <si>
    <t>曾秋燕</t>
  </si>
  <si>
    <t>刘怡芬</t>
  </si>
  <si>
    <t>何景涛</t>
  </si>
  <si>
    <t>郑纯</t>
  </si>
  <si>
    <t>黄洁琳</t>
  </si>
  <si>
    <t>温慧芬</t>
  </si>
  <si>
    <t>许舒婷</t>
  </si>
  <si>
    <t>陈嘉莉</t>
  </si>
  <si>
    <t>张涵</t>
  </si>
  <si>
    <t>王舒怡</t>
  </si>
  <si>
    <t>叶金君</t>
  </si>
  <si>
    <t>黄易琳</t>
  </si>
  <si>
    <t>黄宇菲</t>
  </si>
  <si>
    <t>徐文玉</t>
  </si>
  <si>
    <t>林海伦</t>
  </si>
  <si>
    <t>朱子薇</t>
  </si>
  <si>
    <t>苏婕</t>
  </si>
  <si>
    <t>张远书</t>
  </si>
  <si>
    <t>李芯</t>
  </si>
  <si>
    <t>陈晓珊</t>
  </si>
  <si>
    <t>刘洁莹</t>
  </si>
  <si>
    <t>邓晶晶</t>
  </si>
  <si>
    <t>彭雨虹</t>
  </si>
  <si>
    <t>廖敬婷</t>
  </si>
  <si>
    <t>张静静</t>
  </si>
  <si>
    <t>毛金娣</t>
  </si>
  <si>
    <t>李思琪</t>
  </si>
  <si>
    <t>蓝泳钰</t>
  </si>
  <si>
    <t>任自娴</t>
  </si>
  <si>
    <t>徐然</t>
  </si>
  <si>
    <t>邓咏晨</t>
  </si>
  <si>
    <t>周旋子</t>
  </si>
  <si>
    <t>张舒婷</t>
  </si>
  <si>
    <t>谢琦</t>
  </si>
  <si>
    <t>陈娜红</t>
  </si>
  <si>
    <t>郭淑珍</t>
  </si>
  <si>
    <t>张锦</t>
  </si>
  <si>
    <t>雷雅伊</t>
  </si>
  <si>
    <t>杨商</t>
  </si>
  <si>
    <t>王雪梅</t>
  </si>
  <si>
    <t>欧晓嘉</t>
  </si>
  <si>
    <t>吴丽姿</t>
  </si>
  <si>
    <t>叶慧丰</t>
  </si>
  <si>
    <t>苏丽容</t>
  </si>
  <si>
    <t>杨慧</t>
  </si>
  <si>
    <t>刘艳婷</t>
  </si>
  <si>
    <t>黄燕霞</t>
  </si>
  <si>
    <t>卓奕璇</t>
  </si>
  <si>
    <t>吴菲</t>
  </si>
  <si>
    <t>沙丽琪</t>
  </si>
  <si>
    <t>刘惠晴</t>
  </si>
  <si>
    <t>廖明霞</t>
  </si>
  <si>
    <t>朱珊</t>
  </si>
  <si>
    <t>曾惠敏</t>
  </si>
  <si>
    <t>林燕云</t>
  </si>
  <si>
    <t>戴希晴</t>
  </si>
  <si>
    <t>方忆纯</t>
  </si>
  <si>
    <t>周慧</t>
  </si>
  <si>
    <t>王巧丽</t>
  </si>
  <si>
    <t>黄福英</t>
  </si>
  <si>
    <t>骆俊妃</t>
  </si>
  <si>
    <t>钟慧丽</t>
  </si>
  <si>
    <t>黄文颖</t>
  </si>
  <si>
    <t>李旖</t>
  </si>
  <si>
    <t>刘苏考</t>
  </si>
  <si>
    <t>钟淑娴</t>
  </si>
  <si>
    <t>陈洁欣</t>
  </si>
  <si>
    <t>古诗婷</t>
  </si>
  <si>
    <t>杨雁丽</t>
  </si>
  <si>
    <t>张春怡</t>
  </si>
  <si>
    <t>黄媚</t>
  </si>
  <si>
    <t>李嘉奕</t>
  </si>
  <si>
    <t>陈舒玲</t>
  </si>
  <si>
    <t>温彩燕</t>
  </si>
  <si>
    <t>陈泽华</t>
  </si>
  <si>
    <t>容文英</t>
  </si>
  <si>
    <t>黄慧思</t>
  </si>
  <si>
    <t>刘谦</t>
  </si>
  <si>
    <t>周金慧</t>
  </si>
  <si>
    <t>王海琴</t>
  </si>
  <si>
    <t>李颖</t>
  </si>
  <si>
    <t>华曼彤</t>
  </si>
  <si>
    <t>陈春霞</t>
  </si>
  <si>
    <t>骆舒婷</t>
  </si>
  <si>
    <t>董庆荣</t>
  </si>
  <si>
    <t>汤晓敏</t>
  </si>
  <si>
    <t>李丹萍</t>
  </si>
  <si>
    <t>叶凤珍</t>
  </si>
  <si>
    <t>杨慧容</t>
  </si>
  <si>
    <t>张景思</t>
  </si>
  <si>
    <t>唐嘉华</t>
  </si>
  <si>
    <t>曾晓华</t>
  </si>
  <si>
    <t>杨诗婷</t>
  </si>
  <si>
    <t>刁妍丹</t>
  </si>
  <si>
    <t>陈志芳</t>
  </si>
  <si>
    <t>徐燕</t>
  </si>
  <si>
    <t>刘子媚</t>
  </si>
  <si>
    <t>蔡晓琳</t>
  </si>
  <si>
    <t>余梓婷</t>
  </si>
  <si>
    <t>黄晖菲</t>
  </si>
  <si>
    <t>郭琳</t>
  </si>
  <si>
    <t>尚甜甜</t>
  </si>
  <si>
    <t>陈晓婵</t>
  </si>
  <si>
    <t>李冬冬</t>
  </si>
  <si>
    <t>陈小玉</t>
  </si>
  <si>
    <t>王希夏</t>
  </si>
  <si>
    <t>林思亮</t>
  </si>
  <si>
    <t>梁锦欣</t>
  </si>
  <si>
    <t>曾芷婷</t>
  </si>
  <si>
    <t>李玲珊</t>
  </si>
  <si>
    <t>何娟</t>
  </si>
  <si>
    <t>谭小娇</t>
  </si>
  <si>
    <t>张萍</t>
  </si>
  <si>
    <t>邹艳媚</t>
  </si>
  <si>
    <t>蔡思婷</t>
  </si>
  <si>
    <t>王英铌</t>
  </si>
  <si>
    <t>黄伟友</t>
  </si>
  <si>
    <t>林泽纯</t>
  </si>
  <si>
    <t>吴迎馥</t>
  </si>
  <si>
    <t>钱雪敏</t>
  </si>
  <si>
    <t>刘安妮</t>
  </si>
  <si>
    <t>彭碧随</t>
  </si>
  <si>
    <t>林晓霞</t>
  </si>
  <si>
    <t>李向如意</t>
  </si>
  <si>
    <t>郑雨欣</t>
  </si>
  <si>
    <t>黄晓斌</t>
  </si>
  <si>
    <t>孙翠婷</t>
  </si>
  <si>
    <t>陈怡君</t>
  </si>
  <si>
    <t>何伟凤</t>
  </si>
  <si>
    <t>林秋莉</t>
  </si>
  <si>
    <t>卓彩蓉</t>
  </si>
  <si>
    <t>罗婉琳</t>
  </si>
  <si>
    <t>美术</t>
  </si>
  <si>
    <t>黄安琪</t>
  </si>
  <si>
    <t>吴永通</t>
  </si>
  <si>
    <t>钟惠丹</t>
  </si>
  <si>
    <t>黄子雄</t>
  </si>
  <si>
    <t>杨旭伟</t>
  </si>
  <si>
    <t>周桦翎</t>
  </si>
  <si>
    <t>李毅超</t>
  </si>
  <si>
    <t>黄路敏</t>
  </si>
  <si>
    <t>余欣欣</t>
  </si>
  <si>
    <t>吴家静</t>
  </si>
  <si>
    <t>胡伟美</t>
  </si>
  <si>
    <t>林小琪</t>
  </si>
  <si>
    <t>刘丽</t>
  </si>
  <si>
    <t>陈嘉静</t>
  </si>
  <si>
    <t>詹潇苇</t>
  </si>
  <si>
    <t>李小奥</t>
  </si>
  <si>
    <t>傅海燕</t>
  </si>
  <si>
    <t>曾咏婷</t>
  </si>
  <si>
    <t>李诗雅</t>
  </si>
  <si>
    <t>陈春连</t>
  </si>
  <si>
    <t>马嫣</t>
  </si>
  <si>
    <t>王嘉粤</t>
  </si>
  <si>
    <t>吴舒婷</t>
  </si>
  <si>
    <t>周镕镕</t>
  </si>
  <si>
    <t>马婷婷</t>
  </si>
  <si>
    <t>刘婵娟</t>
  </si>
  <si>
    <t>沈瑞晴</t>
  </si>
  <si>
    <t>罗望</t>
  </si>
  <si>
    <t>林茂群</t>
  </si>
  <si>
    <t>蓝加明</t>
  </si>
  <si>
    <t>李海民</t>
  </si>
  <si>
    <t>邓全颖</t>
  </si>
  <si>
    <t>廖嫒玲</t>
  </si>
  <si>
    <t>李协成</t>
  </si>
  <si>
    <t>林文文</t>
  </si>
  <si>
    <t>蓝斐菲</t>
  </si>
  <si>
    <t>蔡美娟</t>
  </si>
  <si>
    <t>李烨沂</t>
  </si>
  <si>
    <t>吴凤怡</t>
  </si>
  <si>
    <t>蓝思瑶</t>
  </si>
  <si>
    <t>陈雪玲</t>
  </si>
  <si>
    <t>刘铃</t>
  </si>
  <si>
    <t>刘欣茵</t>
  </si>
  <si>
    <t>黄家敏</t>
  </si>
  <si>
    <t>曾思瑜</t>
  </si>
  <si>
    <t>陈淑娟</t>
  </si>
  <si>
    <t>陈慧英</t>
  </si>
  <si>
    <t>陈碧雅</t>
  </si>
  <si>
    <t>李思瑜</t>
  </si>
  <si>
    <t>唐柳运</t>
  </si>
  <si>
    <t>陈艳梅</t>
  </si>
  <si>
    <t>吴嘉滢</t>
  </si>
  <si>
    <t>古小凤</t>
  </si>
  <si>
    <t>黄佩东</t>
  </si>
  <si>
    <t>林玉姗</t>
  </si>
  <si>
    <t>叶冉</t>
  </si>
  <si>
    <t>钟烨</t>
  </si>
  <si>
    <t>翟文至</t>
  </si>
  <si>
    <t>蔡志敏</t>
  </si>
  <si>
    <t>邹家鸾</t>
  </si>
  <si>
    <t>叶慧慧</t>
  </si>
  <si>
    <t>张运媚</t>
  </si>
  <si>
    <t>曾晓璇</t>
  </si>
  <si>
    <t>杨铭华</t>
  </si>
  <si>
    <t>陈琳</t>
  </si>
  <si>
    <t>林佳威</t>
  </si>
  <si>
    <t>房巧</t>
  </si>
  <si>
    <t>邓碧慧</t>
  </si>
  <si>
    <t>方新敏</t>
  </si>
  <si>
    <t>罗秋芬</t>
  </si>
  <si>
    <t>柯婧杰</t>
  </si>
  <si>
    <t>王柔又</t>
  </si>
  <si>
    <t>魏桦</t>
  </si>
  <si>
    <t>林仕敏</t>
  </si>
  <si>
    <t>罗萃杏</t>
  </si>
  <si>
    <t>李怡君</t>
  </si>
  <si>
    <t>李玉仪</t>
  </si>
  <si>
    <t>黄锦生</t>
  </si>
  <si>
    <t>钟文建</t>
  </si>
  <si>
    <t>林莹</t>
  </si>
  <si>
    <t>钟巧玲</t>
  </si>
  <si>
    <t>龚美媛</t>
  </si>
  <si>
    <t>黄燕玲</t>
  </si>
  <si>
    <t>张小莉</t>
  </si>
  <si>
    <t>陈立楷</t>
  </si>
  <si>
    <t>谢佳莹</t>
  </si>
  <si>
    <t>胡彩珠</t>
  </si>
  <si>
    <t>丘航</t>
  </si>
  <si>
    <t>曾蓉蓉</t>
  </si>
  <si>
    <t>彭雪雯</t>
  </si>
  <si>
    <t>朱乐娴</t>
  </si>
  <si>
    <t>王奕宜</t>
  </si>
  <si>
    <t>赖静</t>
  </si>
  <si>
    <t>梁翠珍</t>
  </si>
  <si>
    <t>张宙红</t>
  </si>
  <si>
    <t>张锦秀</t>
  </si>
  <si>
    <t>钟运谋</t>
  </si>
  <si>
    <t>梁广穗</t>
  </si>
  <si>
    <t>吴凤玲</t>
  </si>
  <si>
    <t>涂海龙</t>
  </si>
  <si>
    <t>魏文婧</t>
  </si>
  <si>
    <t>黄薇</t>
  </si>
  <si>
    <t>刘晓琳</t>
  </si>
  <si>
    <t>邱妙玲</t>
  </si>
  <si>
    <t>叶玲玲</t>
  </si>
  <si>
    <t>陈敏君</t>
  </si>
  <si>
    <t>钟顺玲</t>
  </si>
  <si>
    <t>刘文怡</t>
  </si>
  <si>
    <t>詹雪莹</t>
  </si>
  <si>
    <t>黄于宸</t>
  </si>
  <si>
    <t>许旭妍</t>
  </si>
  <si>
    <t>李梦</t>
  </si>
  <si>
    <t>杨智勇</t>
  </si>
  <si>
    <t>周雅芬</t>
  </si>
  <si>
    <t>王旖旎</t>
  </si>
  <si>
    <t>胡文锋</t>
  </si>
  <si>
    <t>林桃</t>
  </si>
  <si>
    <t>陶美婷</t>
  </si>
  <si>
    <t>马驰</t>
  </si>
  <si>
    <t>李泽升</t>
  </si>
  <si>
    <t>古怡</t>
  </si>
  <si>
    <t>陈慧晴</t>
  </si>
  <si>
    <t>曾荣</t>
  </si>
  <si>
    <t>甘美华</t>
  </si>
  <si>
    <t>郭秀芬</t>
  </si>
  <si>
    <t>李思慧</t>
  </si>
  <si>
    <t>郭玉翠</t>
  </si>
  <si>
    <t>谢世波</t>
  </si>
  <si>
    <t>李柳燕</t>
  </si>
  <si>
    <t>彭丹桂</t>
  </si>
  <si>
    <t>叶文文</t>
  </si>
  <si>
    <t>高申华</t>
  </si>
  <si>
    <t>颜晓彤</t>
  </si>
  <si>
    <t>王树梅</t>
  </si>
  <si>
    <t>黄思颖</t>
  </si>
  <si>
    <t>韩诗瑶</t>
  </si>
  <si>
    <t>郑翠婷</t>
  </si>
  <si>
    <t>范定恺</t>
  </si>
  <si>
    <t>罗晓丹</t>
  </si>
  <si>
    <t>李贝</t>
  </si>
  <si>
    <t>郑珞瑶</t>
  </si>
  <si>
    <t>李郁萱</t>
  </si>
  <si>
    <t>陈秀秀</t>
  </si>
  <si>
    <t>万晓蓓</t>
  </si>
  <si>
    <t>张云雪</t>
  </si>
  <si>
    <t>邓冀泽</t>
  </si>
  <si>
    <t>黄小花</t>
  </si>
  <si>
    <t>丁诗庭</t>
  </si>
  <si>
    <t>吴旭立</t>
  </si>
  <si>
    <t>黄敏思</t>
  </si>
  <si>
    <t>廖湘怡</t>
  </si>
  <si>
    <t>王宁</t>
  </si>
  <si>
    <t>任雅婷</t>
  </si>
  <si>
    <t>钟淑媚</t>
  </si>
  <si>
    <t>温彩霞</t>
  </si>
  <si>
    <t>黄敏妮</t>
  </si>
  <si>
    <t>吴惠君</t>
  </si>
  <si>
    <t>庄燕敏</t>
  </si>
  <si>
    <t>黄美容</t>
  </si>
  <si>
    <t>李媛</t>
  </si>
  <si>
    <t>邓紫嫣</t>
  </si>
  <si>
    <t>钟彩怡</t>
  </si>
  <si>
    <t>王芸</t>
  </si>
  <si>
    <t>陈敏</t>
  </si>
  <si>
    <t>毛志惠</t>
  </si>
  <si>
    <t>张美琴</t>
  </si>
  <si>
    <t>林晓如</t>
  </si>
  <si>
    <t>高凡</t>
  </si>
  <si>
    <t>曾媛媛</t>
  </si>
  <si>
    <t>吴静嫣</t>
  </si>
  <si>
    <t>黄宇晴</t>
  </si>
  <si>
    <t>梁琳</t>
  </si>
  <si>
    <t>黄戴娣</t>
  </si>
  <si>
    <t>车永怡</t>
  </si>
  <si>
    <t>陈小雅</t>
  </si>
  <si>
    <t>吴燕</t>
  </si>
  <si>
    <t>聂二杨</t>
  </si>
  <si>
    <t>陈俊帆</t>
  </si>
  <si>
    <t>吴佳兰</t>
  </si>
  <si>
    <t>黄巧怡</t>
  </si>
  <si>
    <t>邱双好</t>
  </si>
  <si>
    <t>钟雅慧</t>
  </si>
  <si>
    <t>李永锋</t>
  </si>
  <si>
    <t>曾冠芳</t>
  </si>
  <si>
    <t>许昌芹</t>
  </si>
  <si>
    <t>郑恺斐</t>
  </si>
  <si>
    <t>钟惠婷</t>
  </si>
  <si>
    <t>周晓艳</t>
  </si>
  <si>
    <t>杨健娣</t>
  </si>
  <si>
    <t>吴晓莉</t>
  </si>
  <si>
    <t>李涛</t>
  </si>
  <si>
    <t>陈跃聪</t>
  </si>
  <si>
    <t>邹卓璇</t>
  </si>
  <si>
    <t>陈智超</t>
  </si>
  <si>
    <t>罗文慧</t>
  </si>
  <si>
    <t>张世媛</t>
  </si>
  <si>
    <t>谢佟莹</t>
  </si>
  <si>
    <t>邱媛媛</t>
  </si>
  <si>
    <t>谢雨萱</t>
  </si>
  <si>
    <t>曾锦怡</t>
  </si>
  <si>
    <t>赖文君</t>
  </si>
  <si>
    <t>李慧玲</t>
  </si>
  <si>
    <t>李倩倩</t>
  </si>
  <si>
    <t>陈丽莉</t>
  </si>
  <si>
    <t>何景婷</t>
  </si>
  <si>
    <t>周咏秋</t>
  </si>
  <si>
    <t>赖冰清</t>
  </si>
  <si>
    <t>李明惠</t>
  </si>
  <si>
    <t>杨慧媚</t>
  </si>
  <si>
    <t>钟秀环</t>
  </si>
  <si>
    <t>巫紫倩</t>
  </si>
  <si>
    <t>余慧萍</t>
  </si>
  <si>
    <t>周志林</t>
  </si>
  <si>
    <t>刘宁欣</t>
  </si>
  <si>
    <t>黄思丽</t>
  </si>
  <si>
    <t>赖璟锋</t>
  </si>
  <si>
    <t>肖晓莹</t>
  </si>
  <si>
    <t>李珊</t>
  </si>
  <si>
    <t>黄美琳</t>
  </si>
  <si>
    <t>张诗艳</t>
  </si>
  <si>
    <t>刘燕浓</t>
  </si>
  <si>
    <t>陈雅文</t>
  </si>
  <si>
    <t>王茂园</t>
  </si>
  <si>
    <t>罗慧贞</t>
  </si>
  <si>
    <t>陈晓雯</t>
  </si>
  <si>
    <t>谢嘉琪</t>
  </si>
  <si>
    <t>黄亚妹</t>
  </si>
  <si>
    <t>李绍幼</t>
  </si>
  <si>
    <t>陈业成</t>
  </si>
  <si>
    <t>李思蓉</t>
  </si>
  <si>
    <t>袁林杰</t>
  </si>
  <si>
    <t>林惠敏</t>
  </si>
  <si>
    <t>毛晓芬</t>
  </si>
  <si>
    <t>李玉欢</t>
  </si>
  <si>
    <t>黄婧</t>
  </si>
  <si>
    <t>何家慧</t>
  </si>
  <si>
    <t>许越</t>
  </si>
  <si>
    <t>郑慧彤</t>
  </si>
  <si>
    <t>曾欢欢</t>
  </si>
  <si>
    <t>何明抗</t>
  </si>
  <si>
    <t>林珊珊</t>
  </si>
  <si>
    <t>侯玉冰</t>
  </si>
  <si>
    <t>钟绮珊</t>
  </si>
  <si>
    <t>罗郁楠</t>
  </si>
  <si>
    <t>周旖旖</t>
  </si>
  <si>
    <t>梁晓</t>
  </si>
  <si>
    <t>黄尉峰</t>
  </si>
  <si>
    <t>张文杰</t>
  </si>
  <si>
    <t>黎秀英</t>
  </si>
  <si>
    <t>黄峥</t>
  </si>
  <si>
    <t>刘晓娜</t>
  </si>
  <si>
    <t>梁静怡</t>
  </si>
  <si>
    <t>张秀蓝</t>
  </si>
  <si>
    <t>肖宝玉</t>
  </si>
  <si>
    <t>吴翰勋</t>
  </si>
  <si>
    <t>赖冬醒</t>
  </si>
  <si>
    <t>钟福笑</t>
  </si>
  <si>
    <t>黄巧珍</t>
  </si>
  <si>
    <t>钟豪</t>
  </si>
  <si>
    <t>冯祎祎</t>
  </si>
  <si>
    <t>何海愫</t>
  </si>
  <si>
    <t>蔡海珊</t>
  </si>
  <si>
    <t>罗思思</t>
  </si>
  <si>
    <t>林洁</t>
  </si>
  <si>
    <t>许瑞妮</t>
  </si>
  <si>
    <t>黄文彬</t>
  </si>
  <si>
    <t>冼慧文</t>
  </si>
  <si>
    <t>王慧洁</t>
  </si>
  <si>
    <t>田燕</t>
  </si>
  <si>
    <t>陈雅琳</t>
  </si>
  <si>
    <t>姚人凤</t>
  </si>
  <si>
    <t>许婉婷</t>
  </si>
  <si>
    <t>钟建华</t>
  </si>
  <si>
    <t>许晓梧</t>
  </si>
  <si>
    <t>贺黎</t>
  </si>
  <si>
    <t>陈颖</t>
  </si>
  <si>
    <t>冯晓敏</t>
  </si>
  <si>
    <t>何链东</t>
  </si>
  <si>
    <t>钟雅婷</t>
  </si>
  <si>
    <t>郑嘉敏</t>
  </si>
  <si>
    <t>王美婷</t>
  </si>
  <si>
    <t>张国达</t>
  </si>
  <si>
    <t>钟丽诗</t>
  </si>
  <si>
    <t>李姻</t>
  </si>
  <si>
    <t>连静</t>
  </si>
  <si>
    <t>张静珊</t>
  </si>
  <si>
    <t>林慧</t>
  </si>
  <si>
    <t>张严艺</t>
  </si>
  <si>
    <t>陈怡菲</t>
  </si>
  <si>
    <t>刘海莉</t>
  </si>
  <si>
    <t>陈文德</t>
  </si>
  <si>
    <t>关淑彬</t>
  </si>
  <si>
    <t>刘周敏</t>
  </si>
  <si>
    <t>何翠仪</t>
  </si>
  <si>
    <t>吴兰玉</t>
  </si>
  <si>
    <t>彭惠婷</t>
  </si>
  <si>
    <t>叶绮琴</t>
  </si>
  <si>
    <t>陈璟</t>
  </si>
  <si>
    <t>胡密</t>
  </si>
  <si>
    <t>叶思敏</t>
  </si>
  <si>
    <t>卢振宇</t>
  </si>
  <si>
    <t>童永祥</t>
  </si>
  <si>
    <t>杜慧敏</t>
  </si>
  <si>
    <t>钟志荣</t>
  </si>
  <si>
    <t>陆丽丽</t>
  </si>
  <si>
    <t>杨懿</t>
  </si>
  <si>
    <t>林艳言</t>
  </si>
  <si>
    <t>江运庭</t>
  </si>
  <si>
    <t>王晓静</t>
  </si>
  <si>
    <t>江思兰</t>
  </si>
  <si>
    <t>梁少华</t>
  </si>
  <si>
    <t>游舒颖</t>
  </si>
  <si>
    <t>杨珧</t>
  </si>
  <si>
    <t>黄清文</t>
  </si>
  <si>
    <t>黄曦曼</t>
  </si>
  <si>
    <t>符才俊</t>
  </si>
  <si>
    <t>文夏贤</t>
  </si>
  <si>
    <t>曾乐乐</t>
  </si>
  <si>
    <t>陈闻远</t>
  </si>
  <si>
    <t>李佩琳</t>
  </si>
  <si>
    <t>莫金洪</t>
  </si>
  <si>
    <t>张宇婷</t>
  </si>
  <si>
    <t>张晓晴</t>
  </si>
  <si>
    <t>谭永念</t>
  </si>
  <si>
    <t>刘燕萍</t>
  </si>
  <si>
    <t>林新娣</t>
  </si>
  <si>
    <t>黎运海</t>
  </si>
  <si>
    <t>钟妙琪</t>
  </si>
  <si>
    <t>李柳娴</t>
  </si>
  <si>
    <t>曾祺</t>
  </si>
  <si>
    <t>陈柳伊</t>
  </si>
  <si>
    <t>孙逸鸿</t>
  </si>
  <si>
    <t>陈伟敏</t>
  </si>
  <si>
    <t>申惠健</t>
  </si>
  <si>
    <t>朱丽琼</t>
  </si>
  <si>
    <t>周嘉丽</t>
  </si>
  <si>
    <t>周丽莎</t>
  </si>
  <si>
    <t>黄月燕</t>
  </si>
  <si>
    <t>周远媚</t>
  </si>
  <si>
    <t>黄楚莹</t>
  </si>
  <si>
    <t>王旭馨</t>
  </si>
  <si>
    <t>钟文珍</t>
  </si>
  <si>
    <t>杨靖红</t>
  </si>
  <si>
    <t>赖夏玲</t>
  </si>
  <si>
    <t>赖丽舒</t>
  </si>
  <si>
    <t>黄倩</t>
  </si>
  <si>
    <t>蓝飞龙</t>
  </si>
  <si>
    <t>梁本慧</t>
  </si>
  <si>
    <t>张梦瑜</t>
  </si>
  <si>
    <t>谢嘉慧</t>
  </si>
  <si>
    <t>徐瑀檬</t>
  </si>
  <si>
    <t>叶莉珊</t>
  </si>
  <si>
    <t>潘苑燕</t>
  </si>
  <si>
    <t>朱彦冰</t>
  </si>
  <si>
    <t>郑翠萍</t>
  </si>
  <si>
    <t>利翠婷</t>
  </si>
  <si>
    <t>张健龙</t>
  </si>
  <si>
    <t>周煌城</t>
  </si>
  <si>
    <t>文诗</t>
  </si>
  <si>
    <t>刘丽婷</t>
  </si>
  <si>
    <t>杨怡婧</t>
  </si>
  <si>
    <t>蔡雨颖</t>
  </si>
  <si>
    <t>李书婷</t>
  </si>
  <si>
    <t>龚嘉敏</t>
  </si>
  <si>
    <t>吴欣蓉</t>
  </si>
  <si>
    <t>傅志鹏</t>
  </si>
  <si>
    <t>许斯曼</t>
  </si>
  <si>
    <t>邹梦涟</t>
  </si>
  <si>
    <t>邱绮</t>
  </si>
  <si>
    <t>李婕妤</t>
  </si>
  <si>
    <t>曾诗晴</t>
  </si>
  <si>
    <t>邓文蕙</t>
  </si>
  <si>
    <t>廖力权</t>
  </si>
  <si>
    <t>林晓颖</t>
  </si>
  <si>
    <t>黎淑媛</t>
  </si>
  <si>
    <t>温淑怡</t>
  </si>
  <si>
    <t>黄慧芹</t>
  </si>
  <si>
    <t>陈琴</t>
  </si>
  <si>
    <t>余文珊</t>
  </si>
  <si>
    <t>邱俊斌</t>
  </si>
  <si>
    <t>夏楠权</t>
  </si>
  <si>
    <t>唐镁仪</t>
  </si>
  <si>
    <t>李婷穗</t>
  </si>
  <si>
    <t>张妤洁</t>
  </si>
  <si>
    <t>卢雨灵</t>
  </si>
  <si>
    <t>邱芬</t>
  </si>
  <si>
    <t>霍兰青</t>
  </si>
  <si>
    <t>刘睿佳</t>
  </si>
  <si>
    <t>胡云清</t>
  </si>
  <si>
    <t>罗惠贞</t>
  </si>
  <si>
    <t>陈淑涵</t>
  </si>
  <si>
    <t>白怡璟</t>
  </si>
  <si>
    <t>冼诗雨</t>
  </si>
  <si>
    <t>李莉</t>
  </si>
  <si>
    <t>易爱弟</t>
  </si>
  <si>
    <t>欧秋曼</t>
  </si>
  <si>
    <t>吴耿清</t>
  </si>
  <si>
    <t>何楠</t>
  </si>
  <si>
    <t>林戴曼</t>
  </si>
  <si>
    <t>邱淑君</t>
  </si>
  <si>
    <t>侯嘉裕</t>
  </si>
  <si>
    <t>谢苑晴</t>
  </si>
  <si>
    <t>刁彩玲</t>
  </si>
  <si>
    <t>陈正琪</t>
  </si>
  <si>
    <t>李焕钰</t>
  </si>
  <si>
    <t>王首光</t>
  </si>
  <si>
    <t>仇悦</t>
  </si>
  <si>
    <t>邹城峰</t>
  </si>
  <si>
    <t>蔡莉莉</t>
  </si>
  <si>
    <t>杨思琪</t>
  </si>
  <si>
    <t>钟堡如</t>
  </si>
  <si>
    <t>陈亦贤</t>
  </si>
  <si>
    <t>黄薷蕙</t>
  </si>
  <si>
    <t>叶婉琴</t>
  </si>
  <si>
    <t>曾琪</t>
  </si>
  <si>
    <t>袁睿锐</t>
  </si>
  <si>
    <t>关链苗</t>
  </si>
  <si>
    <t>钟露茹</t>
  </si>
  <si>
    <t>廖家裕</t>
  </si>
  <si>
    <t>许渝冰</t>
  </si>
  <si>
    <t>张春燕</t>
  </si>
  <si>
    <t>李淑仪</t>
  </si>
  <si>
    <t>丘颖颐</t>
  </si>
  <si>
    <t>李燕锐</t>
  </si>
  <si>
    <t>胡文源</t>
  </si>
  <si>
    <t>彭杏媛</t>
  </si>
  <si>
    <t>刘雪仪</t>
  </si>
  <si>
    <t>刘沛宜</t>
  </si>
  <si>
    <t>廖楚楚</t>
  </si>
  <si>
    <t>谢紫盈</t>
  </si>
  <si>
    <t>温雅歆</t>
  </si>
  <si>
    <t>李雪娇</t>
  </si>
  <si>
    <t>曾晓甜</t>
  </si>
  <si>
    <t>袁俏玲</t>
  </si>
  <si>
    <t>黄志强</t>
  </si>
  <si>
    <t>陈银妆</t>
  </si>
  <si>
    <t>吴珍妮</t>
  </si>
  <si>
    <t>骆慧丹</t>
  </si>
  <si>
    <t>邹彩娟</t>
  </si>
  <si>
    <t>黄恺怡</t>
  </si>
  <si>
    <t>郑佳佳</t>
  </si>
  <si>
    <t>陈紫媚</t>
  </si>
  <si>
    <t>吴智华</t>
  </si>
  <si>
    <t>谭玲</t>
  </si>
  <si>
    <t>温艳芳</t>
  </si>
  <si>
    <t>王姹</t>
  </si>
  <si>
    <t>钟家建</t>
  </si>
  <si>
    <t>杨小慧</t>
  </si>
  <si>
    <t>张小碧</t>
  </si>
  <si>
    <t>陈彦任</t>
  </si>
  <si>
    <t>严佳炜</t>
  </si>
  <si>
    <t>陈秋婷</t>
  </si>
  <si>
    <t>曾彪来</t>
  </si>
  <si>
    <t>邹莹</t>
  </si>
  <si>
    <t>张慧娟</t>
  </si>
  <si>
    <t>林国勇</t>
  </si>
  <si>
    <t>丘帝宋</t>
  </si>
  <si>
    <t>严翠婷</t>
  </si>
  <si>
    <t>陈绿童</t>
  </si>
  <si>
    <t>覃淇祯</t>
  </si>
  <si>
    <t>王雪伟</t>
  </si>
  <si>
    <t>莫李燕</t>
  </si>
  <si>
    <t>张婷婷</t>
  </si>
  <si>
    <t>周科然</t>
  </si>
  <si>
    <t>叶晓晴</t>
  </si>
  <si>
    <t>李安</t>
  </si>
  <si>
    <t>黄惠敏</t>
  </si>
  <si>
    <t>刘甜</t>
  </si>
  <si>
    <t>赖玉娟</t>
  </si>
  <si>
    <t>关欢纹</t>
  </si>
  <si>
    <t>梁育玲</t>
  </si>
  <si>
    <t>郑丽敏</t>
  </si>
  <si>
    <t>音乐</t>
  </si>
  <si>
    <t>张凯</t>
  </si>
  <si>
    <t>许诗琪</t>
  </si>
  <si>
    <t>钟雨婷</t>
  </si>
  <si>
    <t>邓海棠</t>
  </si>
  <si>
    <t>钟莉</t>
  </si>
  <si>
    <t>黄栲东</t>
  </si>
  <si>
    <t>张长乡</t>
  </si>
  <si>
    <t>黄麒麟</t>
  </si>
  <si>
    <t>李诗琦</t>
  </si>
  <si>
    <t>罗霖</t>
  </si>
  <si>
    <t>廖艺妍</t>
  </si>
  <si>
    <t>许雅欣</t>
  </si>
  <si>
    <t>黄梦婷</t>
  </si>
  <si>
    <t>程珂</t>
  </si>
  <si>
    <t>谭倩莹</t>
  </si>
  <si>
    <t>梁结君</t>
  </si>
  <si>
    <t>王颖</t>
  </si>
  <si>
    <t>彭丽文</t>
  </si>
  <si>
    <t>代宝</t>
  </si>
  <si>
    <t>陈娜文</t>
  </si>
  <si>
    <t>刘秋云</t>
  </si>
  <si>
    <t>胡清雅</t>
  </si>
  <si>
    <t>甘丽娟</t>
  </si>
  <si>
    <t>刘纯纯</t>
  </si>
  <si>
    <t>袁倩</t>
  </si>
  <si>
    <t>罗静文</t>
  </si>
  <si>
    <t>许菲</t>
  </si>
  <si>
    <t>钟海媚</t>
  </si>
  <si>
    <t>李诗</t>
  </si>
  <si>
    <t>王蓉</t>
  </si>
  <si>
    <t>张丽婷</t>
  </si>
  <si>
    <t>夏晖</t>
  </si>
  <si>
    <t>余洁莹</t>
  </si>
  <si>
    <t>李凯锋</t>
  </si>
  <si>
    <t>王馨平</t>
  </si>
  <si>
    <t>李雪纯</t>
  </si>
  <si>
    <t>黄颖琦</t>
  </si>
  <si>
    <t>玄泽华</t>
  </si>
  <si>
    <t>张倩</t>
  </si>
  <si>
    <t>罗昌珊</t>
  </si>
  <si>
    <t>郑巧曼</t>
  </si>
  <si>
    <t>杜伟</t>
  </si>
  <si>
    <t>肖斯琪</t>
  </si>
  <si>
    <t>罗云娟</t>
  </si>
  <si>
    <t>杨圣斌</t>
  </si>
  <si>
    <t>蔡志任</t>
  </si>
  <si>
    <t>斯志祥</t>
  </si>
  <si>
    <t>林琪丽</t>
  </si>
  <si>
    <t>曾庆玲</t>
  </si>
  <si>
    <t>张艺川</t>
  </si>
  <si>
    <t>吴梦燕</t>
  </si>
  <si>
    <t>徐倩</t>
  </si>
  <si>
    <t>叶金枚</t>
  </si>
  <si>
    <t>纪宏玲</t>
  </si>
  <si>
    <t>黄洋洋</t>
  </si>
  <si>
    <t>徐依婷</t>
  </si>
  <si>
    <t>左越</t>
  </si>
  <si>
    <t>曾健慧</t>
  </si>
  <si>
    <t>蓝伊莎</t>
  </si>
  <si>
    <t>陈秀玲</t>
  </si>
  <si>
    <t>欧嘉瑜</t>
  </si>
  <si>
    <t>郑淑怡</t>
  </si>
  <si>
    <t>黄靖文</t>
  </si>
  <si>
    <t>曾与晴</t>
  </si>
  <si>
    <t>徐殊钰</t>
  </si>
  <si>
    <t>杨梅</t>
  </si>
  <si>
    <t>刘泽石</t>
  </si>
  <si>
    <t>曹文阳</t>
  </si>
  <si>
    <t>林冠聪</t>
  </si>
  <si>
    <t>卢渝文</t>
  </si>
  <si>
    <t>邝红卉</t>
  </si>
  <si>
    <t>郑燕霞</t>
  </si>
  <si>
    <t>黄小晴</t>
  </si>
  <si>
    <t>赖玉婷</t>
  </si>
  <si>
    <t>胡晨熙</t>
  </si>
  <si>
    <t>苏玉佩</t>
  </si>
  <si>
    <t>张欢</t>
  </si>
  <si>
    <t>吴朋</t>
  </si>
  <si>
    <t>阳玉雪</t>
  </si>
  <si>
    <t>廖文干</t>
  </si>
  <si>
    <t>谭冬婷</t>
  </si>
  <si>
    <t>叶东川</t>
  </si>
  <si>
    <t>廖芳欣</t>
  </si>
  <si>
    <t>郭嘉玲</t>
  </si>
  <si>
    <t>温倩微</t>
  </si>
  <si>
    <t>杨冬梅</t>
  </si>
  <si>
    <t>张晓燕</t>
  </si>
  <si>
    <t>魏昱</t>
  </si>
  <si>
    <t>陈培玲</t>
  </si>
  <si>
    <t>陈晨</t>
  </si>
  <si>
    <t>吴晓筝</t>
  </si>
  <si>
    <t>王平</t>
  </si>
  <si>
    <t>陈嘉怡</t>
  </si>
  <si>
    <t>林钊</t>
  </si>
  <si>
    <t>张健霖</t>
  </si>
  <si>
    <t>郭小菁</t>
  </si>
  <si>
    <t>邹少玲</t>
  </si>
  <si>
    <t>张静怡</t>
  </si>
  <si>
    <t>曾靖茹</t>
  </si>
  <si>
    <t>范琪琪</t>
  </si>
  <si>
    <t>魏大益</t>
  </si>
  <si>
    <t>吴金烂</t>
  </si>
  <si>
    <t>马静妍</t>
  </si>
  <si>
    <t>吴秋怡</t>
  </si>
  <si>
    <t>赖泳衡</t>
  </si>
  <si>
    <t>练淑仪</t>
  </si>
  <si>
    <t>潘嘉一</t>
  </si>
  <si>
    <t>谭颖贤</t>
  </si>
  <si>
    <t>刘黎</t>
  </si>
  <si>
    <t>郑志全</t>
  </si>
  <si>
    <t>温咏仪</t>
  </si>
  <si>
    <t>李有兴</t>
  </si>
  <si>
    <t>胡琼丹</t>
  </si>
  <si>
    <t>余美玲</t>
  </si>
  <si>
    <t>尹晓婕</t>
  </si>
  <si>
    <t>李伟涛</t>
  </si>
  <si>
    <t>冯淑如</t>
  </si>
  <si>
    <t>郑忠丽</t>
  </si>
  <si>
    <t>苏晓</t>
  </si>
  <si>
    <t>万惠婷</t>
  </si>
  <si>
    <t>伍文佩</t>
  </si>
  <si>
    <t>李雨霞</t>
  </si>
  <si>
    <t>陈思伟</t>
  </si>
  <si>
    <t>徐婷婷</t>
  </si>
  <si>
    <t>余静玲</t>
  </si>
  <si>
    <t>庄舒茹</t>
  </si>
  <si>
    <t>王磊</t>
  </si>
  <si>
    <t>陈泓燕</t>
  </si>
  <si>
    <t>朱明娜</t>
  </si>
  <si>
    <t>徐敏婷</t>
  </si>
  <si>
    <t>魏群</t>
  </si>
  <si>
    <t>程朗</t>
  </si>
  <si>
    <t>刘钰炫</t>
  </si>
  <si>
    <t>江欣怡</t>
  </si>
  <si>
    <t>曾旺泉</t>
  </si>
  <si>
    <t>欧海漫</t>
  </si>
  <si>
    <t>李伟祥</t>
  </si>
  <si>
    <t>高晴</t>
  </si>
  <si>
    <t>李栀</t>
  </si>
  <si>
    <t>钟昕</t>
  </si>
  <si>
    <t>孙雅诗</t>
  </si>
  <si>
    <t>廖勇军</t>
  </si>
  <si>
    <t>朱丽容</t>
  </si>
  <si>
    <t>杨奕</t>
  </si>
  <si>
    <t>黄思杭</t>
  </si>
  <si>
    <t>刘诗欣</t>
  </si>
  <si>
    <t>程博</t>
  </si>
  <si>
    <t>邓国宝</t>
  </si>
  <si>
    <t>宋曼敏</t>
  </si>
  <si>
    <t>黄凯丽</t>
  </si>
  <si>
    <t>刘忠涯</t>
  </si>
  <si>
    <t>杨晓瑜</t>
  </si>
  <si>
    <t>李海敏</t>
  </si>
  <si>
    <t>钟卓瑜</t>
  </si>
  <si>
    <t>韩悦</t>
  </si>
  <si>
    <t>巫佩茜</t>
  </si>
  <si>
    <t>张怡琳</t>
  </si>
  <si>
    <t>梁睿</t>
  </si>
  <si>
    <t>刘玲</t>
  </si>
  <si>
    <t>郭浩铭</t>
  </si>
  <si>
    <t>吴雅诗</t>
  </si>
  <si>
    <t>邹佳容</t>
  </si>
  <si>
    <t>朱璀琳</t>
  </si>
  <si>
    <t>张钰</t>
  </si>
  <si>
    <t>谭佳茹</t>
  </si>
  <si>
    <t>吴小丽</t>
  </si>
  <si>
    <t>谢敏</t>
  </si>
  <si>
    <t>李泽宇</t>
  </si>
  <si>
    <t>陈曼萁</t>
  </si>
  <si>
    <t>黎思琪</t>
  </si>
  <si>
    <t>叶纪圆</t>
  </si>
  <si>
    <t>邓美霜</t>
  </si>
  <si>
    <t>钟敏文</t>
  </si>
  <si>
    <t>冯志凯</t>
  </si>
  <si>
    <t>谢淑惠</t>
  </si>
  <si>
    <t>吕思莹</t>
  </si>
  <si>
    <t>周娜</t>
  </si>
  <si>
    <t>余艳萍</t>
  </si>
  <si>
    <t>钟平</t>
  </si>
  <si>
    <t>李悦滢</t>
  </si>
  <si>
    <t>朱文聪</t>
  </si>
  <si>
    <t>冯爱霞</t>
  </si>
  <si>
    <t>湛静怡</t>
  </si>
  <si>
    <t>刘雯菲</t>
  </si>
  <si>
    <t>黄丽诗</t>
  </si>
  <si>
    <t>陈文浩</t>
  </si>
  <si>
    <t>朱海珊</t>
  </si>
  <si>
    <t>方展奇</t>
  </si>
  <si>
    <t>宋沛骋</t>
  </si>
  <si>
    <t>莫玥</t>
  </si>
  <si>
    <t>杨惠梅</t>
  </si>
  <si>
    <t>周芷欣</t>
  </si>
  <si>
    <t>李芬</t>
  </si>
  <si>
    <t>王淑巧</t>
  </si>
  <si>
    <t>张怡珊</t>
  </si>
  <si>
    <t>唐曦</t>
  </si>
  <si>
    <t>李阳</t>
  </si>
  <si>
    <t>邱婉怡</t>
  </si>
  <si>
    <t>信凯悦</t>
  </si>
  <si>
    <t>赵晓晓</t>
  </si>
  <si>
    <t>王建兴</t>
  </si>
  <si>
    <t>陈子名</t>
  </si>
  <si>
    <t>张雪莹</t>
  </si>
  <si>
    <t>肖然</t>
  </si>
  <si>
    <t>徐婉婷</t>
  </si>
  <si>
    <t>戴瑛柔</t>
  </si>
  <si>
    <t>梁菀庭</t>
  </si>
  <si>
    <t>张钰珊</t>
  </si>
  <si>
    <t>敬若南</t>
  </si>
  <si>
    <t>王雪莹</t>
  </si>
  <si>
    <t>施小洁</t>
  </si>
  <si>
    <t>何正峰</t>
  </si>
  <si>
    <t>梁琪琪</t>
  </si>
  <si>
    <t>常鹏云</t>
  </si>
  <si>
    <t>蔡夏琪</t>
  </si>
  <si>
    <t>林静</t>
  </si>
  <si>
    <t>孙珍梅</t>
  </si>
  <si>
    <t>劳结贞</t>
  </si>
  <si>
    <t>孙敏婷</t>
  </si>
  <si>
    <t>徐海越</t>
  </si>
  <si>
    <t>黄琳</t>
  </si>
  <si>
    <t>彭佩含</t>
  </si>
  <si>
    <t>林桂英</t>
  </si>
  <si>
    <t>黄美意</t>
  </si>
  <si>
    <t>黄旋</t>
  </si>
  <si>
    <t>赵艺洁</t>
  </si>
  <si>
    <t>曾依妮</t>
  </si>
  <si>
    <t>张献文</t>
  </si>
  <si>
    <t>赖玉柔</t>
  </si>
  <si>
    <t>许晓钰</t>
  </si>
  <si>
    <t>傅贵梅</t>
  </si>
  <si>
    <t>黄金容</t>
  </si>
  <si>
    <t>罗超</t>
  </si>
  <si>
    <t>刘丽娴</t>
  </si>
  <si>
    <t>钟道瑜</t>
  </si>
  <si>
    <t>黄逸曼</t>
  </si>
  <si>
    <t>杨舒悦</t>
  </si>
  <si>
    <t>廖远健</t>
  </si>
  <si>
    <t>张露</t>
  </si>
  <si>
    <t>黄珊</t>
  </si>
  <si>
    <t>陈秀文</t>
  </si>
  <si>
    <t>冯纯婷</t>
  </si>
  <si>
    <t>赖芊儿</t>
  </si>
  <si>
    <t>李梓荧</t>
  </si>
  <si>
    <t>简茂启</t>
  </si>
  <si>
    <t>黄子晴</t>
  </si>
  <si>
    <t>余美静</t>
  </si>
  <si>
    <t>李茜</t>
  </si>
  <si>
    <t>钟钰晖</t>
  </si>
  <si>
    <t>傅鳞雅</t>
  </si>
  <si>
    <t>王子涵</t>
  </si>
  <si>
    <t>戴圆圆</t>
  </si>
  <si>
    <t>彭慧敏</t>
  </si>
  <si>
    <t>陈勇愿</t>
  </si>
  <si>
    <t>刘禹腾</t>
  </si>
  <si>
    <t>余磊熙</t>
  </si>
  <si>
    <t>林佳梅</t>
  </si>
  <si>
    <t>梁莹</t>
  </si>
  <si>
    <t>黄熠颖</t>
  </si>
  <si>
    <t>陈诗颖</t>
  </si>
  <si>
    <t>刘晓欣</t>
  </si>
  <si>
    <t>赖思琪</t>
  </si>
  <si>
    <t>林达锴</t>
  </si>
  <si>
    <t>彭欹祎</t>
  </si>
  <si>
    <t>张雨欣</t>
  </si>
  <si>
    <t>苏芷珊</t>
  </si>
  <si>
    <t>冼依婷</t>
  </si>
  <si>
    <t>黄丽莹</t>
  </si>
  <si>
    <t>韩笑</t>
  </si>
  <si>
    <t>李嘉雯</t>
  </si>
  <si>
    <t>周心莹</t>
  </si>
  <si>
    <t>秦炯荣</t>
  </si>
  <si>
    <t>王凯鹏</t>
  </si>
  <si>
    <t>严丽雯</t>
  </si>
  <si>
    <t>罗嘉玲</t>
  </si>
  <si>
    <t>王秋娟</t>
  </si>
  <si>
    <t>胡栩闻</t>
  </si>
  <si>
    <t>高中</t>
  </si>
  <si>
    <t>郑伟健</t>
  </si>
  <si>
    <t>覃芷漩</t>
  </si>
  <si>
    <t>廖秋霞</t>
  </si>
  <si>
    <t>A类</t>
  </si>
  <si>
    <t>张燕玉</t>
  </si>
  <si>
    <t>陈海颖</t>
  </si>
  <si>
    <t>骆华英</t>
  </si>
  <si>
    <t>董翠彩</t>
  </si>
  <si>
    <t>雷金慧</t>
  </si>
  <si>
    <t>柯曼纯</t>
  </si>
  <si>
    <t>钟丹敏</t>
  </si>
  <si>
    <t>梁海梅</t>
  </si>
  <si>
    <t>刘志梅</t>
  </si>
  <si>
    <t>卢怡希</t>
  </si>
  <si>
    <t>谢梦雅</t>
  </si>
  <si>
    <t>李春蕾</t>
  </si>
  <si>
    <t>吴艳春</t>
  </si>
  <si>
    <t>林晓琴</t>
  </si>
  <si>
    <t>钟彬华</t>
  </si>
  <si>
    <t>陈锦倩</t>
  </si>
  <si>
    <t>徐丽平</t>
  </si>
  <si>
    <t>周余松</t>
  </si>
  <si>
    <t>李丽霞</t>
  </si>
  <si>
    <t>张静敏</t>
  </si>
  <si>
    <t>全平生</t>
  </si>
  <si>
    <t>钟育鹏</t>
  </si>
  <si>
    <t>陈翠怡</t>
  </si>
  <si>
    <t>陈超兰</t>
  </si>
  <si>
    <t>古彩华</t>
  </si>
  <si>
    <t>张丽娜</t>
  </si>
  <si>
    <t>张素丹</t>
  </si>
  <si>
    <t>曾志敏</t>
  </si>
  <si>
    <t>彭淑鑫</t>
  </si>
  <si>
    <t>陈姗娜</t>
  </si>
  <si>
    <t>廖蕾</t>
  </si>
  <si>
    <t>李颖欣</t>
  </si>
  <si>
    <t>赵慧洁</t>
  </si>
  <si>
    <t>单恩玲</t>
  </si>
  <si>
    <t>唐惠云</t>
  </si>
  <si>
    <t>冉维娜</t>
  </si>
  <si>
    <t>许安琦</t>
  </si>
  <si>
    <t>陈丽君</t>
  </si>
  <si>
    <t>黎媛</t>
  </si>
  <si>
    <t>林宝琪</t>
  </si>
  <si>
    <t>刘思平</t>
  </si>
  <si>
    <t>潘佳玲</t>
  </si>
  <si>
    <t>张艺蓉</t>
  </si>
  <si>
    <t>陈金玲</t>
  </si>
  <si>
    <t>朱艺馨</t>
  </si>
  <si>
    <t>廖春花</t>
  </si>
  <si>
    <t>周瑜霞</t>
  </si>
  <si>
    <t>陈丽璇</t>
  </si>
  <si>
    <t>李宛洁</t>
  </si>
  <si>
    <t>林芷辰</t>
  </si>
  <si>
    <t>郭玲燕</t>
  </si>
  <si>
    <t>杨诗敏</t>
  </si>
  <si>
    <t>刘琴</t>
  </si>
  <si>
    <t>吴慧珍</t>
  </si>
  <si>
    <t>彭嘉欢</t>
  </si>
  <si>
    <t>付绮静</t>
  </si>
  <si>
    <t>江雪锦</t>
  </si>
  <si>
    <t>刘秋城</t>
  </si>
  <si>
    <t>黄家裕</t>
  </si>
  <si>
    <t>涂伟珍</t>
  </si>
  <si>
    <t>吴依琪</t>
  </si>
  <si>
    <t>钟慧敏</t>
  </si>
  <si>
    <t>廖婉柔</t>
  </si>
  <si>
    <t>刘俊娴</t>
  </si>
  <si>
    <t>侯梁萍</t>
  </si>
  <si>
    <t>李慧桃</t>
  </si>
  <si>
    <t>孙晓燕</t>
  </si>
  <si>
    <t>张珺</t>
  </si>
  <si>
    <t>郭玲玲</t>
  </si>
  <si>
    <t>曾素娜</t>
  </si>
  <si>
    <t>王海微</t>
  </si>
  <si>
    <t>赵端</t>
  </si>
  <si>
    <t>万家达</t>
  </si>
  <si>
    <t>李婷</t>
  </si>
  <si>
    <t>邓文娟</t>
  </si>
  <si>
    <t>卓瑞芳</t>
  </si>
  <si>
    <t>范诗颖</t>
  </si>
  <si>
    <t>刘建飞</t>
  </si>
  <si>
    <t>方婷君</t>
  </si>
  <si>
    <t>许景丽</t>
  </si>
  <si>
    <t>苏燕</t>
  </si>
  <si>
    <t>高林莹</t>
  </si>
  <si>
    <t>付捷</t>
  </si>
  <si>
    <t>蔡新怡</t>
  </si>
  <si>
    <t>李明君</t>
  </si>
  <si>
    <t>陈嘉銮</t>
  </si>
  <si>
    <t>饶润晗</t>
  </si>
  <si>
    <t>翁梓明</t>
  </si>
  <si>
    <t>王柳珍</t>
  </si>
  <si>
    <t>王韵</t>
  </si>
  <si>
    <t>张旗伟</t>
  </si>
  <si>
    <t>汤琪</t>
  </si>
  <si>
    <t>李淑滢</t>
  </si>
  <si>
    <t>古菊香</t>
  </si>
  <si>
    <t>周蔼琴</t>
  </si>
  <si>
    <t>肖妮娜</t>
  </si>
  <si>
    <t>孙佳欣</t>
  </si>
  <si>
    <t>钟道传</t>
  </si>
  <si>
    <t>张丹璐</t>
  </si>
  <si>
    <t>冯婉冰</t>
  </si>
  <si>
    <t>傅美思</t>
  </si>
  <si>
    <t>卢凤连</t>
  </si>
  <si>
    <t>许绍生</t>
  </si>
  <si>
    <t>徐顺发</t>
  </si>
  <si>
    <t>王骏威</t>
  </si>
  <si>
    <t>张云辉</t>
  </si>
  <si>
    <t>丘智权</t>
  </si>
  <si>
    <t>李超</t>
  </si>
  <si>
    <t>周庆辉</t>
  </si>
  <si>
    <t>叶佳俊</t>
  </si>
  <si>
    <t>黄龙飞</t>
  </si>
  <si>
    <t>钟霖元</t>
  </si>
  <si>
    <t>化学</t>
  </si>
  <si>
    <t>黄转颖</t>
  </si>
  <si>
    <t>赵若雯</t>
  </si>
  <si>
    <t>张诗琦</t>
  </si>
  <si>
    <t>黎静怡</t>
  </si>
  <si>
    <t>邱丽君</t>
  </si>
  <si>
    <t>刘雅然</t>
  </si>
  <si>
    <t>陈晓昕</t>
  </si>
  <si>
    <t>蒋曼云</t>
  </si>
  <si>
    <t>黄俊仁</t>
  </si>
  <si>
    <t>李静华</t>
  </si>
  <si>
    <t>莫乔斐</t>
  </si>
  <si>
    <t>黄莹莹</t>
  </si>
  <si>
    <t>黄嘉容</t>
  </si>
  <si>
    <t>黄穗芳</t>
  </si>
  <si>
    <t>刘守健</t>
  </si>
  <si>
    <t>邱乐欣</t>
  </si>
  <si>
    <t>张嘉如</t>
  </si>
  <si>
    <t>周玉欢</t>
  </si>
  <si>
    <t>王莹</t>
  </si>
  <si>
    <t>朱淑怡</t>
  </si>
  <si>
    <t>曾石稳</t>
  </si>
  <si>
    <t>陆孟君</t>
  </si>
  <si>
    <t>陈静雅</t>
  </si>
  <si>
    <t>缪丽琼</t>
  </si>
  <si>
    <t>张冰金</t>
  </si>
  <si>
    <t>黄小兰</t>
  </si>
  <si>
    <t>郑心怡</t>
  </si>
  <si>
    <t>李柑慧</t>
  </si>
  <si>
    <t>罗捷慧</t>
  </si>
  <si>
    <t>陈晓媚</t>
  </si>
  <si>
    <t>肖玉婷</t>
  </si>
  <si>
    <t>叶叙楣</t>
  </si>
  <si>
    <t>曾笑颖</t>
  </si>
  <si>
    <t>程慧雯</t>
  </si>
  <si>
    <t>林晓瑜</t>
  </si>
  <si>
    <t>生物</t>
  </si>
  <si>
    <t>钟咏辉</t>
  </si>
  <si>
    <t>刘智浩</t>
  </si>
  <si>
    <t>唐璇</t>
  </si>
  <si>
    <t>罗丹娇</t>
  </si>
  <si>
    <t>梁洁玲</t>
  </si>
  <si>
    <t>吴泳薇</t>
  </si>
  <si>
    <t>黄清华</t>
  </si>
  <si>
    <t>张雪虹</t>
  </si>
  <si>
    <t>陆凯晖</t>
  </si>
  <si>
    <t>熊一唱</t>
  </si>
  <si>
    <t>刘文婷</t>
  </si>
  <si>
    <t>刘教明</t>
  </si>
  <si>
    <t>黄彩华</t>
  </si>
  <si>
    <t>余思</t>
  </si>
  <si>
    <t>邱胜南</t>
  </si>
  <si>
    <t>龙虹</t>
  </si>
  <si>
    <t>谢政娟</t>
  </si>
  <si>
    <t>徐依微</t>
  </si>
  <si>
    <t>徐媛</t>
  </si>
  <si>
    <t>张玉梅</t>
  </si>
  <si>
    <t>翁乐琳</t>
  </si>
  <si>
    <t>洪洁茵</t>
  </si>
  <si>
    <t>刘媛</t>
  </si>
  <si>
    <t>胡若晨</t>
  </si>
  <si>
    <t>卢胜洪</t>
  </si>
  <si>
    <t>曾家慧</t>
  </si>
  <si>
    <t>叶晓婷</t>
  </si>
  <si>
    <t>王晓萍</t>
  </si>
  <si>
    <t>孙胜楠</t>
  </si>
  <si>
    <t>林佩君</t>
  </si>
  <si>
    <t>张欣</t>
  </si>
  <si>
    <t>骆新威</t>
  </si>
  <si>
    <t>甘秋婷</t>
  </si>
  <si>
    <t>陈小翠</t>
  </si>
  <si>
    <t>罗琳</t>
  </si>
  <si>
    <t>李敏敏</t>
  </si>
  <si>
    <t>叶惠</t>
  </si>
  <si>
    <t>陈奕霖</t>
  </si>
  <si>
    <t>缪金玲</t>
  </si>
  <si>
    <t>刘婷婷</t>
  </si>
  <si>
    <t>黄国男</t>
  </si>
  <si>
    <t>刘春燕</t>
  </si>
  <si>
    <t>周瑞</t>
  </si>
  <si>
    <t>陈丹燕</t>
  </si>
  <si>
    <t>罗翅</t>
  </si>
  <si>
    <t>李清晨</t>
  </si>
  <si>
    <t>陈佳琪</t>
  </si>
  <si>
    <t>王艺燕</t>
  </si>
  <si>
    <t>吴楚纯</t>
  </si>
  <si>
    <t>邹秀娟</t>
  </si>
  <si>
    <t>陈岸妃</t>
  </si>
  <si>
    <t>张杏梅</t>
  </si>
  <si>
    <t>孔亚茹</t>
  </si>
  <si>
    <t>吴锐灵</t>
  </si>
  <si>
    <t>黄玉滢</t>
  </si>
  <si>
    <t>刘秦凤</t>
  </si>
  <si>
    <t>龚冠平</t>
  </si>
  <si>
    <t>周诗敏</t>
  </si>
  <si>
    <t>周惠强</t>
  </si>
  <si>
    <t>刘昀昀</t>
  </si>
  <si>
    <t>吴广慧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</si>
</sst>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33" borderId="10" xfId="4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0" xfId="4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87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3.57421875" style="1" customWidth="1"/>
    <col min="2" max="2" width="15.8515625" style="1" customWidth="1"/>
    <col min="3" max="3" width="10.421875" style="1" customWidth="1"/>
    <col min="4" max="4" width="13.421875" style="1" customWidth="1"/>
    <col min="5" max="5" width="13.57421875" style="1" customWidth="1"/>
  </cols>
  <sheetData>
    <row r="1" spans="1:5" ht="46.5" customHeight="1">
      <c r="A1" s="4" t="s">
        <v>5</v>
      </c>
      <c r="B1" s="4"/>
      <c r="C1" s="4"/>
      <c r="D1" s="4"/>
      <c r="E1" s="4"/>
    </row>
    <row r="2" spans="1:5" ht="20.25" customHeight="1">
      <c r="A2" s="2" t="s">
        <v>0</v>
      </c>
      <c r="B2" s="2" t="s">
        <v>4</v>
      </c>
      <c r="C2" s="2" t="s">
        <v>1</v>
      </c>
      <c r="D2" s="2" t="s">
        <v>2</v>
      </c>
      <c r="E2" s="2" t="s">
        <v>3</v>
      </c>
    </row>
    <row r="3" spans="1:5" ht="13.5">
      <c r="A3" s="3" t="s">
        <v>403</v>
      </c>
      <c r="B3" s="3" t="str">
        <f>"1120010001"</f>
        <v>1120010001</v>
      </c>
      <c r="C3" s="3" t="s">
        <v>404</v>
      </c>
      <c r="D3" s="3" t="s">
        <v>8</v>
      </c>
      <c r="E3" s="3" t="s">
        <v>405</v>
      </c>
    </row>
    <row r="4" spans="1:5" ht="13.5">
      <c r="A4" s="3" t="s">
        <v>406</v>
      </c>
      <c r="B4" s="3" t="str">
        <f>"1120010002"</f>
        <v>1120010002</v>
      </c>
      <c r="C4" s="3" t="s">
        <v>404</v>
      </c>
      <c r="D4" s="3" t="s">
        <v>8</v>
      </c>
      <c r="E4" s="3" t="s">
        <v>405</v>
      </c>
    </row>
    <row r="5" spans="1:5" ht="13.5">
      <c r="A5" s="3" t="s">
        <v>407</v>
      </c>
      <c r="B5" s="3" t="str">
        <f>"1120010003"</f>
        <v>1120010003</v>
      </c>
      <c r="C5" s="3" t="s">
        <v>404</v>
      </c>
      <c r="D5" s="3" t="s">
        <v>8</v>
      </c>
      <c r="E5" s="3" t="s">
        <v>405</v>
      </c>
    </row>
    <row r="6" spans="1:5" ht="13.5">
      <c r="A6" s="3" t="s">
        <v>408</v>
      </c>
      <c r="B6" s="3" t="str">
        <f>"1120010004"</f>
        <v>1120010004</v>
      </c>
      <c r="C6" s="3" t="s">
        <v>404</v>
      </c>
      <c r="D6" s="3" t="s">
        <v>8</v>
      </c>
      <c r="E6" s="3" t="s">
        <v>405</v>
      </c>
    </row>
    <row r="7" spans="1:5" ht="13.5">
      <c r="A7" s="3" t="s">
        <v>409</v>
      </c>
      <c r="B7" s="3" t="str">
        <f>"1120010005"</f>
        <v>1120010005</v>
      </c>
      <c r="C7" s="3" t="s">
        <v>404</v>
      </c>
      <c r="D7" s="3" t="s">
        <v>8</v>
      </c>
      <c r="E7" s="3" t="s">
        <v>405</v>
      </c>
    </row>
    <row r="8" spans="1:5" ht="13.5">
      <c r="A8" s="3" t="s">
        <v>410</v>
      </c>
      <c r="B8" s="3" t="str">
        <f>"1120010006"</f>
        <v>1120010006</v>
      </c>
      <c r="C8" s="3" t="s">
        <v>404</v>
      </c>
      <c r="D8" s="3" t="s">
        <v>8</v>
      </c>
      <c r="E8" s="3" t="s">
        <v>405</v>
      </c>
    </row>
    <row r="9" spans="1:5" ht="13.5">
      <c r="A9" s="3" t="s">
        <v>411</v>
      </c>
      <c r="B9" s="3" t="str">
        <f>"1120010007"</f>
        <v>1120010007</v>
      </c>
      <c r="C9" s="3" t="s">
        <v>404</v>
      </c>
      <c r="D9" s="3" t="s">
        <v>8</v>
      </c>
      <c r="E9" s="3" t="s">
        <v>405</v>
      </c>
    </row>
    <row r="10" spans="1:5" ht="13.5">
      <c r="A10" s="3" t="s">
        <v>412</v>
      </c>
      <c r="B10" s="3" t="str">
        <f>"1120010008"</f>
        <v>1120010008</v>
      </c>
      <c r="C10" s="3" t="s">
        <v>404</v>
      </c>
      <c r="D10" s="3" t="s">
        <v>8</v>
      </c>
      <c r="E10" s="3" t="s">
        <v>405</v>
      </c>
    </row>
    <row r="11" spans="1:5" ht="13.5">
      <c r="A11" s="3" t="s">
        <v>413</v>
      </c>
      <c r="B11" s="3" t="str">
        <f>"1120010009"</f>
        <v>1120010009</v>
      </c>
      <c r="C11" s="3" t="s">
        <v>404</v>
      </c>
      <c r="D11" s="3" t="s">
        <v>8</v>
      </c>
      <c r="E11" s="3" t="s">
        <v>405</v>
      </c>
    </row>
    <row r="12" spans="1:5" ht="13.5">
      <c r="A12" s="3" t="s">
        <v>414</v>
      </c>
      <c r="B12" s="3" t="str">
        <f>"1120010010"</f>
        <v>1120010010</v>
      </c>
      <c r="C12" s="3" t="s">
        <v>404</v>
      </c>
      <c r="D12" s="3" t="s">
        <v>8</v>
      </c>
      <c r="E12" s="3" t="s">
        <v>405</v>
      </c>
    </row>
    <row r="13" spans="1:5" ht="13.5">
      <c r="A13" s="3" t="s">
        <v>415</v>
      </c>
      <c r="B13" s="3" t="str">
        <f>"1120010011"</f>
        <v>1120010011</v>
      </c>
      <c r="C13" s="3" t="s">
        <v>404</v>
      </c>
      <c r="D13" s="3" t="s">
        <v>8</v>
      </c>
      <c r="E13" s="3" t="s">
        <v>405</v>
      </c>
    </row>
    <row r="14" spans="1:5" ht="13.5">
      <c r="A14" s="3" t="s">
        <v>416</v>
      </c>
      <c r="B14" s="3" t="str">
        <f>"1120010012"</f>
        <v>1120010012</v>
      </c>
      <c r="C14" s="3" t="s">
        <v>404</v>
      </c>
      <c r="D14" s="3" t="s">
        <v>8</v>
      </c>
      <c r="E14" s="3" t="s">
        <v>405</v>
      </c>
    </row>
    <row r="15" spans="1:5" ht="13.5">
      <c r="A15" s="3" t="s">
        <v>417</v>
      </c>
      <c r="B15" s="3" t="str">
        <f>"1120010013"</f>
        <v>1120010013</v>
      </c>
      <c r="C15" s="3" t="s">
        <v>404</v>
      </c>
      <c r="D15" s="3" t="s">
        <v>8</v>
      </c>
      <c r="E15" s="3" t="s">
        <v>405</v>
      </c>
    </row>
    <row r="16" spans="1:5" ht="13.5">
      <c r="A16" s="3" t="s">
        <v>418</v>
      </c>
      <c r="B16" s="3" t="str">
        <f>"1120010014"</f>
        <v>1120010014</v>
      </c>
      <c r="C16" s="3" t="s">
        <v>404</v>
      </c>
      <c r="D16" s="3" t="s">
        <v>8</v>
      </c>
      <c r="E16" s="3" t="s">
        <v>405</v>
      </c>
    </row>
    <row r="17" spans="1:5" ht="13.5">
      <c r="A17" s="3" t="s">
        <v>419</v>
      </c>
      <c r="B17" s="3" t="str">
        <f>"1120010015"</f>
        <v>1120010015</v>
      </c>
      <c r="C17" s="3" t="s">
        <v>404</v>
      </c>
      <c r="D17" s="3" t="s">
        <v>8</v>
      </c>
      <c r="E17" s="3" t="s">
        <v>405</v>
      </c>
    </row>
    <row r="18" spans="1:5" ht="13.5">
      <c r="A18" s="3" t="s">
        <v>420</v>
      </c>
      <c r="B18" s="3" t="str">
        <f>"1120010016"</f>
        <v>1120010016</v>
      </c>
      <c r="C18" s="3" t="s">
        <v>404</v>
      </c>
      <c r="D18" s="3" t="s">
        <v>8</v>
      </c>
      <c r="E18" s="3" t="s">
        <v>405</v>
      </c>
    </row>
    <row r="19" spans="1:5" ht="13.5">
      <c r="A19" s="3" t="s">
        <v>421</v>
      </c>
      <c r="B19" s="3" t="str">
        <f>"1120010017"</f>
        <v>1120010017</v>
      </c>
      <c r="C19" s="3" t="s">
        <v>404</v>
      </c>
      <c r="D19" s="3" t="s">
        <v>8</v>
      </c>
      <c r="E19" s="3" t="s">
        <v>405</v>
      </c>
    </row>
    <row r="20" spans="1:5" ht="13.5">
      <c r="A20" s="3" t="s">
        <v>422</v>
      </c>
      <c r="B20" s="3" t="str">
        <f>"1120010018"</f>
        <v>1120010018</v>
      </c>
      <c r="C20" s="3" t="s">
        <v>404</v>
      </c>
      <c r="D20" s="3" t="s">
        <v>8</v>
      </c>
      <c r="E20" s="3" t="s">
        <v>405</v>
      </c>
    </row>
    <row r="21" spans="1:5" ht="13.5">
      <c r="A21" s="3" t="s">
        <v>423</v>
      </c>
      <c r="B21" s="3" t="str">
        <f>"1120010019"</f>
        <v>1120010019</v>
      </c>
      <c r="C21" s="3" t="s">
        <v>404</v>
      </c>
      <c r="D21" s="3" t="s">
        <v>8</v>
      </c>
      <c r="E21" s="3" t="s">
        <v>405</v>
      </c>
    </row>
    <row r="22" spans="1:5" ht="13.5">
      <c r="A22" s="3" t="s">
        <v>424</v>
      </c>
      <c r="B22" s="3" t="str">
        <f>"1120010020"</f>
        <v>1120010020</v>
      </c>
      <c r="C22" s="3" t="s">
        <v>404</v>
      </c>
      <c r="D22" s="3" t="s">
        <v>8</v>
      </c>
      <c r="E22" s="3" t="s">
        <v>405</v>
      </c>
    </row>
    <row r="23" spans="1:5" ht="13.5">
      <c r="A23" s="3" t="s">
        <v>425</v>
      </c>
      <c r="B23" s="3" t="str">
        <f>"1120010021"</f>
        <v>1120010021</v>
      </c>
      <c r="C23" s="3" t="s">
        <v>404</v>
      </c>
      <c r="D23" s="3" t="s">
        <v>8</v>
      </c>
      <c r="E23" s="3" t="s">
        <v>405</v>
      </c>
    </row>
    <row r="24" spans="1:5" ht="13.5">
      <c r="A24" s="3" t="s">
        <v>426</v>
      </c>
      <c r="B24" s="3" t="str">
        <f>"1120010022"</f>
        <v>1120010022</v>
      </c>
      <c r="C24" s="3" t="s">
        <v>404</v>
      </c>
      <c r="D24" s="3" t="s">
        <v>8</v>
      </c>
      <c r="E24" s="3" t="s">
        <v>405</v>
      </c>
    </row>
    <row r="25" spans="1:5" ht="13.5">
      <c r="A25" s="3" t="s">
        <v>427</v>
      </c>
      <c r="B25" s="3" t="str">
        <f>"1120010023"</f>
        <v>1120010023</v>
      </c>
      <c r="C25" s="3" t="s">
        <v>404</v>
      </c>
      <c r="D25" s="3" t="s">
        <v>8</v>
      </c>
      <c r="E25" s="3" t="s">
        <v>405</v>
      </c>
    </row>
    <row r="26" spans="1:5" ht="13.5">
      <c r="A26" s="3" t="s">
        <v>428</v>
      </c>
      <c r="B26" s="3" t="str">
        <f>"1120010024"</f>
        <v>1120010024</v>
      </c>
      <c r="C26" s="3" t="s">
        <v>404</v>
      </c>
      <c r="D26" s="3" t="s">
        <v>8</v>
      </c>
      <c r="E26" s="3" t="s">
        <v>405</v>
      </c>
    </row>
    <row r="27" spans="1:5" ht="13.5">
      <c r="A27" s="3" t="s">
        <v>429</v>
      </c>
      <c r="B27" s="3" t="str">
        <f>"1120010025"</f>
        <v>1120010025</v>
      </c>
      <c r="C27" s="3" t="s">
        <v>404</v>
      </c>
      <c r="D27" s="3" t="s">
        <v>8</v>
      </c>
      <c r="E27" s="3" t="s">
        <v>405</v>
      </c>
    </row>
    <row r="28" spans="1:5" ht="13.5">
      <c r="A28" s="3" t="s">
        <v>430</v>
      </c>
      <c r="B28" s="3" t="str">
        <f>"1120010026"</f>
        <v>1120010026</v>
      </c>
      <c r="C28" s="3" t="s">
        <v>404</v>
      </c>
      <c r="D28" s="3" t="s">
        <v>8</v>
      </c>
      <c r="E28" s="3" t="s">
        <v>405</v>
      </c>
    </row>
    <row r="29" spans="1:5" ht="13.5">
      <c r="A29" s="3" t="s">
        <v>431</v>
      </c>
      <c r="B29" s="3" t="str">
        <f>"1120010027"</f>
        <v>1120010027</v>
      </c>
      <c r="C29" s="3" t="s">
        <v>404</v>
      </c>
      <c r="D29" s="3" t="s">
        <v>8</v>
      </c>
      <c r="E29" s="3" t="s">
        <v>405</v>
      </c>
    </row>
    <row r="30" spans="1:5" ht="13.5">
      <c r="A30" s="3" t="s">
        <v>432</v>
      </c>
      <c r="B30" s="3" t="str">
        <f>"1120010028"</f>
        <v>1120010028</v>
      </c>
      <c r="C30" s="3" t="s">
        <v>404</v>
      </c>
      <c r="D30" s="3" t="s">
        <v>8</v>
      </c>
      <c r="E30" s="3" t="s">
        <v>405</v>
      </c>
    </row>
    <row r="31" spans="1:5" ht="13.5">
      <c r="A31" s="3" t="s">
        <v>433</v>
      </c>
      <c r="B31" s="3" t="str">
        <f>"1120010029"</f>
        <v>1120010029</v>
      </c>
      <c r="C31" s="3" t="s">
        <v>404</v>
      </c>
      <c r="D31" s="3" t="s">
        <v>8</v>
      </c>
      <c r="E31" s="3" t="s">
        <v>405</v>
      </c>
    </row>
    <row r="32" spans="1:5" ht="13.5">
      <c r="A32" s="3" t="s">
        <v>434</v>
      </c>
      <c r="B32" s="3" t="str">
        <f>"1120010030"</f>
        <v>1120010030</v>
      </c>
      <c r="C32" s="3" t="s">
        <v>404</v>
      </c>
      <c r="D32" s="3" t="s">
        <v>8</v>
      </c>
      <c r="E32" s="3" t="s">
        <v>405</v>
      </c>
    </row>
    <row r="33" spans="1:5" ht="13.5">
      <c r="A33" s="3" t="s">
        <v>435</v>
      </c>
      <c r="B33" s="3" t="str">
        <f>"1120010031"</f>
        <v>1120010031</v>
      </c>
      <c r="C33" s="3" t="s">
        <v>404</v>
      </c>
      <c r="D33" s="3" t="s">
        <v>8</v>
      </c>
      <c r="E33" s="3" t="s">
        <v>405</v>
      </c>
    </row>
    <row r="34" spans="1:5" ht="13.5">
      <c r="A34" s="3" t="s">
        <v>436</v>
      </c>
      <c r="B34" s="3" t="str">
        <f>"1120010032"</f>
        <v>1120010032</v>
      </c>
      <c r="C34" s="3" t="s">
        <v>404</v>
      </c>
      <c r="D34" s="3" t="s">
        <v>8</v>
      </c>
      <c r="E34" s="3" t="s">
        <v>405</v>
      </c>
    </row>
    <row r="35" spans="1:5" ht="13.5">
      <c r="A35" s="3" t="s">
        <v>437</v>
      </c>
      <c r="B35" s="3" t="str">
        <f>"1120010033"</f>
        <v>1120010033</v>
      </c>
      <c r="C35" s="3" t="s">
        <v>404</v>
      </c>
      <c r="D35" s="3" t="s">
        <v>8</v>
      </c>
      <c r="E35" s="3" t="s">
        <v>405</v>
      </c>
    </row>
    <row r="36" spans="1:5" ht="13.5">
      <c r="A36" s="3" t="s">
        <v>438</v>
      </c>
      <c r="B36" s="3" t="str">
        <f>"1120010034"</f>
        <v>1120010034</v>
      </c>
      <c r="C36" s="3" t="s">
        <v>404</v>
      </c>
      <c r="D36" s="3" t="s">
        <v>8</v>
      </c>
      <c r="E36" s="3" t="s">
        <v>405</v>
      </c>
    </row>
    <row r="37" spans="1:5" ht="13.5">
      <c r="A37" s="3" t="s">
        <v>439</v>
      </c>
      <c r="B37" s="3" t="str">
        <f>"1120010035"</f>
        <v>1120010035</v>
      </c>
      <c r="C37" s="3" t="s">
        <v>404</v>
      </c>
      <c r="D37" s="3" t="s">
        <v>8</v>
      </c>
      <c r="E37" s="3" t="s">
        <v>405</v>
      </c>
    </row>
    <row r="38" spans="1:5" ht="13.5">
      <c r="A38" s="3" t="s">
        <v>440</v>
      </c>
      <c r="B38" s="3" t="str">
        <f>"1120010036"</f>
        <v>1120010036</v>
      </c>
      <c r="C38" s="3" t="s">
        <v>404</v>
      </c>
      <c r="D38" s="3" t="s">
        <v>8</v>
      </c>
      <c r="E38" s="3" t="s">
        <v>405</v>
      </c>
    </row>
    <row r="39" spans="1:5" ht="13.5">
      <c r="A39" s="3" t="s">
        <v>441</v>
      </c>
      <c r="B39" s="3" t="str">
        <f>"1120010037"</f>
        <v>1120010037</v>
      </c>
      <c r="C39" s="3" t="s">
        <v>404</v>
      </c>
      <c r="D39" s="3" t="s">
        <v>8</v>
      </c>
      <c r="E39" s="3" t="s">
        <v>405</v>
      </c>
    </row>
    <row r="40" spans="1:5" ht="13.5">
      <c r="A40" s="3" t="s">
        <v>442</v>
      </c>
      <c r="B40" s="3" t="str">
        <f>"1120010038"</f>
        <v>1120010038</v>
      </c>
      <c r="C40" s="3" t="s">
        <v>404</v>
      </c>
      <c r="D40" s="3" t="s">
        <v>8</v>
      </c>
      <c r="E40" s="3" t="s">
        <v>405</v>
      </c>
    </row>
    <row r="41" spans="1:5" ht="13.5">
      <c r="A41" s="3" t="s">
        <v>443</v>
      </c>
      <c r="B41" s="3" t="str">
        <f>"1120010039"</f>
        <v>1120010039</v>
      </c>
      <c r="C41" s="3" t="s">
        <v>404</v>
      </c>
      <c r="D41" s="3" t="s">
        <v>8</v>
      </c>
      <c r="E41" s="3" t="s">
        <v>405</v>
      </c>
    </row>
    <row r="42" spans="1:5" ht="13.5">
      <c r="A42" s="3" t="s">
        <v>444</v>
      </c>
      <c r="B42" s="3" t="str">
        <f>"1120010040"</f>
        <v>1120010040</v>
      </c>
      <c r="C42" s="3" t="s">
        <v>445</v>
      </c>
      <c r="D42" s="3" t="s">
        <v>8</v>
      </c>
      <c r="E42" s="3" t="s">
        <v>405</v>
      </c>
    </row>
    <row r="43" spans="1:5" ht="13.5">
      <c r="A43" s="3" t="s">
        <v>119</v>
      </c>
      <c r="B43" s="3" t="str">
        <f>"1120010041"</f>
        <v>1120010041</v>
      </c>
      <c r="C43" s="3" t="s">
        <v>404</v>
      </c>
      <c r="D43" s="3" t="s">
        <v>8</v>
      </c>
      <c r="E43" s="3" t="s">
        <v>405</v>
      </c>
    </row>
    <row r="44" spans="1:5" ht="13.5">
      <c r="A44" s="3" t="s">
        <v>446</v>
      </c>
      <c r="B44" s="3" t="str">
        <f>"1120010042"</f>
        <v>1120010042</v>
      </c>
      <c r="C44" s="3" t="s">
        <v>404</v>
      </c>
      <c r="D44" s="3" t="s">
        <v>8</v>
      </c>
      <c r="E44" s="3" t="s">
        <v>405</v>
      </c>
    </row>
    <row r="45" spans="1:5" ht="13.5">
      <c r="A45" s="3" t="s">
        <v>447</v>
      </c>
      <c r="B45" s="3" t="str">
        <f>"1120010043"</f>
        <v>1120010043</v>
      </c>
      <c r="C45" s="3" t="s">
        <v>404</v>
      </c>
      <c r="D45" s="3" t="s">
        <v>8</v>
      </c>
      <c r="E45" s="3" t="s">
        <v>405</v>
      </c>
    </row>
    <row r="46" spans="1:5" ht="13.5">
      <c r="A46" s="3" t="s">
        <v>448</v>
      </c>
      <c r="B46" s="3" t="str">
        <f>"1120010044"</f>
        <v>1120010044</v>
      </c>
      <c r="C46" s="3" t="s">
        <v>404</v>
      </c>
      <c r="D46" s="3" t="s">
        <v>8</v>
      </c>
      <c r="E46" s="3" t="s">
        <v>405</v>
      </c>
    </row>
    <row r="47" spans="1:5" ht="13.5">
      <c r="A47" s="3" t="s">
        <v>449</v>
      </c>
      <c r="B47" s="3" t="str">
        <f>"1120010045"</f>
        <v>1120010045</v>
      </c>
      <c r="C47" s="3" t="s">
        <v>404</v>
      </c>
      <c r="D47" s="3" t="s">
        <v>8</v>
      </c>
      <c r="E47" s="3" t="s">
        <v>405</v>
      </c>
    </row>
    <row r="48" spans="1:5" ht="13.5">
      <c r="A48" s="3" t="s">
        <v>450</v>
      </c>
      <c r="B48" s="3" t="str">
        <f>"1120010046"</f>
        <v>1120010046</v>
      </c>
      <c r="C48" s="3" t="s">
        <v>404</v>
      </c>
      <c r="D48" s="3" t="s">
        <v>8</v>
      </c>
      <c r="E48" s="3" t="s">
        <v>405</v>
      </c>
    </row>
    <row r="49" spans="1:5" ht="13.5">
      <c r="A49" s="3" t="s">
        <v>451</v>
      </c>
      <c r="B49" s="3" t="str">
        <f>"1120010047"</f>
        <v>1120010047</v>
      </c>
      <c r="C49" s="3" t="s">
        <v>404</v>
      </c>
      <c r="D49" s="3" t="s">
        <v>8</v>
      </c>
      <c r="E49" s="3" t="s">
        <v>405</v>
      </c>
    </row>
    <row r="50" spans="1:5" ht="13.5">
      <c r="A50" s="3" t="s">
        <v>452</v>
      </c>
      <c r="B50" s="3" t="str">
        <f>"1120010048"</f>
        <v>1120010048</v>
      </c>
      <c r="C50" s="3" t="s">
        <v>404</v>
      </c>
      <c r="D50" s="3" t="s">
        <v>8</v>
      </c>
      <c r="E50" s="3" t="s">
        <v>405</v>
      </c>
    </row>
    <row r="51" spans="1:5" ht="13.5">
      <c r="A51" s="3" t="s">
        <v>453</v>
      </c>
      <c r="B51" s="3" t="str">
        <f>"1120010049"</f>
        <v>1120010049</v>
      </c>
      <c r="C51" s="3" t="s">
        <v>404</v>
      </c>
      <c r="D51" s="3" t="s">
        <v>8</v>
      </c>
      <c r="E51" s="3" t="s">
        <v>405</v>
      </c>
    </row>
    <row r="52" spans="1:5" ht="13.5">
      <c r="A52" s="3" t="s">
        <v>454</v>
      </c>
      <c r="B52" s="3" t="str">
        <f>"1120010050"</f>
        <v>1120010050</v>
      </c>
      <c r="C52" s="3" t="s">
        <v>404</v>
      </c>
      <c r="D52" s="3" t="s">
        <v>8</v>
      </c>
      <c r="E52" s="3" t="s">
        <v>405</v>
      </c>
    </row>
    <row r="53" spans="1:5" ht="13.5">
      <c r="A53" s="3" t="s">
        <v>455</v>
      </c>
      <c r="B53" s="3" t="str">
        <f>"1120010051"</f>
        <v>1120010051</v>
      </c>
      <c r="C53" s="3" t="s">
        <v>404</v>
      </c>
      <c r="D53" s="3" t="s">
        <v>8</v>
      </c>
      <c r="E53" s="3" t="s">
        <v>405</v>
      </c>
    </row>
    <row r="54" spans="1:5" ht="13.5">
      <c r="A54" s="3" t="s">
        <v>456</v>
      </c>
      <c r="B54" s="3" t="str">
        <f>"1120010052"</f>
        <v>1120010052</v>
      </c>
      <c r="C54" s="3" t="s">
        <v>404</v>
      </c>
      <c r="D54" s="3" t="s">
        <v>8</v>
      </c>
      <c r="E54" s="3" t="s">
        <v>405</v>
      </c>
    </row>
    <row r="55" spans="1:5" ht="13.5">
      <c r="A55" s="3" t="s">
        <v>457</v>
      </c>
      <c r="B55" s="3" t="str">
        <f>"1120010053"</f>
        <v>1120010053</v>
      </c>
      <c r="C55" s="3" t="s">
        <v>404</v>
      </c>
      <c r="D55" s="3" t="s">
        <v>8</v>
      </c>
      <c r="E55" s="3" t="s">
        <v>405</v>
      </c>
    </row>
    <row r="56" spans="1:5" ht="13.5">
      <c r="A56" s="3" t="s">
        <v>458</v>
      </c>
      <c r="B56" s="3" t="str">
        <f>"1120010054"</f>
        <v>1120010054</v>
      </c>
      <c r="C56" s="3" t="s">
        <v>404</v>
      </c>
      <c r="D56" s="3" t="s">
        <v>8</v>
      </c>
      <c r="E56" s="3" t="s">
        <v>405</v>
      </c>
    </row>
    <row r="57" spans="1:5" ht="13.5">
      <c r="A57" s="3" t="s">
        <v>459</v>
      </c>
      <c r="B57" s="3" t="str">
        <f>"1120010055"</f>
        <v>1120010055</v>
      </c>
      <c r="C57" s="3" t="s">
        <v>404</v>
      </c>
      <c r="D57" s="3" t="s">
        <v>8</v>
      </c>
      <c r="E57" s="3" t="s">
        <v>405</v>
      </c>
    </row>
    <row r="58" spans="1:5" ht="13.5">
      <c r="A58" s="3" t="s">
        <v>460</v>
      </c>
      <c r="B58" s="3" t="str">
        <f>"1120010056"</f>
        <v>1120010056</v>
      </c>
      <c r="C58" s="3" t="s">
        <v>404</v>
      </c>
      <c r="D58" s="3" t="s">
        <v>8</v>
      </c>
      <c r="E58" s="3" t="s">
        <v>405</v>
      </c>
    </row>
    <row r="59" spans="1:5" ht="13.5">
      <c r="A59" s="3" t="s">
        <v>461</v>
      </c>
      <c r="B59" s="3" t="str">
        <f>"1120010057"</f>
        <v>1120010057</v>
      </c>
      <c r="C59" s="3" t="s">
        <v>404</v>
      </c>
      <c r="D59" s="3" t="s">
        <v>8</v>
      </c>
      <c r="E59" s="3" t="s">
        <v>405</v>
      </c>
    </row>
    <row r="60" spans="1:5" ht="13.5">
      <c r="A60" s="3" t="s">
        <v>462</v>
      </c>
      <c r="B60" s="3" t="str">
        <f>"1120010058"</f>
        <v>1120010058</v>
      </c>
      <c r="C60" s="3" t="s">
        <v>404</v>
      </c>
      <c r="D60" s="3" t="s">
        <v>8</v>
      </c>
      <c r="E60" s="3" t="s">
        <v>405</v>
      </c>
    </row>
    <row r="61" spans="1:5" ht="13.5">
      <c r="A61" s="3" t="s">
        <v>463</v>
      </c>
      <c r="B61" s="3" t="str">
        <f>"1120010059"</f>
        <v>1120010059</v>
      </c>
      <c r="C61" s="3" t="s">
        <v>404</v>
      </c>
      <c r="D61" s="3" t="s">
        <v>8</v>
      </c>
      <c r="E61" s="3" t="s">
        <v>405</v>
      </c>
    </row>
    <row r="62" spans="1:5" ht="13.5">
      <c r="A62" s="3" t="s">
        <v>464</v>
      </c>
      <c r="B62" s="3" t="str">
        <f>"1120010060"</f>
        <v>1120010060</v>
      </c>
      <c r="C62" s="3" t="s">
        <v>404</v>
      </c>
      <c r="D62" s="3" t="s">
        <v>8</v>
      </c>
      <c r="E62" s="3" t="s">
        <v>405</v>
      </c>
    </row>
    <row r="63" spans="1:5" ht="13.5">
      <c r="A63" s="3" t="s">
        <v>465</v>
      </c>
      <c r="B63" s="3" t="str">
        <f>"1120010061"</f>
        <v>1120010061</v>
      </c>
      <c r="C63" s="3" t="s">
        <v>445</v>
      </c>
      <c r="D63" s="3" t="s">
        <v>8</v>
      </c>
      <c r="E63" s="3" t="s">
        <v>405</v>
      </c>
    </row>
    <row r="64" spans="1:5" ht="13.5">
      <c r="A64" s="3" t="s">
        <v>466</v>
      </c>
      <c r="B64" s="3" t="str">
        <f>"1120010062"</f>
        <v>1120010062</v>
      </c>
      <c r="C64" s="3" t="s">
        <v>404</v>
      </c>
      <c r="D64" s="3" t="s">
        <v>8</v>
      </c>
      <c r="E64" s="3" t="s">
        <v>405</v>
      </c>
    </row>
    <row r="65" spans="1:5" ht="13.5">
      <c r="A65" s="3" t="s">
        <v>467</v>
      </c>
      <c r="B65" s="3" t="str">
        <f>"1120010063"</f>
        <v>1120010063</v>
      </c>
      <c r="C65" s="3" t="s">
        <v>404</v>
      </c>
      <c r="D65" s="3" t="s">
        <v>8</v>
      </c>
      <c r="E65" s="3" t="s">
        <v>405</v>
      </c>
    </row>
    <row r="66" spans="1:5" ht="13.5">
      <c r="A66" s="3" t="s">
        <v>468</v>
      </c>
      <c r="B66" s="3" t="str">
        <f>"1120010064"</f>
        <v>1120010064</v>
      </c>
      <c r="C66" s="3" t="s">
        <v>404</v>
      </c>
      <c r="D66" s="3" t="s">
        <v>8</v>
      </c>
      <c r="E66" s="3" t="s">
        <v>405</v>
      </c>
    </row>
    <row r="67" spans="1:5" ht="13.5">
      <c r="A67" s="3" t="s">
        <v>469</v>
      </c>
      <c r="B67" s="3" t="str">
        <f>"1120010065"</f>
        <v>1120010065</v>
      </c>
      <c r="C67" s="3" t="s">
        <v>404</v>
      </c>
      <c r="D67" s="3" t="s">
        <v>8</v>
      </c>
      <c r="E67" s="3" t="s">
        <v>405</v>
      </c>
    </row>
    <row r="68" spans="1:5" ht="13.5">
      <c r="A68" s="3" t="s">
        <v>470</v>
      </c>
      <c r="B68" s="3" t="str">
        <f>"1120010066"</f>
        <v>1120010066</v>
      </c>
      <c r="C68" s="3" t="s">
        <v>404</v>
      </c>
      <c r="D68" s="3" t="s">
        <v>8</v>
      </c>
      <c r="E68" s="3" t="s">
        <v>405</v>
      </c>
    </row>
    <row r="69" spans="1:5" ht="13.5">
      <c r="A69" s="3" t="s">
        <v>471</v>
      </c>
      <c r="B69" s="3" t="str">
        <f>"1120010067"</f>
        <v>1120010067</v>
      </c>
      <c r="C69" s="3" t="s">
        <v>404</v>
      </c>
      <c r="D69" s="3" t="s">
        <v>8</v>
      </c>
      <c r="E69" s="3" t="s">
        <v>405</v>
      </c>
    </row>
    <row r="70" spans="1:5" ht="13.5">
      <c r="A70" s="3" t="s">
        <v>472</v>
      </c>
      <c r="B70" s="3" t="str">
        <f>"1120010068"</f>
        <v>1120010068</v>
      </c>
      <c r="C70" s="3" t="s">
        <v>404</v>
      </c>
      <c r="D70" s="3" t="s">
        <v>8</v>
      </c>
      <c r="E70" s="3" t="s">
        <v>405</v>
      </c>
    </row>
    <row r="71" spans="1:5" ht="13.5">
      <c r="A71" s="3" t="s">
        <v>473</v>
      </c>
      <c r="B71" s="3" t="str">
        <f>"1120010069"</f>
        <v>1120010069</v>
      </c>
      <c r="C71" s="3" t="s">
        <v>404</v>
      </c>
      <c r="D71" s="3" t="s">
        <v>8</v>
      </c>
      <c r="E71" s="3" t="s">
        <v>405</v>
      </c>
    </row>
    <row r="72" spans="1:5" ht="13.5">
      <c r="A72" s="3" t="s">
        <v>474</v>
      </c>
      <c r="B72" s="3" t="str">
        <f>"1120010070"</f>
        <v>1120010070</v>
      </c>
      <c r="C72" s="3" t="s">
        <v>404</v>
      </c>
      <c r="D72" s="3" t="s">
        <v>8</v>
      </c>
      <c r="E72" s="3" t="s">
        <v>405</v>
      </c>
    </row>
    <row r="73" spans="1:5" ht="13.5">
      <c r="A73" s="3" t="s">
        <v>475</v>
      </c>
      <c r="B73" s="3" t="str">
        <f>"1120010071"</f>
        <v>1120010071</v>
      </c>
      <c r="C73" s="3" t="s">
        <v>404</v>
      </c>
      <c r="D73" s="3" t="s">
        <v>8</v>
      </c>
      <c r="E73" s="3" t="s">
        <v>405</v>
      </c>
    </row>
    <row r="74" spans="1:5" ht="13.5">
      <c r="A74" s="3" t="s">
        <v>476</v>
      </c>
      <c r="B74" s="3" t="str">
        <f>"1120010072"</f>
        <v>1120010072</v>
      </c>
      <c r="C74" s="3" t="s">
        <v>404</v>
      </c>
      <c r="D74" s="3" t="s">
        <v>8</v>
      </c>
      <c r="E74" s="3" t="s">
        <v>405</v>
      </c>
    </row>
    <row r="75" spans="1:5" ht="13.5">
      <c r="A75" s="3" t="s">
        <v>477</v>
      </c>
      <c r="B75" s="3" t="str">
        <f>"1120010073"</f>
        <v>1120010073</v>
      </c>
      <c r="C75" s="3" t="s">
        <v>404</v>
      </c>
      <c r="D75" s="3" t="s">
        <v>8</v>
      </c>
      <c r="E75" s="3" t="s">
        <v>405</v>
      </c>
    </row>
    <row r="76" spans="1:5" ht="13.5">
      <c r="A76" s="3" t="s">
        <v>478</v>
      </c>
      <c r="B76" s="3" t="str">
        <f>"1120010074"</f>
        <v>1120010074</v>
      </c>
      <c r="C76" s="3" t="s">
        <v>404</v>
      </c>
      <c r="D76" s="3" t="s">
        <v>8</v>
      </c>
      <c r="E76" s="3" t="s">
        <v>405</v>
      </c>
    </row>
    <row r="77" spans="1:5" ht="13.5">
      <c r="A77" s="3" t="s">
        <v>479</v>
      </c>
      <c r="B77" s="3" t="str">
        <f>"1120010075"</f>
        <v>1120010075</v>
      </c>
      <c r="C77" s="3" t="s">
        <v>404</v>
      </c>
      <c r="D77" s="3" t="s">
        <v>8</v>
      </c>
      <c r="E77" s="3" t="s">
        <v>405</v>
      </c>
    </row>
    <row r="78" spans="1:5" ht="13.5">
      <c r="A78" s="3" t="s">
        <v>480</v>
      </c>
      <c r="B78" s="3" t="str">
        <f>"1120010076"</f>
        <v>1120010076</v>
      </c>
      <c r="C78" s="3" t="s">
        <v>404</v>
      </c>
      <c r="D78" s="3" t="s">
        <v>8</v>
      </c>
      <c r="E78" s="3" t="s">
        <v>405</v>
      </c>
    </row>
    <row r="79" spans="1:5" ht="13.5">
      <c r="A79" s="3" t="s">
        <v>481</v>
      </c>
      <c r="B79" s="3" t="str">
        <f>"1120010077"</f>
        <v>1120010077</v>
      </c>
      <c r="C79" s="3" t="s">
        <v>404</v>
      </c>
      <c r="D79" s="3" t="s">
        <v>8</v>
      </c>
      <c r="E79" s="3" t="s">
        <v>405</v>
      </c>
    </row>
    <row r="80" spans="1:5" ht="13.5">
      <c r="A80" s="3" t="s">
        <v>482</v>
      </c>
      <c r="B80" s="3" t="str">
        <f>"1120010078"</f>
        <v>1120010078</v>
      </c>
      <c r="C80" s="3" t="s">
        <v>404</v>
      </c>
      <c r="D80" s="3" t="s">
        <v>8</v>
      </c>
      <c r="E80" s="3" t="s">
        <v>405</v>
      </c>
    </row>
    <row r="81" spans="1:5" ht="13.5">
      <c r="A81" s="3" t="s">
        <v>483</v>
      </c>
      <c r="B81" s="3" t="str">
        <f>"1120010079"</f>
        <v>1120010079</v>
      </c>
      <c r="C81" s="3" t="s">
        <v>404</v>
      </c>
      <c r="D81" s="3" t="s">
        <v>8</v>
      </c>
      <c r="E81" s="3" t="s">
        <v>405</v>
      </c>
    </row>
    <row r="82" spans="1:5" ht="13.5">
      <c r="A82" s="3" t="s">
        <v>484</v>
      </c>
      <c r="B82" s="3" t="str">
        <f>"1120010080"</f>
        <v>1120010080</v>
      </c>
      <c r="C82" s="3" t="s">
        <v>404</v>
      </c>
      <c r="D82" s="3" t="s">
        <v>8</v>
      </c>
      <c r="E82" s="3" t="s">
        <v>405</v>
      </c>
    </row>
    <row r="83" spans="1:5" ht="13.5">
      <c r="A83" s="3" t="s">
        <v>485</v>
      </c>
      <c r="B83" s="3" t="str">
        <f>"1120010081"</f>
        <v>1120010081</v>
      </c>
      <c r="C83" s="3" t="s">
        <v>404</v>
      </c>
      <c r="D83" s="3" t="s">
        <v>8</v>
      </c>
      <c r="E83" s="3" t="s">
        <v>405</v>
      </c>
    </row>
    <row r="84" spans="1:5" ht="13.5">
      <c r="A84" s="3" t="s">
        <v>486</v>
      </c>
      <c r="B84" s="3" t="str">
        <f>"1120010082"</f>
        <v>1120010082</v>
      </c>
      <c r="C84" s="3" t="s">
        <v>404</v>
      </c>
      <c r="D84" s="3" t="s">
        <v>8</v>
      </c>
      <c r="E84" s="3" t="s">
        <v>405</v>
      </c>
    </row>
    <row r="85" spans="1:5" ht="13.5">
      <c r="A85" s="3" t="s">
        <v>487</v>
      </c>
      <c r="B85" s="3" t="str">
        <f>"1120010083"</f>
        <v>1120010083</v>
      </c>
      <c r="C85" s="3" t="s">
        <v>404</v>
      </c>
      <c r="D85" s="3" t="s">
        <v>8</v>
      </c>
      <c r="E85" s="3" t="s">
        <v>405</v>
      </c>
    </row>
    <row r="86" spans="1:5" ht="13.5">
      <c r="A86" s="3" t="s">
        <v>488</v>
      </c>
      <c r="B86" s="3" t="str">
        <f>"1120010084"</f>
        <v>1120010084</v>
      </c>
      <c r="C86" s="3" t="s">
        <v>404</v>
      </c>
      <c r="D86" s="3" t="s">
        <v>8</v>
      </c>
      <c r="E86" s="3" t="s">
        <v>405</v>
      </c>
    </row>
    <row r="87" spans="1:5" ht="13.5">
      <c r="A87" s="3" t="s">
        <v>489</v>
      </c>
      <c r="B87" s="3" t="str">
        <f>"1120010085"</f>
        <v>1120010085</v>
      </c>
      <c r="C87" s="3" t="s">
        <v>404</v>
      </c>
      <c r="D87" s="3" t="s">
        <v>8</v>
      </c>
      <c r="E87" s="3" t="s">
        <v>405</v>
      </c>
    </row>
    <row r="88" spans="1:5" ht="13.5">
      <c r="A88" s="3" t="s">
        <v>490</v>
      </c>
      <c r="B88" s="3" t="str">
        <f>"1120010086"</f>
        <v>1120010086</v>
      </c>
      <c r="C88" s="3" t="s">
        <v>404</v>
      </c>
      <c r="D88" s="3" t="s">
        <v>8</v>
      </c>
      <c r="E88" s="3" t="s">
        <v>405</v>
      </c>
    </row>
    <row r="89" spans="1:5" ht="13.5">
      <c r="A89" s="3" t="s">
        <v>491</v>
      </c>
      <c r="B89" s="3" t="str">
        <f>"1120010087"</f>
        <v>1120010087</v>
      </c>
      <c r="C89" s="3" t="s">
        <v>404</v>
      </c>
      <c r="D89" s="3" t="s">
        <v>8</v>
      </c>
      <c r="E89" s="3" t="s">
        <v>405</v>
      </c>
    </row>
    <row r="90" spans="1:5" ht="13.5">
      <c r="A90" s="3" t="s">
        <v>492</v>
      </c>
      <c r="B90" s="3" t="str">
        <f>"1120010088"</f>
        <v>1120010088</v>
      </c>
      <c r="C90" s="3" t="s">
        <v>404</v>
      </c>
      <c r="D90" s="3" t="s">
        <v>8</v>
      </c>
      <c r="E90" s="3" t="s">
        <v>405</v>
      </c>
    </row>
    <row r="91" spans="1:5" ht="13.5">
      <c r="A91" s="3" t="s">
        <v>493</v>
      </c>
      <c r="B91" s="3" t="str">
        <f>"1120010089"</f>
        <v>1120010089</v>
      </c>
      <c r="C91" s="3" t="s">
        <v>404</v>
      </c>
      <c r="D91" s="3" t="s">
        <v>8</v>
      </c>
      <c r="E91" s="3" t="s">
        <v>405</v>
      </c>
    </row>
    <row r="92" spans="1:5" ht="13.5">
      <c r="A92" s="3" t="s">
        <v>494</v>
      </c>
      <c r="B92" s="3" t="str">
        <f>"1120010090"</f>
        <v>1120010090</v>
      </c>
      <c r="C92" s="3" t="s">
        <v>404</v>
      </c>
      <c r="D92" s="3" t="s">
        <v>8</v>
      </c>
      <c r="E92" s="3" t="s">
        <v>405</v>
      </c>
    </row>
    <row r="93" spans="1:5" ht="13.5">
      <c r="A93" s="3" t="s">
        <v>495</v>
      </c>
      <c r="B93" s="3" t="str">
        <f>"1120010091"</f>
        <v>1120010091</v>
      </c>
      <c r="C93" s="3" t="s">
        <v>404</v>
      </c>
      <c r="D93" s="3" t="s">
        <v>8</v>
      </c>
      <c r="E93" s="3" t="s">
        <v>405</v>
      </c>
    </row>
    <row r="94" spans="1:5" ht="13.5">
      <c r="A94" s="3" t="s">
        <v>496</v>
      </c>
      <c r="B94" s="3" t="str">
        <f>"1120010092"</f>
        <v>1120010092</v>
      </c>
      <c r="C94" s="3" t="s">
        <v>404</v>
      </c>
      <c r="D94" s="3" t="s">
        <v>8</v>
      </c>
      <c r="E94" s="3" t="s">
        <v>405</v>
      </c>
    </row>
    <row r="95" spans="1:5" ht="13.5">
      <c r="A95" s="3" t="s">
        <v>497</v>
      </c>
      <c r="B95" s="3" t="str">
        <f>"1120010093"</f>
        <v>1120010093</v>
      </c>
      <c r="C95" s="3" t="s">
        <v>404</v>
      </c>
      <c r="D95" s="3" t="s">
        <v>8</v>
      </c>
      <c r="E95" s="3" t="s">
        <v>405</v>
      </c>
    </row>
    <row r="96" spans="1:5" ht="13.5">
      <c r="A96" s="3" t="s">
        <v>498</v>
      </c>
      <c r="B96" s="3" t="str">
        <f>"1120010094"</f>
        <v>1120010094</v>
      </c>
      <c r="C96" s="3" t="s">
        <v>404</v>
      </c>
      <c r="D96" s="3" t="s">
        <v>8</v>
      </c>
      <c r="E96" s="3" t="s">
        <v>405</v>
      </c>
    </row>
    <row r="97" spans="1:5" ht="13.5">
      <c r="A97" s="3" t="s">
        <v>499</v>
      </c>
      <c r="B97" s="3" t="str">
        <f>"1120010095"</f>
        <v>1120010095</v>
      </c>
      <c r="C97" s="3" t="s">
        <v>404</v>
      </c>
      <c r="D97" s="3" t="s">
        <v>8</v>
      </c>
      <c r="E97" s="3" t="s">
        <v>405</v>
      </c>
    </row>
    <row r="98" spans="1:5" ht="13.5">
      <c r="A98" s="3" t="s">
        <v>500</v>
      </c>
      <c r="B98" s="3" t="str">
        <f>"1120010096"</f>
        <v>1120010096</v>
      </c>
      <c r="C98" s="3" t="s">
        <v>445</v>
      </c>
      <c r="D98" s="3" t="s">
        <v>8</v>
      </c>
      <c r="E98" s="3" t="s">
        <v>405</v>
      </c>
    </row>
    <row r="99" spans="1:5" ht="13.5">
      <c r="A99" s="3" t="s">
        <v>501</v>
      </c>
      <c r="B99" s="3" t="str">
        <f>"1120010097"</f>
        <v>1120010097</v>
      </c>
      <c r="C99" s="3" t="s">
        <v>404</v>
      </c>
      <c r="D99" s="3" t="s">
        <v>8</v>
      </c>
      <c r="E99" s="3" t="s">
        <v>405</v>
      </c>
    </row>
    <row r="100" spans="1:5" ht="13.5">
      <c r="A100" s="3" t="s">
        <v>502</v>
      </c>
      <c r="B100" s="3" t="str">
        <f>"1120010098"</f>
        <v>1120010098</v>
      </c>
      <c r="C100" s="3" t="s">
        <v>404</v>
      </c>
      <c r="D100" s="3" t="s">
        <v>8</v>
      </c>
      <c r="E100" s="3" t="s">
        <v>405</v>
      </c>
    </row>
    <row r="101" spans="1:5" ht="13.5">
      <c r="A101" s="3" t="s">
        <v>503</v>
      </c>
      <c r="B101" s="3" t="str">
        <f>"1120010099"</f>
        <v>1120010099</v>
      </c>
      <c r="C101" s="3" t="s">
        <v>404</v>
      </c>
      <c r="D101" s="3" t="s">
        <v>8</v>
      </c>
      <c r="E101" s="3" t="s">
        <v>405</v>
      </c>
    </row>
    <row r="102" spans="1:5" ht="13.5">
      <c r="A102" s="3" t="s">
        <v>504</v>
      </c>
      <c r="B102" s="3" t="str">
        <f>"1120010100"</f>
        <v>1120010100</v>
      </c>
      <c r="C102" s="3" t="s">
        <v>404</v>
      </c>
      <c r="D102" s="3" t="s">
        <v>8</v>
      </c>
      <c r="E102" s="3" t="s">
        <v>405</v>
      </c>
    </row>
    <row r="103" spans="1:5" ht="13.5">
      <c r="A103" s="3" t="s">
        <v>505</v>
      </c>
      <c r="B103" s="3" t="str">
        <f>"1120010101"</f>
        <v>1120010101</v>
      </c>
      <c r="C103" s="3" t="s">
        <v>404</v>
      </c>
      <c r="D103" s="3" t="s">
        <v>8</v>
      </c>
      <c r="E103" s="3" t="s">
        <v>405</v>
      </c>
    </row>
    <row r="104" spans="1:5" ht="13.5">
      <c r="A104" s="3" t="s">
        <v>506</v>
      </c>
      <c r="B104" s="3" t="str">
        <f>"1120010102"</f>
        <v>1120010102</v>
      </c>
      <c r="C104" s="3" t="s">
        <v>404</v>
      </c>
      <c r="D104" s="3" t="s">
        <v>8</v>
      </c>
      <c r="E104" s="3" t="s">
        <v>405</v>
      </c>
    </row>
    <row r="105" spans="1:5" ht="13.5">
      <c r="A105" s="3" t="s">
        <v>507</v>
      </c>
      <c r="B105" s="3" t="str">
        <f>"1120010103"</f>
        <v>1120010103</v>
      </c>
      <c r="C105" s="3" t="s">
        <v>404</v>
      </c>
      <c r="D105" s="3" t="s">
        <v>8</v>
      </c>
      <c r="E105" s="3" t="s">
        <v>405</v>
      </c>
    </row>
    <row r="106" spans="1:5" ht="13.5">
      <c r="A106" s="3" t="s">
        <v>508</v>
      </c>
      <c r="B106" s="3" t="str">
        <f>"1120010104"</f>
        <v>1120010104</v>
      </c>
      <c r="C106" s="3" t="s">
        <v>404</v>
      </c>
      <c r="D106" s="3" t="s">
        <v>8</v>
      </c>
      <c r="E106" s="3" t="s">
        <v>405</v>
      </c>
    </row>
    <row r="107" spans="1:5" ht="13.5">
      <c r="A107" s="3" t="s">
        <v>509</v>
      </c>
      <c r="B107" s="3" t="str">
        <f>"1120010105"</f>
        <v>1120010105</v>
      </c>
      <c r="C107" s="3" t="s">
        <v>404</v>
      </c>
      <c r="D107" s="3" t="s">
        <v>8</v>
      </c>
      <c r="E107" s="3" t="s">
        <v>405</v>
      </c>
    </row>
    <row r="108" spans="1:5" ht="13.5">
      <c r="A108" s="3" t="s">
        <v>510</v>
      </c>
      <c r="B108" s="3" t="str">
        <f>"1120010106"</f>
        <v>1120010106</v>
      </c>
      <c r="C108" s="3" t="s">
        <v>404</v>
      </c>
      <c r="D108" s="3" t="s">
        <v>8</v>
      </c>
      <c r="E108" s="3" t="s">
        <v>405</v>
      </c>
    </row>
    <row r="109" spans="1:5" ht="13.5">
      <c r="A109" s="3" t="s">
        <v>511</v>
      </c>
      <c r="B109" s="3" t="str">
        <f>"1120010107"</f>
        <v>1120010107</v>
      </c>
      <c r="C109" s="3" t="s">
        <v>404</v>
      </c>
      <c r="D109" s="3" t="s">
        <v>8</v>
      </c>
      <c r="E109" s="3" t="s">
        <v>405</v>
      </c>
    </row>
    <row r="110" spans="1:5" ht="13.5">
      <c r="A110" s="3" t="s">
        <v>512</v>
      </c>
      <c r="B110" s="3" t="str">
        <f>"1120010108"</f>
        <v>1120010108</v>
      </c>
      <c r="C110" s="3" t="s">
        <v>404</v>
      </c>
      <c r="D110" s="3" t="s">
        <v>8</v>
      </c>
      <c r="E110" s="3" t="s">
        <v>405</v>
      </c>
    </row>
    <row r="111" spans="1:5" ht="13.5">
      <c r="A111" s="3" t="s">
        <v>513</v>
      </c>
      <c r="B111" s="3" t="str">
        <f>"1120010109"</f>
        <v>1120010109</v>
      </c>
      <c r="C111" s="3" t="s">
        <v>404</v>
      </c>
      <c r="D111" s="3" t="s">
        <v>8</v>
      </c>
      <c r="E111" s="3" t="s">
        <v>405</v>
      </c>
    </row>
    <row r="112" spans="1:5" ht="13.5">
      <c r="A112" s="3" t="s">
        <v>514</v>
      </c>
      <c r="B112" s="3" t="str">
        <f>"1120010110"</f>
        <v>1120010110</v>
      </c>
      <c r="C112" s="3" t="s">
        <v>404</v>
      </c>
      <c r="D112" s="3" t="s">
        <v>8</v>
      </c>
      <c r="E112" s="3" t="s">
        <v>405</v>
      </c>
    </row>
    <row r="113" spans="1:5" ht="13.5">
      <c r="A113" s="3" t="s">
        <v>515</v>
      </c>
      <c r="B113" s="3" t="str">
        <f>"1120010111"</f>
        <v>1120010111</v>
      </c>
      <c r="C113" s="3" t="s">
        <v>404</v>
      </c>
      <c r="D113" s="3" t="s">
        <v>8</v>
      </c>
      <c r="E113" s="3" t="s">
        <v>405</v>
      </c>
    </row>
    <row r="114" spans="1:5" ht="13.5">
      <c r="A114" s="3" t="s">
        <v>516</v>
      </c>
      <c r="B114" s="3" t="str">
        <f>"1120010112"</f>
        <v>1120010112</v>
      </c>
      <c r="C114" s="3" t="s">
        <v>404</v>
      </c>
      <c r="D114" s="3" t="s">
        <v>8</v>
      </c>
      <c r="E114" s="3" t="s">
        <v>405</v>
      </c>
    </row>
    <row r="115" spans="1:5" ht="13.5">
      <c r="A115" s="3" t="s">
        <v>517</v>
      </c>
      <c r="B115" s="3" t="str">
        <f>"1120010113"</f>
        <v>1120010113</v>
      </c>
      <c r="C115" s="3" t="s">
        <v>404</v>
      </c>
      <c r="D115" s="3" t="s">
        <v>8</v>
      </c>
      <c r="E115" s="3" t="s">
        <v>405</v>
      </c>
    </row>
    <row r="116" spans="1:5" ht="13.5">
      <c r="A116" s="3" t="s">
        <v>518</v>
      </c>
      <c r="B116" s="3" t="str">
        <f>"1120010114"</f>
        <v>1120010114</v>
      </c>
      <c r="C116" s="3" t="s">
        <v>404</v>
      </c>
      <c r="D116" s="3" t="s">
        <v>8</v>
      </c>
      <c r="E116" s="3" t="s">
        <v>405</v>
      </c>
    </row>
    <row r="117" spans="1:5" ht="13.5">
      <c r="A117" s="3" t="s">
        <v>519</v>
      </c>
      <c r="B117" s="3" t="str">
        <f>"1120010115"</f>
        <v>1120010115</v>
      </c>
      <c r="C117" s="3" t="s">
        <v>404</v>
      </c>
      <c r="D117" s="3" t="s">
        <v>8</v>
      </c>
      <c r="E117" s="3" t="s">
        <v>405</v>
      </c>
    </row>
    <row r="118" spans="1:5" ht="13.5">
      <c r="A118" s="3" t="s">
        <v>520</v>
      </c>
      <c r="B118" s="3" t="str">
        <f>"1120010116"</f>
        <v>1120010116</v>
      </c>
      <c r="C118" s="3" t="s">
        <v>404</v>
      </c>
      <c r="D118" s="3" t="s">
        <v>8</v>
      </c>
      <c r="E118" s="3" t="s">
        <v>405</v>
      </c>
    </row>
    <row r="119" spans="1:5" ht="13.5">
      <c r="A119" s="3" t="s">
        <v>521</v>
      </c>
      <c r="B119" s="3" t="str">
        <f>"1120010117"</f>
        <v>1120010117</v>
      </c>
      <c r="C119" s="3" t="s">
        <v>404</v>
      </c>
      <c r="D119" s="3" t="s">
        <v>8</v>
      </c>
      <c r="E119" s="3" t="s">
        <v>405</v>
      </c>
    </row>
    <row r="120" spans="1:5" ht="13.5">
      <c r="A120" s="3" t="s">
        <v>522</v>
      </c>
      <c r="B120" s="3" t="str">
        <f>"1120010118"</f>
        <v>1120010118</v>
      </c>
      <c r="C120" s="3" t="s">
        <v>404</v>
      </c>
      <c r="D120" s="3" t="s">
        <v>8</v>
      </c>
      <c r="E120" s="3" t="s">
        <v>405</v>
      </c>
    </row>
    <row r="121" spans="1:5" ht="13.5">
      <c r="A121" s="3" t="s">
        <v>523</v>
      </c>
      <c r="B121" s="3" t="str">
        <f>"1120010119"</f>
        <v>1120010119</v>
      </c>
      <c r="C121" s="3" t="s">
        <v>404</v>
      </c>
      <c r="D121" s="3" t="s">
        <v>8</v>
      </c>
      <c r="E121" s="3" t="s">
        <v>405</v>
      </c>
    </row>
    <row r="122" spans="1:5" ht="13.5">
      <c r="A122" s="3" t="s">
        <v>524</v>
      </c>
      <c r="B122" s="3" t="str">
        <f>"1120010120"</f>
        <v>1120010120</v>
      </c>
      <c r="C122" s="3" t="s">
        <v>404</v>
      </c>
      <c r="D122" s="3" t="s">
        <v>8</v>
      </c>
      <c r="E122" s="3" t="s">
        <v>405</v>
      </c>
    </row>
    <row r="123" spans="1:5" ht="13.5">
      <c r="A123" s="3" t="s">
        <v>525</v>
      </c>
      <c r="B123" s="3" t="str">
        <f>"1120010121"</f>
        <v>1120010121</v>
      </c>
      <c r="C123" s="3" t="s">
        <v>404</v>
      </c>
      <c r="D123" s="3" t="s">
        <v>8</v>
      </c>
      <c r="E123" s="3" t="s">
        <v>405</v>
      </c>
    </row>
    <row r="124" spans="1:5" ht="13.5">
      <c r="A124" s="3" t="s">
        <v>526</v>
      </c>
      <c r="B124" s="3" t="str">
        <f>"1120010122"</f>
        <v>1120010122</v>
      </c>
      <c r="C124" s="3" t="s">
        <v>404</v>
      </c>
      <c r="D124" s="3" t="s">
        <v>8</v>
      </c>
      <c r="E124" s="3" t="s">
        <v>405</v>
      </c>
    </row>
    <row r="125" spans="1:5" ht="13.5">
      <c r="A125" s="3" t="s">
        <v>527</v>
      </c>
      <c r="B125" s="3" t="str">
        <f>"1120010123"</f>
        <v>1120010123</v>
      </c>
      <c r="C125" s="3" t="s">
        <v>404</v>
      </c>
      <c r="D125" s="3" t="s">
        <v>8</v>
      </c>
      <c r="E125" s="3" t="s">
        <v>405</v>
      </c>
    </row>
    <row r="126" spans="1:5" ht="13.5">
      <c r="A126" s="3" t="s">
        <v>528</v>
      </c>
      <c r="B126" s="3" t="str">
        <f>"1120010124"</f>
        <v>1120010124</v>
      </c>
      <c r="C126" s="3" t="s">
        <v>404</v>
      </c>
      <c r="D126" s="3" t="s">
        <v>8</v>
      </c>
      <c r="E126" s="3" t="s">
        <v>405</v>
      </c>
    </row>
    <row r="127" spans="1:5" ht="13.5">
      <c r="A127" s="3" t="s">
        <v>529</v>
      </c>
      <c r="B127" s="3" t="str">
        <f>"1120010125"</f>
        <v>1120010125</v>
      </c>
      <c r="C127" s="3" t="s">
        <v>404</v>
      </c>
      <c r="D127" s="3" t="s">
        <v>8</v>
      </c>
      <c r="E127" s="3" t="s">
        <v>405</v>
      </c>
    </row>
    <row r="128" spans="1:5" ht="13.5">
      <c r="A128" s="3" t="s">
        <v>530</v>
      </c>
      <c r="B128" s="3" t="str">
        <f>"1120010126"</f>
        <v>1120010126</v>
      </c>
      <c r="C128" s="3" t="s">
        <v>404</v>
      </c>
      <c r="D128" s="3" t="s">
        <v>8</v>
      </c>
      <c r="E128" s="3" t="s">
        <v>405</v>
      </c>
    </row>
    <row r="129" spans="1:5" ht="13.5">
      <c r="A129" s="3" t="s">
        <v>531</v>
      </c>
      <c r="B129" s="3" t="str">
        <f>"1120010127"</f>
        <v>1120010127</v>
      </c>
      <c r="C129" s="3" t="s">
        <v>404</v>
      </c>
      <c r="D129" s="3" t="s">
        <v>8</v>
      </c>
      <c r="E129" s="3" t="s">
        <v>405</v>
      </c>
    </row>
    <row r="130" spans="1:5" ht="13.5">
      <c r="A130" s="3" t="s">
        <v>532</v>
      </c>
      <c r="B130" s="3" t="str">
        <f>"1120010128"</f>
        <v>1120010128</v>
      </c>
      <c r="C130" s="3" t="s">
        <v>404</v>
      </c>
      <c r="D130" s="3" t="s">
        <v>8</v>
      </c>
      <c r="E130" s="3" t="s">
        <v>405</v>
      </c>
    </row>
    <row r="131" spans="1:5" ht="13.5">
      <c r="A131" s="3" t="s">
        <v>533</v>
      </c>
      <c r="B131" s="3" t="str">
        <f>"1120010129"</f>
        <v>1120010129</v>
      </c>
      <c r="C131" s="3" t="s">
        <v>404</v>
      </c>
      <c r="D131" s="3" t="s">
        <v>8</v>
      </c>
      <c r="E131" s="3" t="s">
        <v>405</v>
      </c>
    </row>
    <row r="132" spans="1:5" ht="13.5">
      <c r="A132" s="3" t="s">
        <v>534</v>
      </c>
      <c r="B132" s="3" t="str">
        <f>"1120010130"</f>
        <v>1120010130</v>
      </c>
      <c r="C132" s="3" t="s">
        <v>404</v>
      </c>
      <c r="D132" s="3" t="s">
        <v>8</v>
      </c>
      <c r="E132" s="3" t="s">
        <v>405</v>
      </c>
    </row>
    <row r="133" spans="1:5" ht="13.5">
      <c r="A133" s="3" t="s">
        <v>535</v>
      </c>
      <c r="B133" s="3" t="str">
        <f>"1120010131"</f>
        <v>1120010131</v>
      </c>
      <c r="C133" s="3" t="s">
        <v>404</v>
      </c>
      <c r="D133" s="3" t="s">
        <v>8</v>
      </c>
      <c r="E133" s="3" t="s">
        <v>405</v>
      </c>
    </row>
    <row r="134" spans="1:5" ht="13.5">
      <c r="A134" s="3" t="s">
        <v>536</v>
      </c>
      <c r="B134" s="3" t="str">
        <f>"1120010132"</f>
        <v>1120010132</v>
      </c>
      <c r="C134" s="3" t="s">
        <v>404</v>
      </c>
      <c r="D134" s="3" t="s">
        <v>8</v>
      </c>
      <c r="E134" s="3" t="s">
        <v>405</v>
      </c>
    </row>
    <row r="135" spans="1:5" ht="13.5">
      <c r="A135" s="3" t="s">
        <v>537</v>
      </c>
      <c r="B135" s="3" t="str">
        <f>"1120010133"</f>
        <v>1120010133</v>
      </c>
      <c r="C135" s="3" t="s">
        <v>404</v>
      </c>
      <c r="D135" s="3" t="s">
        <v>8</v>
      </c>
      <c r="E135" s="3" t="s">
        <v>405</v>
      </c>
    </row>
    <row r="136" spans="1:5" ht="13.5">
      <c r="A136" s="3" t="s">
        <v>538</v>
      </c>
      <c r="B136" s="3" t="str">
        <f>"1120010134"</f>
        <v>1120010134</v>
      </c>
      <c r="C136" s="3" t="s">
        <v>404</v>
      </c>
      <c r="D136" s="3" t="s">
        <v>8</v>
      </c>
      <c r="E136" s="3" t="s">
        <v>405</v>
      </c>
    </row>
    <row r="137" spans="1:5" ht="13.5">
      <c r="A137" s="3" t="s">
        <v>539</v>
      </c>
      <c r="B137" s="3" t="str">
        <f>"1120010135"</f>
        <v>1120010135</v>
      </c>
      <c r="C137" s="3" t="s">
        <v>404</v>
      </c>
      <c r="D137" s="3" t="s">
        <v>8</v>
      </c>
      <c r="E137" s="3" t="s">
        <v>405</v>
      </c>
    </row>
    <row r="138" spans="1:5" ht="13.5">
      <c r="A138" s="3" t="s">
        <v>540</v>
      </c>
      <c r="B138" s="3" t="str">
        <f>"1120010136"</f>
        <v>1120010136</v>
      </c>
      <c r="C138" s="3" t="s">
        <v>404</v>
      </c>
      <c r="D138" s="3" t="s">
        <v>8</v>
      </c>
      <c r="E138" s="3" t="s">
        <v>405</v>
      </c>
    </row>
    <row r="139" spans="1:5" ht="13.5">
      <c r="A139" s="3" t="s">
        <v>541</v>
      </c>
      <c r="B139" s="3" t="str">
        <f>"1120010137"</f>
        <v>1120010137</v>
      </c>
      <c r="C139" s="3" t="s">
        <v>404</v>
      </c>
      <c r="D139" s="3" t="s">
        <v>8</v>
      </c>
      <c r="E139" s="3" t="s">
        <v>405</v>
      </c>
    </row>
    <row r="140" spans="1:5" ht="13.5">
      <c r="A140" s="3" t="s">
        <v>542</v>
      </c>
      <c r="B140" s="3" t="str">
        <f>"1120010138"</f>
        <v>1120010138</v>
      </c>
      <c r="C140" s="3" t="s">
        <v>404</v>
      </c>
      <c r="D140" s="3" t="s">
        <v>8</v>
      </c>
      <c r="E140" s="3" t="s">
        <v>405</v>
      </c>
    </row>
    <row r="141" spans="1:5" ht="13.5">
      <c r="A141" s="3" t="s">
        <v>543</v>
      </c>
      <c r="B141" s="3" t="str">
        <f>"1120010139"</f>
        <v>1120010139</v>
      </c>
      <c r="C141" s="3" t="s">
        <v>404</v>
      </c>
      <c r="D141" s="3" t="s">
        <v>8</v>
      </c>
      <c r="E141" s="3" t="s">
        <v>405</v>
      </c>
    </row>
    <row r="142" spans="1:5" ht="13.5">
      <c r="A142" s="3" t="s">
        <v>544</v>
      </c>
      <c r="B142" s="3" t="str">
        <f>"1120010140"</f>
        <v>1120010140</v>
      </c>
      <c r="C142" s="3" t="s">
        <v>404</v>
      </c>
      <c r="D142" s="3" t="s">
        <v>8</v>
      </c>
      <c r="E142" s="3" t="s">
        <v>405</v>
      </c>
    </row>
    <row r="143" spans="1:5" ht="13.5">
      <c r="A143" s="3" t="s">
        <v>545</v>
      </c>
      <c r="B143" s="3" t="str">
        <f>"1120010141"</f>
        <v>1120010141</v>
      </c>
      <c r="C143" s="3" t="s">
        <v>404</v>
      </c>
      <c r="D143" s="3" t="s">
        <v>8</v>
      </c>
      <c r="E143" s="3" t="s">
        <v>405</v>
      </c>
    </row>
    <row r="144" spans="1:5" ht="13.5">
      <c r="A144" s="3" t="s">
        <v>546</v>
      </c>
      <c r="B144" s="3" t="str">
        <f>"1120010142"</f>
        <v>1120010142</v>
      </c>
      <c r="C144" s="3" t="s">
        <v>404</v>
      </c>
      <c r="D144" s="3" t="s">
        <v>8</v>
      </c>
      <c r="E144" s="3" t="s">
        <v>405</v>
      </c>
    </row>
    <row r="145" spans="1:5" ht="13.5">
      <c r="A145" s="3" t="s">
        <v>547</v>
      </c>
      <c r="B145" s="3" t="str">
        <f>"1120010143"</f>
        <v>1120010143</v>
      </c>
      <c r="C145" s="3" t="s">
        <v>404</v>
      </c>
      <c r="D145" s="3" t="s">
        <v>8</v>
      </c>
      <c r="E145" s="3" t="s">
        <v>405</v>
      </c>
    </row>
    <row r="146" spans="1:5" ht="13.5">
      <c r="A146" s="3" t="s">
        <v>548</v>
      </c>
      <c r="B146" s="3" t="str">
        <f>"1120010144"</f>
        <v>1120010144</v>
      </c>
      <c r="C146" s="3" t="s">
        <v>404</v>
      </c>
      <c r="D146" s="3" t="s">
        <v>8</v>
      </c>
      <c r="E146" s="3" t="s">
        <v>405</v>
      </c>
    </row>
    <row r="147" spans="1:5" ht="13.5">
      <c r="A147" s="3" t="s">
        <v>549</v>
      </c>
      <c r="B147" s="3" t="str">
        <f>"1120010145"</f>
        <v>1120010145</v>
      </c>
      <c r="C147" s="3" t="s">
        <v>404</v>
      </c>
      <c r="D147" s="3" t="s">
        <v>8</v>
      </c>
      <c r="E147" s="3" t="s">
        <v>405</v>
      </c>
    </row>
    <row r="148" spans="1:5" ht="13.5">
      <c r="A148" s="3" t="s">
        <v>550</v>
      </c>
      <c r="B148" s="3" t="str">
        <f>"1120010146"</f>
        <v>1120010146</v>
      </c>
      <c r="C148" s="3" t="s">
        <v>404</v>
      </c>
      <c r="D148" s="3" t="s">
        <v>8</v>
      </c>
      <c r="E148" s="3" t="s">
        <v>405</v>
      </c>
    </row>
    <row r="149" spans="1:5" ht="13.5">
      <c r="A149" s="3" t="s">
        <v>551</v>
      </c>
      <c r="B149" s="3" t="str">
        <f>"1120010147"</f>
        <v>1120010147</v>
      </c>
      <c r="C149" s="3" t="s">
        <v>404</v>
      </c>
      <c r="D149" s="3" t="s">
        <v>8</v>
      </c>
      <c r="E149" s="3" t="s">
        <v>405</v>
      </c>
    </row>
    <row r="150" spans="1:5" ht="13.5">
      <c r="A150" s="3" t="s">
        <v>552</v>
      </c>
      <c r="B150" s="3" t="str">
        <f>"1120010148"</f>
        <v>1120010148</v>
      </c>
      <c r="C150" s="3" t="s">
        <v>404</v>
      </c>
      <c r="D150" s="3" t="s">
        <v>8</v>
      </c>
      <c r="E150" s="3" t="s">
        <v>405</v>
      </c>
    </row>
    <row r="151" spans="1:5" ht="13.5">
      <c r="A151" s="3" t="s">
        <v>553</v>
      </c>
      <c r="B151" s="3" t="str">
        <f>"1120010149"</f>
        <v>1120010149</v>
      </c>
      <c r="C151" s="3" t="s">
        <v>404</v>
      </c>
      <c r="D151" s="3" t="s">
        <v>8</v>
      </c>
      <c r="E151" s="3" t="s">
        <v>405</v>
      </c>
    </row>
    <row r="152" spans="1:5" ht="13.5">
      <c r="A152" s="3" t="s">
        <v>554</v>
      </c>
      <c r="B152" s="3" t="str">
        <f>"1120010150"</f>
        <v>1120010150</v>
      </c>
      <c r="C152" s="3" t="s">
        <v>404</v>
      </c>
      <c r="D152" s="3" t="s">
        <v>8</v>
      </c>
      <c r="E152" s="3" t="s">
        <v>405</v>
      </c>
    </row>
    <row r="153" spans="1:5" ht="13.5">
      <c r="A153" s="3" t="s">
        <v>555</v>
      </c>
      <c r="B153" s="3" t="str">
        <f>"1120010151"</f>
        <v>1120010151</v>
      </c>
      <c r="C153" s="3" t="s">
        <v>404</v>
      </c>
      <c r="D153" s="3" t="s">
        <v>8</v>
      </c>
      <c r="E153" s="3" t="s">
        <v>405</v>
      </c>
    </row>
    <row r="154" spans="1:5" ht="13.5">
      <c r="A154" s="3" t="s">
        <v>556</v>
      </c>
      <c r="B154" s="3" t="str">
        <f>"1120010152"</f>
        <v>1120010152</v>
      </c>
      <c r="C154" s="3" t="s">
        <v>404</v>
      </c>
      <c r="D154" s="3" t="s">
        <v>8</v>
      </c>
      <c r="E154" s="3" t="s">
        <v>405</v>
      </c>
    </row>
    <row r="155" spans="1:5" ht="13.5">
      <c r="A155" s="3" t="s">
        <v>557</v>
      </c>
      <c r="B155" s="3" t="str">
        <f>"1120010153"</f>
        <v>1120010153</v>
      </c>
      <c r="C155" s="3" t="s">
        <v>404</v>
      </c>
      <c r="D155" s="3" t="s">
        <v>8</v>
      </c>
      <c r="E155" s="3" t="s">
        <v>405</v>
      </c>
    </row>
    <row r="156" spans="1:5" ht="13.5">
      <c r="A156" s="3" t="s">
        <v>558</v>
      </c>
      <c r="B156" s="3" t="str">
        <f>"1120010154"</f>
        <v>1120010154</v>
      </c>
      <c r="C156" s="3" t="s">
        <v>404</v>
      </c>
      <c r="D156" s="3" t="s">
        <v>8</v>
      </c>
      <c r="E156" s="3" t="s">
        <v>405</v>
      </c>
    </row>
    <row r="157" spans="1:5" ht="13.5">
      <c r="A157" s="3" t="s">
        <v>559</v>
      </c>
      <c r="B157" s="3" t="str">
        <f>"1120010155"</f>
        <v>1120010155</v>
      </c>
      <c r="C157" s="3" t="s">
        <v>404</v>
      </c>
      <c r="D157" s="3" t="s">
        <v>8</v>
      </c>
      <c r="E157" s="3" t="s">
        <v>405</v>
      </c>
    </row>
    <row r="158" spans="1:5" ht="13.5">
      <c r="A158" s="3" t="s">
        <v>560</v>
      </c>
      <c r="B158" s="3" t="str">
        <f>"1120010156"</f>
        <v>1120010156</v>
      </c>
      <c r="C158" s="3" t="s">
        <v>404</v>
      </c>
      <c r="D158" s="3" t="s">
        <v>8</v>
      </c>
      <c r="E158" s="3" t="s">
        <v>405</v>
      </c>
    </row>
    <row r="159" spans="1:5" ht="13.5">
      <c r="A159" s="3" t="s">
        <v>561</v>
      </c>
      <c r="B159" s="3" t="str">
        <f>"1120010157"</f>
        <v>1120010157</v>
      </c>
      <c r="C159" s="3" t="s">
        <v>404</v>
      </c>
      <c r="D159" s="3" t="s">
        <v>8</v>
      </c>
      <c r="E159" s="3" t="s">
        <v>405</v>
      </c>
    </row>
    <row r="160" spans="1:5" ht="13.5">
      <c r="A160" s="3" t="s">
        <v>562</v>
      </c>
      <c r="B160" s="3" t="str">
        <f>"1120010158"</f>
        <v>1120010158</v>
      </c>
      <c r="C160" s="3" t="s">
        <v>404</v>
      </c>
      <c r="D160" s="3" t="s">
        <v>8</v>
      </c>
      <c r="E160" s="3" t="s">
        <v>405</v>
      </c>
    </row>
    <row r="161" spans="1:5" ht="13.5">
      <c r="A161" s="3" t="s">
        <v>563</v>
      </c>
      <c r="B161" s="3" t="str">
        <f>"1120010159"</f>
        <v>1120010159</v>
      </c>
      <c r="C161" s="3" t="s">
        <v>404</v>
      </c>
      <c r="D161" s="3" t="s">
        <v>8</v>
      </c>
      <c r="E161" s="3" t="s">
        <v>405</v>
      </c>
    </row>
    <row r="162" spans="1:5" ht="13.5">
      <c r="A162" s="3" t="s">
        <v>564</v>
      </c>
      <c r="B162" s="3" t="str">
        <f>"1120010160"</f>
        <v>1120010160</v>
      </c>
      <c r="C162" s="3" t="s">
        <v>404</v>
      </c>
      <c r="D162" s="3" t="s">
        <v>8</v>
      </c>
      <c r="E162" s="3" t="s">
        <v>405</v>
      </c>
    </row>
    <row r="163" spans="1:5" ht="13.5">
      <c r="A163" s="3" t="s">
        <v>565</v>
      </c>
      <c r="B163" s="3" t="str">
        <f>"1120010161"</f>
        <v>1120010161</v>
      </c>
      <c r="C163" s="3" t="s">
        <v>404</v>
      </c>
      <c r="D163" s="3" t="s">
        <v>8</v>
      </c>
      <c r="E163" s="3" t="s">
        <v>405</v>
      </c>
    </row>
    <row r="164" spans="1:5" ht="13.5">
      <c r="A164" s="3" t="s">
        <v>566</v>
      </c>
      <c r="B164" s="3" t="str">
        <f>"1120010162"</f>
        <v>1120010162</v>
      </c>
      <c r="C164" s="3" t="s">
        <v>404</v>
      </c>
      <c r="D164" s="3" t="s">
        <v>8</v>
      </c>
      <c r="E164" s="3" t="s">
        <v>405</v>
      </c>
    </row>
    <row r="165" spans="1:5" ht="13.5">
      <c r="A165" s="3" t="s">
        <v>567</v>
      </c>
      <c r="B165" s="3" t="str">
        <f>"1120010163"</f>
        <v>1120010163</v>
      </c>
      <c r="C165" s="3" t="s">
        <v>404</v>
      </c>
      <c r="D165" s="3" t="s">
        <v>8</v>
      </c>
      <c r="E165" s="3" t="s">
        <v>405</v>
      </c>
    </row>
    <row r="166" spans="1:5" ht="13.5">
      <c r="A166" s="3" t="s">
        <v>370</v>
      </c>
      <c r="B166" s="3" t="str">
        <f>"1120010164"</f>
        <v>1120010164</v>
      </c>
      <c r="C166" s="3" t="s">
        <v>404</v>
      </c>
      <c r="D166" s="3" t="s">
        <v>8</v>
      </c>
      <c r="E166" s="3" t="s">
        <v>405</v>
      </c>
    </row>
    <row r="167" spans="1:5" ht="13.5">
      <c r="A167" s="3" t="s">
        <v>568</v>
      </c>
      <c r="B167" s="3" t="str">
        <f>"1120010165"</f>
        <v>1120010165</v>
      </c>
      <c r="C167" s="3" t="s">
        <v>404</v>
      </c>
      <c r="D167" s="3" t="s">
        <v>8</v>
      </c>
      <c r="E167" s="3" t="s">
        <v>405</v>
      </c>
    </row>
    <row r="168" spans="1:5" ht="13.5">
      <c r="A168" s="3" t="s">
        <v>569</v>
      </c>
      <c r="B168" s="3" t="str">
        <f>"1120010166"</f>
        <v>1120010166</v>
      </c>
      <c r="C168" s="3" t="s">
        <v>404</v>
      </c>
      <c r="D168" s="3" t="s">
        <v>8</v>
      </c>
      <c r="E168" s="3" t="s">
        <v>405</v>
      </c>
    </row>
    <row r="169" spans="1:5" ht="13.5">
      <c r="A169" s="3" t="s">
        <v>570</v>
      </c>
      <c r="B169" s="3" t="str">
        <f>"1120010167"</f>
        <v>1120010167</v>
      </c>
      <c r="C169" s="3" t="s">
        <v>404</v>
      </c>
      <c r="D169" s="3" t="s">
        <v>8</v>
      </c>
      <c r="E169" s="3" t="s">
        <v>405</v>
      </c>
    </row>
    <row r="170" spans="1:5" ht="13.5">
      <c r="A170" s="3" t="s">
        <v>571</v>
      </c>
      <c r="B170" s="3" t="str">
        <f>"1120010168"</f>
        <v>1120010168</v>
      </c>
      <c r="C170" s="3" t="s">
        <v>404</v>
      </c>
      <c r="D170" s="3" t="s">
        <v>8</v>
      </c>
      <c r="E170" s="3" t="s">
        <v>405</v>
      </c>
    </row>
    <row r="171" spans="1:5" ht="13.5">
      <c r="A171" s="3" t="s">
        <v>572</v>
      </c>
      <c r="B171" s="3" t="str">
        <f>"1120010169"</f>
        <v>1120010169</v>
      </c>
      <c r="C171" s="3" t="s">
        <v>404</v>
      </c>
      <c r="D171" s="3" t="s">
        <v>8</v>
      </c>
      <c r="E171" s="3" t="s">
        <v>405</v>
      </c>
    </row>
    <row r="172" spans="1:5" ht="13.5">
      <c r="A172" s="3" t="s">
        <v>573</v>
      </c>
      <c r="B172" s="3" t="str">
        <f>"1120010170"</f>
        <v>1120010170</v>
      </c>
      <c r="C172" s="3" t="s">
        <v>404</v>
      </c>
      <c r="D172" s="3" t="s">
        <v>8</v>
      </c>
      <c r="E172" s="3" t="s">
        <v>405</v>
      </c>
    </row>
    <row r="173" spans="1:5" ht="13.5">
      <c r="A173" s="3" t="s">
        <v>574</v>
      </c>
      <c r="B173" s="3" t="str">
        <f>"1120010171"</f>
        <v>1120010171</v>
      </c>
      <c r="C173" s="3" t="s">
        <v>404</v>
      </c>
      <c r="D173" s="3" t="s">
        <v>8</v>
      </c>
      <c r="E173" s="3" t="s">
        <v>405</v>
      </c>
    </row>
    <row r="174" spans="1:5" ht="13.5">
      <c r="A174" s="3" t="s">
        <v>575</v>
      </c>
      <c r="B174" s="3" t="str">
        <f>"1120010172"</f>
        <v>1120010172</v>
      </c>
      <c r="C174" s="3" t="s">
        <v>404</v>
      </c>
      <c r="D174" s="3" t="s">
        <v>8</v>
      </c>
      <c r="E174" s="3" t="s">
        <v>405</v>
      </c>
    </row>
    <row r="175" spans="1:5" ht="13.5">
      <c r="A175" s="3" t="s">
        <v>576</v>
      </c>
      <c r="B175" s="3" t="str">
        <f>"1120010173"</f>
        <v>1120010173</v>
      </c>
      <c r="C175" s="3" t="s">
        <v>404</v>
      </c>
      <c r="D175" s="3" t="s">
        <v>8</v>
      </c>
      <c r="E175" s="3" t="s">
        <v>405</v>
      </c>
    </row>
    <row r="176" spans="1:5" ht="13.5">
      <c r="A176" s="3" t="s">
        <v>577</v>
      </c>
      <c r="B176" s="3" t="str">
        <f>"1120010174"</f>
        <v>1120010174</v>
      </c>
      <c r="C176" s="3" t="s">
        <v>404</v>
      </c>
      <c r="D176" s="3" t="s">
        <v>8</v>
      </c>
      <c r="E176" s="3" t="s">
        <v>405</v>
      </c>
    </row>
    <row r="177" spans="1:5" ht="13.5">
      <c r="A177" s="3" t="s">
        <v>578</v>
      </c>
      <c r="B177" s="3" t="str">
        <f>"1120010175"</f>
        <v>1120010175</v>
      </c>
      <c r="C177" s="3" t="s">
        <v>404</v>
      </c>
      <c r="D177" s="3" t="s">
        <v>8</v>
      </c>
      <c r="E177" s="3" t="s">
        <v>405</v>
      </c>
    </row>
    <row r="178" spans="1:5" ht="13.5">
      <c r="A178" s="3" t="s">
        <v>579</v>
      </c>
      <c r="B178" s="3" t="str">
        <f>"1120010176"</f>
        <v>1120010176</v>
      </c>
      <c r="C178" s="3" t="s">
        <v>404</v>
      </c>
      <c r="D178" s="3" t="s">
        <v>8</v>
      </c>
      <c r="E178" s="3" t="s">
        <v>405</v>
      </c>
    </row>
    <row r="179" spans="1:5" ht="13.5">
      <c r="A179" s="3" t="s">
        <v>580</v>
      </c>
      <c r="B179" s="3" t="str">
        <f>"1120010177"</f>
        <v>1120010177</v>
      </c>
      <c r="C179" s="3" t="s">
        <v>404</v>
      </c>
      <c r="D179" s="3" t="s">
        <v>8</v>
      </c>
      <c r="E179" s="3" t="s">
        <v>405</v>
      </c>
    </row>
    <row r="180" spans="1:5" ht="13.5">
      <c r="A180" s="3" t="s">
        <v>581</v>
      </c>
      <c r="B180" s="3" t="str">
        <f>"1120010178"</f>
        <v>1120010178</v>
      </c>
      <c r="C180" s="3" t="s">
        <v>404</v>
      </c>
      <c r="D180" s="3" t="s">
        <v>8</v>
      </c>
      <c r="E180" s="3" t="s">
        <v>405</v>
      </c>
    </row>
    <row r="181" spans="1:5" ht="13.5">
      <c r="A181" s="3" t="s">
        <v>582</v>
      </c>
      <c r="B181" s="3" t="str">
        <f>"1120010179"</f>
        <v>1120010179</v>
      </c>
      <c r="C181" s="3" t="s">
        <v>404</v>
      </c>
      <c r="D181" s="3" t="s">
        <v>8</v>
      </c>
      <c r="E181" s="3" t="s">
        <v>405</v>
      </c>
    </row>
    <row r="182" spans="1:5" ht="13.5">
      <c r="A182" s="3" t="s">
        <v>583</v>
      </c>
      <c r="B182" s="3" t="str">
        <f>"1120010180"</f>
        <v>1120010180</v>
      </c>
      <c r="C182" s="3" t="s">
        <v>404</v>
      </c>
      <c r="D182" s="3" t="s">
        <v>8</v>
      </c>
      <c r="E182" s="3" t="s">
        <v>405</v>
      </c>
    </row>
    <row r="183" spans="1:5" ht="13.5">
      <c r="A183" s="3" t="s">
        <v>584</v>
      </c>
      <c r="B183" s="3" t="str">
        <f>"1120010181"</f>
        <v>1120010181</v>
      </c>
      <c r="C183" s="3" t="s">
        <v>404</v>
      </c>
      <c r="D183" s="3" t="s">
        <v>8</v>
      </c>
      <c r="E183" s="3" t="s">
        <v>405</v>
      </c>
    </row>
    <row r="184" spans="1:5" ht="13.5">
      <c r="A184" s="3" t="s">
        <v>585</v>
      </c>
      <c r="B184" s="3" t="str">
        <f>"1120010182"</f>
        <v>1120010182</v>
      </c>
      <c r="C184" s="3" t="s">
        <v>404</v>
      </c>
      <c r="D184" s="3" t="s">
        <v>8</v>
      </c>
      <c r="E184" s="3" t="s">
        <v>405</v>
      </c>
    </row>
    <row r="185" spans="1:5" ht="13.5">
      <c r="A185" s="3" t="s">
        <v>586</v>
      </c>
      <c r="B185" s="3" t="str">
        <f>"1120010183"</f>
        <v>1120010183</v>
      </c>
      <c r="C185" s="3" t="s">
        <v>404</v>
      </c>
      <c r="D185" s="3" t="s">
        <v>8</v>
      </c>
      <c r="E185" s="3" t="s">
        <v>405</v>
      </c>
    </row>
    <row r="186" spans="1:5" ht="13.5">
      <c r="A186" s="3" t="s">
        <v>587</v>
      </c>
      <c r="B186" s="3" t="str">
        <f>"1120010184"</f>
        <v>1120010184</v>
      </c>
      <c r="C186" s="3" t="s">
        <v>404</v>
      </c>
      <c r="D186" s="3" t="s">
        <v>8</v>
      </c>
      <c r="E186" s="3" t="s">
        <v>405</v>
      </c>
    </row>
    <row r="187" spans="1:5" ht="13.5">
      <c r="A187" s="3" t="s">
        <v>588</v>
      </c>
      <c r="B187" s="3" t="str">
        <f>"1120010185"</f>
        <v>1120010185</v>
      </c>
      <c r="C187" s="3" t="s">
        <v>404</v>
      </c>
      <c r="D187" s="3" t="s">
        <v>8</v>
      </c>
      <c r="E187" s="3" t="s">
        <v>405</v>
      </c>
    </row>
    <row r="188" spans="1:5" ht="13.5">
      <c r="A188" s="3" t="s">
        <v>589</v>
      </c>
      <c r="B188" s="3" t="str">
        <f>"1120010186"</f>
        <v>1120010186</v>
      </c>
      <c r="C188" s="3" t="s">
        <v>404</v>
      </c>
      <c r="D188" s="3" t="s">
        <v>8</v>
      </c>
      <c r="E188" s="3" t="s">
        <v>405</v>
      </c>
    </row>
    <row r="189" spans="1:5" ht="13.5">
      <c r="A189" s="3" t="s">
        <v>590</v>
      </c>
      <c r="B189" s="3" t="str">
        <f>"1120010187"</f>
        <v>1120010187</v>
      </c>
      <c r="C189" s="3" t="s">
        <v>404</v>
      </c>
      <c r="D189" s="3" t="s">
        <v>8</v>
      </c>
      <c r="E189" s="3" t="s">
        <v>405</v>
      </c>
    </row>
    <row r="190" spans="1:5" ht="13.5">
      <c r="A190" s="3" t="s">
        <v>591</v>
      </c>
      <c r="B190" s="3" t="str">
        <f>"1120010188"</f>
        <v>1120010188</v>
      </c>
      <c r="C190" s="3" t="s">
        <v>404</v>
      </c>
      <c r="D190" s="3" t="s">
        <v>8</v>
      </c>
      <c r="E190" s="3" t="s">
        <v>405</v>
      </c>
    </row>
    <row r="191" spans="1:5" ht="13.5">
      <c r="A191" s="3" t="s">
        <v>592</v>
      </c>
      <c r="B191" s="3" t="str">
        <f>"1120010189"</f>
        <v>1120010189</v>
      </c>
      <c r="C191" s="3" t="s">
        <v>404</v>
      </c>
      <c r="D191" s="3" t="s">
        <v>8</v>
      </c>
      <c r="E191" s="3" t="s">
        <v>405</v>
      </c>
    </row>
    <row r="192" spans="1:5" ht="13.5">
      <c r="A192" s="3" t="s">
        <v>593</v>
      </c>
      <c r="B192" s="3" t="str">
        <f>"1120010190"</f>
        <v>1120010190</v>
      </c>
      <c r="C192" s="3" t="s">
        <v>404</v>
      </c>
      <c r="D192" s="3" t="s">
        <v>8</v>
      </c>
      <c r="E192" s="3" t="s">
        <v>405</v>
      </c>
    </row>
    <row r="193" spans="1:5" ht="13.5">
      <c r="A193" s="3" t="s">
        <v>594</v>
      </c>
      <c r="B193" s="3" t="str">
        <f>"1120010191"</f>
        <v>1120010191</v>
      </c>
      <c r="C193" s="3" t="s">
        <v>404</v>
      </c>
      <c r="D193" s="3" t="s">
        <v>8</v>
      </c>
      <c r="E193" s="3" t="s">
        <v>405</v>
      </c>
    </row>
    <row r="194" spans="1:5" ht="13.5">
      <c r="A194" s="3" t="s">
        <v>595</v>
      </c>
      <c r="B194" s="3" t="str">
        <f>"1120010192"</f>
        <v>1120010192</v>
      </c>
      <c r="C194" s="3" t="s">
        <v>404</v>
      </c>
      <c r="D194" s="3" t="s">
        <v>8</v>
      </c>
      <c r="E194" s="3" t="s">
        <v>405</v>
      </c>
    </row>
    <row r="195" spans="1:5" ht="13.5">
      <c r="A195" s="3" t="s">
        <v>596</v>
      </c>
      <c r="B195" s="3" t="str">
        <f>"1120010193"</f>
        <v>1120010193</v>
      </c>
      <c r="C195" s="3" t="s">
        <v>404</v>
      </c>
      <c r="D195" s="3" t="s">
        <v>8</v>
      </c>
      <c r="E195" s="3" t="s">
        <v>405</v>
      </c>
    </row>
    <row r="196" spans="1:5" ht="13.5">
      <c r="A196" s="3" t="s">
        <v>597</v>
      </c>
      <c r="B196" s="3" t="str">
        <f>"1120010194"</f>
        <v>1120010194</v>
      </c>
      <c r="C196" s="3" t="s">
        <v>404</v>
      </c>
      <c r="D196" s="3" t="s">
        <v>8</v>
      </c>
      <c r="E196" s="3" t="s">
        <v>405</v>
      </c>
    </row>
    <row r="197" spans="1:5" ht="13.5">
      <c r="A197" s="3" t="s">
        <v>598</v>
      </c>
      <c r="B197" s="3" t="str">
        <f>"1120010195"</f>
        <v>1120010195</v>
      </c>
      <c r="C197" s="3" t="s">
        <v>404</v>
      </c>
      <c r="D197" s="3" t="s">
        <v>8</v>
      </c>
      <c r="E197" s="3" t="s">
        <v>405</v>
      </c>
    </row>
    <row r="198" spans="1:5" ht="13.5">
      <c r="A198" s="3" t="s">
        <v>599</v>
      </c>
      <c r="B198" s="3" t="str">
        <f>"1120010196"</f>
        <v>1120010196</v>
      </c>
      <c r="C198" s="3" t="s">
        <v>404</v>
      </c>
      <c r="D198" s="3" t="s">
        <v>8</v>
      </c>
      <c r="E198" s="3" t="s">
        <v>405</v>
      </c>
    </row>
    <row r="199" spans="1:5" ht="13.5">
      <c r="A199" s="3" t="s">
        <v>600</v>
      </c>
      <c r="B199" s="3" t="str">
        <f>"1120010197"</f>
        <v>1120010197</v>
      </c>
      <c r="C199" s="3" t="s">
        <v>404</v>
      </c>
      <c r="D199" s="3" t="s">
        <v>8</v>
      </c>
      <c r="E199" s="3" t="s">
        <v>405</v>
      </c>
    </row>
    <row r="200" spans="1:5" ht="13.5">
      <c r="A200" s="3" t="s">
        <v>601</v>
      </c>
      <c r="B200" s="3" t="str">
        <f>"1120010198"</f>
        <v>1120010198</v>
      </c>
      <c r="C200" s="3" t="s">
        <v>404</v>
      </c>
      <c r="D200" s="3" t="s">
        <v>8</v>
      </c>
      <c r="E200" s="3" t="s">
        <v>405</v>
      </c>
    </row>
    <row r="201" spans="1:5" ht="13.5">
      <c r="A201" s="3" t="s">
        <v>602</v>
      </c>
      <c r="B201" s="3" t="str">
        <f>"1120010199"</f>
        <v>1120010199</v>
      </c>
      <c r="C201" s="3" t="s">
        <v>404</v>
      </c>
      <c r="D201" s="3" t="s">
        <v>8</v>
      </c>
      <c r="E201" s="3" t="s">
        <v>405</v>
      </c>
    </row>
    <row r="202" spans="1:5" ht="13.5">
      <c r="A202" s="3" t="s">
        <v>603</v>
      </c>
      <c r="B202" s="3" t="str">
        <f>"1120010200"</f>
        <v>1120010200</v>
      </c>
      <c r="C202" s="3" t="s">
        <v>404</v>
      </c>
      <c r="D202" s="3" t="s">
        <v>8</v>
      </c>
      <c r="E202" s="3" t="s">
        <v>405</v>
      </c>
    </row>
    <row r="203" spans="1:5" ht="13.5">
      <c r="A203" s="3" t="s">
        <v>604</v>
      </c>
      <c r="B203" s="3" t="str">
        <f>"1120010201"</f>
        <v>1120010201</v>
      </c>
      <c r="C203" s="3" t="s">
        <v>404</v>
      </c>
      <c r="D203" s="3" t="s">
        <v>8</v>
      </c>
      <c r="E203" s="3" t="s">
        <v>405</v>
      </c>
    </row>
    <row r="204" spans="1:5" ht="13.5">
      <c r="A204" s="3" t="s">
        <v>605</v>
      </c>
      <c r="B204" s="3" t="str">
        <f>"1120010202"</f>
        <v>1120010202</v>
      </c>
      <c r="C204" s="3" t="s">
        <v>404</v>
      </c>
      <c r="D204" s="3" t="s">
        <v>8</v>
      </c>
      <c r="E204" s="3" t="s">
        <v>405</v>
      </c>
    </row>
    <row r="205" spans="1:5" ht="13.5">
      <c r="A205" s="3" t="s">
        <v>606</v>
      </c>
      <c r="B205" s="3" t="str">
        <f>"1120010203"</f>
        <v>1120010203</v>
      </c>
      <c r="C205" s="3" t="s">
        <v>404</v>
      </c>
      <c r="D205" s="3" t="s">
        <v>8</v>
      </c>
      <c r="E205" s="3" t="s">
        <v>405</v>
      </c>
    </row>
    <row r="206" spans="1:5" ht="13.5">
      <c r="A206" s="3" t="s">
        <v>607</v>
      </c>
      <c r="B206" s="3" t="str">
        <f>"1120010204"</f>
        <v>1120010204</v>
      </c>
      <c r="C206" s="3" t="s">
        <v>404</v>
      </c>
      <c r="D206" s="3" t="s">
        <v>8</v>
      </c>
      <c r="E206" s="3" t="s">
        <v>405</v>
      </c>
    </row>
    <row r="207" spans="1:5" ht="13.5">
      <c r="A207" s="3" t="s">
        <v>608</v>
      </c>
      <c r="B207" s="3" t="str">
        <f>"1120010205"</f>
        <v>1120010205</v>
      </c>
      <c r="C207" s="3" t="s">
        <v>404</v>
      </c>
      <c r="D207" s="3" t="s">
        <v>8</v>
      </c>
      <c r="E207" s="3" t="s">
        <v>405</v>
      </c>
    </row>
    <row r="208" spans="1:5" ht="13.5">
      <c r="A208" s="3" t="s">
        <v>609</v>
      </c>
      <c r="B208" s="3" t="str">
        <f>"1120010206"</f>
        <v>1120010206</v>
      </c>
      <c r="C208" s="3" t="s">
        <v>404</v>
      </c>
      <c r="D208" s="3" t="s">
        <v>8</v>
      </c>
      <c r="E208" s="3" t="s">
        <v>405</v>
      </c>
    </row>
    <row r="209" spans="1:5" ht="13.5">
      <c r="A209" s="3" t="s">
        <v>610</v>
      </c>
      <c r="B209" s="3" t="str">
        <f>"1120010207"</f>
        <v>1120010207</v>
      </c>
      <c r="C209" s="3" t="s">
        <v>404</v>
      </c>
      <c r="D209" s="3" t="s">
        <v>8</v>
      </c>
      <c r="E209" s="3" t="s">
        <v>405</v>
      </c>
    </row>
    <row r="210" spans="1:5" ht="13.5">
      <c r="A210" s="3" t="s">
        <v>611</v>
      </c>
      <c r="B210" s="3" t="str">
        <f>"1120010208"</f>
        <v>1120010208</v>
      </c>
      <c r="C210" s="3" t="s">
        <v>404</v>
      </c>
      <c r="D210" s="3" t="s">
        <v>8</v>
      </c>
      <c r="E210" s="3" t="s">
        <v>405</v>
      </c>
    </row>
    <row r="211" spans="1:5" ht="13.5">
      <c r="A211" s="3" t="s">
        <v>612</v>
      </c>
      <c r="B211" s="3" t="str">
        <f>"1120010209"</f>
        <v>1120010209</v>
      </c>
      <c r="C211" s="3" t="s">
        <v>404</v>
      </c>
      <c r="D211" s="3" t="s">
        <v>8</v>
      </c>
      <c r="E211" s="3" t="s">
        <v>405</v>
      </c>
    </row>
    <row r="212" spans="1:5" ht="13.5">
      <c r="A212" s="3" t="s">
        <v>613</v>
      </c>
      <c r="B212" s="3" t="str">
        <f>"1120010210"</f>
        <v>1120010210</v>
      </c>
      <c r="C212" s="3" t="s">
        <v>404</v>
      </c>
      <c r="D212" s="3" t="s">
        <v>8</v>
      </c>
      <c r="E212" s="3" t="s">
        <v>405</v>
      </c>
    </row>
    <row r="213" spans="1:5" ht="13.5">
      <c r="A213" s="3" t="s">
        <v>614</v>
      </c>
      <c r="B213" s="3" t="str">
        <f>"1120010211"</f>
        <v>1120010211</v>
      </c>
      <c r="C213" s="3" t="s">
        <v>404</v>
      </c>
      <c r="D213" s="3" t="s">
        <v>8</v>
      </c>
      <c r="E213" s="3" t="s">
        <v>405</v>
      </c>
    </row>
    <row r="214" spans="1:5" ht="13.5">
      <c r="A214" s="3" t="s">
        <v>615</v>
      </c>
      <c r="B214" s="3" t="str">
        <f>"1120010212"</f>
        <v>1120010212</v>
      </c>
      <c r="C214" s="3" t="s">
        <v>404</v>
      </c>
      <c r="D214" s="3" t="s">
        <v>8</v>
      </c>
      <c r="E214" s="3" t="s">
        <v>405</v>
      </c>
    </row>
    <row r="215" spans="1:5" ht="13.5">
      <c r="A215" s="3" t="s">
        <v>616</v>
      </c>
      <c r="B215" s="3" t="str">
        <f>"1120010213"</f>
        <v>1120010213</v>
      </c>
      <c r="C215" s="3" t="s">
        <v>404</v>
      </c>
      <c r="D215" s="3" t="s">
        <v>8</v>
      </c>
      <c r="E215" s="3" t="s">
        <v>405</v>
      </c>
    </row>
    <row r="216" spans="1:5" ht="13.5">
      <c r="A216" s="3" t="s">
        <v>617</v>
      </c>
      <c r="B216" s="3" t="str">
        <f>"1120010214"</f>
        <v>1120010214</v>
      </c>
      <c r="C216" s="3" t="s">
        <v>404</v>
      </c>
      <c r="D216" s="3" t="s">
        <v>8</v>
      </c>
      <c r="E216" s="3" t="s">
        <v>405</v>
      </c>
    </row>
    <row r="217" spans="1:5" ht="13.5">
      <c r="A217" s="3" t="s">
        <v>618</v>
      </c>
      <c r="B217" s="3" t="str">
        <f>"1120010215"</f>
        <v>1120010215</v>
      </c>
      <c r="C217" s="3" t="s">
        <v>404</v>
      </c>
      <c r="D217" s="3" t="s">
        <v>8</v>
      </c>
      <c r="E217" s="3" t="s">
        <v>405</v>
      </c>
    </row>
    <row r="218" spans="1:5" ht="13.5">
      <c r="A218" s="3" t="s">
        <v>619</v>
      </c>
      <c r="B218" s="3" t="str">
        <f>"1120010216"</f>
        <v>1120010216</v>
      </c>
      <c r="C218" s="3" t="s">
        <v>404</v>
      </c>
      <c r="D218" s="3" t="s">
        <v>8</v>
      </c>
      <c r="E218" s="3" t="s">
        <v>405</v>
      </c>
    </row>
    <row r="219" spans="1:5" ht="13.5">
      <c r="A219" s="3" t="s">
        <v>383</v>
      </c>
      <c r="B219" s="3" t="str">
        <f>"1120010217"</f>
        <v>1120010217</v>
      </c>
      <c r="C219" s="3" t="s">
        <v>404</v>
      </c>
      <c r="D219" s="3" t="s">
        <v>8</v>
      </c>
      <c r="E219" s="3" t="s">
        <v>405</v>
      </c>
    </row>
    <row r="220" spans="1:5" ht="13.5">
      <c r="A220" s="3" t="s">
        <v>620</v>
      </c>
      <c r="B220" s="3" t="str">
        <f>"1120010218"</f>
        <v>1120010218</v>
      </c>
      <c r="C220" s="3" t="s">
        <v>404</v>
      </c>
      <c r="D220" s="3" t="s">
        <v>8</v>
      </c>
      <c r="E220" s="3" t="s">
        <v>405</v>
      </c>
    </row>
    <row r="221" spans="1:5" ht="13.5">
      <c r="A221" s="3" t="s">
        <v>621</v>
      </c>
      <c r="B221" s="3" t="str">
        <f>"1120010219"</f>
        <v>1120010219</v>
      </c>
      <c r="C221" s="3" t="s">
        <v>404</v>
      </c>
      <c r="D221" s="3" t="s">
        <v>8</v>
      </c>
      <c r="E221" s="3" t="s">
        <v>405</v>
      </c>
    </row>
    <row r="222" spans="1:5" ht="13.5">
      <c r="A222" s="3" t="s">
        <v>622</v>
      </c>
      <c r="B222" s="3" t="str">
        <f>"1120010220"</f>
        <v>1120010220</v>
      </c>
      <c r="C222" s="3" t="s">
        <v>404</v>
      </c>
      <c r="D222" s="3" t="s">
        <v>8</v>
      </c>
      <c r="E222" s="3" t="s">
        <v>405</v>
      </c>
    </row>
    <row r="223" spans="1:5" ht="13.5">
      <c r="A223" s="3" t="s">
        <v>623</v>
      </c>
      <c r="B223" s="3" t="str">
        <f>"1120010221"</f>
        <v>1120010221</v>
      </c>
      <c r="C223" s="3" t="s">
        <v>404</v>
      </c>
      <c r="D223" s="3" t="s">
        <v>8</v>
      </c>
      <c r="E223" s="3" t="s">
        <v>405</v>
      </c>
    </row>
    <row r="224" spans="1:5" ht="13.5">
      <c r="A224" s="3" t="s">
        <v>624</v>
      </c>
      <c r="B224" s="3" t="str">
        <f>"1120010222"</f>
        <v>1120010222</v>
      </c>
      <c r="C224" s="3" t="s">
        <v>404</v>
      </c>
      <c r="D224" s="3" t="s">
        <v>8</v>
      </c>
      <c r="E224" s="3" t="s">
        <v>405</v>
      </c>
    </row>
    <row r="225" spans="1:5" ht="13.5">
      <c r="A225" s="3" t="s">
        <v>625</v>
      </c>
      <c r="B225" s="3" t="str">
        <f>"1120010223"</f>
        <v>1120010223</v>
      </c>
      <c r="C225" s="3" t="s">
        <v>404</v>
      </c>
      <c r="D225" s="3" t="s">
        <v>8</v>
      </c>
      <c r="E225" s="3" t="s">
        <v>405</v>
      </c>
    </row>
    <row r="226" spans="1:5" ht="13.5">
      <c r="A226" s="3" t="s">
        <v>626</v>
      </c>
      <c r="B226" s="3" t="str">
        <f>"1120010224"</f>
        <v>1120010224</v>
      </c>
      <c r="C226" s="3" t="s">
        <v>404</v>
      </c>
      <c r="D226" s="3" t="s">
        <v>8</v>
      </c>
      <c r="E226" s="3" t="s">
        <v>405</v>
      </c>
    </row>
    <row r="227" spans="1:5" ht="13.5">
      <c r="A227" s="3" t="s">
        <v>627</v>
      </c>
      <c r="B227" s="3" t="str">
        <f>"1120010225"</f>
        <v>1120010225</v>
      </c>
      <c r="C227" s="3" t="s">
        <v>404</v>
      </c>
      <c r="D227" s="3" t="s">
        <v>8</v>
      </c>
      <c r="E227" s="3" t="s">
        <v>405</v>
      </c>
    </row>
    <row r="228" spans="1:5" ht="13.5">
      <c r="A228" s="3" t="s">
        <v>628</v>
      </c>
      <c r="B228" s="3" t="str">
        <f>"1120010226"</f>
        <v>1120010226</v>
      </c>
      <c r="C228" s="3" t="s">
        <v>404</v>
      </c>
      <c r="D228" s="3" t="s">
        <v>8</v>
      </c>
      <c r="E228" s="3" t="s">
        <v>405</v>
      </c>
    </row>
    <row r="229" spans="1:5" ht="13.5">
      <c r="A229" s="3" t="s">
        <v>629</v>
      </c>
      <c r="B229" s="3" t="str">
        <f>"1120010227"</f>
        <v>1120010227</v>
      </c>
      <c r="C229" s="3" t="s">
        <v>404</v>
      </c>
      <c r="D229" s="3" t="s">
        <v>8</v>
      </c>
      <c r="E229" s="3" t="s">
        <v>405</v>
      </c>
    </row>
    <row r="230" spans="1:5" ht="13.5">
      <c r="A230" s="3" t="s">
        <v>630</v>
      </c>
      <c r="B230" s="3" t="str">
        <f>"1120010228"</f>
        <v>1120010228</v>
      </c>
      <c r="C230" s="3" t="s">
        <v>404</v>
      </c>
      <c r="D230" s="3" t="s">
        <v>8</v>
      </c>
      <c r="E230" s="3" t="s">
        <v>405</v>
      </c>
    </row>
    <row r="231" spans="1:5" ht="13.5">
      <c r="A231" s="3" t="s">
        <v>631</v>
      </c>
      <c r="B231" s="3" t="str">
        <f>"1120010229"</f>
        <v>1120010229</v>
      </c>
      <c r="C231" s="3" t="s">
        <v>404</v>
      </c>
      <c r="D231" s="3" t="s">
        <v>8</v>
      </c>
      <c r="E231" s="3" t="s">
        <v>405</v>
      </c>
    </row>
    <row r="232" spans="1:5" ht="13.5">
      <c r="A232" s="3" t="s">
        <v>632</v>
      </c>
      <c r="B232" s="3" t="str">
        <f>"1120010230"</f>
        <v>1120010230</v>
      </c>
      <c r="C232" s="3" t="s">
        <v>404</v>
      </c>
      <c r="D232" s="3" t="s">
        <v>8</v>
      </c>
      <c r="E232" s="3" t="s">
        <v>405</v>
      </c>
    </row>
    <row r="233" spans="1:5" ht="13.5">
      <c r="A233" s="3" t="s">
        <v>633</v>
      </c>
      <c r="B233" s="3" t="str">
        <f>"1120010231"</f>
        <v>1120010231</v>
      </c>
      <c r="C233" s="3" t="s">
        <v>404</v>
      </c>
      <c r="D233" s="3" t="s">
        <v>8</v>
      </c>
      <c r="E233" s="3" t="s">
        <v>405</v>
      </c>
    </row>
    <row r="234" spans="1:5" ht="13.5">
      <c r="A234" s="3" t="s">
        <v>634</v>
      </c>
      <c r="B234" s="3" t="str">
        <f>"1120010232"</f>
        <v>1120010232</v>
      </c>
      <c r="C234" s="3" t="s">
        <v>404</v>
      </c>
      <c r="D234" s="3" t="s">
        <v>8</v>
      </c>
      <c r="E234" s="3" t="s">
        <v>405</v>
      </c>
    </row>
    <row r="235" spans="1:5" ht="13.5">
      <c r="A235" s="3" t="s">
        <v>635</v>
      </c>
      <c r="B235" s="3" t="str">
        <f>"1120010233"</f>
        <v>1120010233</v>
      </c>
      <c r="C235" s="3" t="s">
        <v>404</v>
      </c>
      <c r="D235" s="3" t="s">
        <v>8</v>
      </c>
      <c r="E235" s="3" t="s">
        <v>405</v>
      </c>
    </row>
    <row r="236" spans="1:5" ht="13.5">
      <c r="A236" s="3" t="s">
        <v>636</v>
      </c>
      <c r="B236" s="3" t="str">
        <f>"1120010234"</f>
        <v>1120010234</v>
      </c>
      <c r="C236" s="3" t="s">
        <v>404</v>
      </c>
      <c r="D236" s="3" t="s">
        <v>8</v>
      </c>
      <c r="E236" s="3" t="s">
        <v>405</v>
      </c>
    </row>
    <row r="237" spans="1:5" ht="13.5">
      <c r="A237" s="3" t="s">
        <v>637</v>
      </c>
      <c r="B237" s="3" t="str">
        <f>"1120010235"</f>
        <v>1120010235</v>
      </c>
      <c r="C237" s="3" t="s">
        <v>404</v>
      </c>
      <c r="D237" s="3" t="s">
        <v>8</v>
      </c>
      <c r="E237" s="3" t="s">
        <v>405</v>
      </c>
    </row>
    <row r="238" spans="1:5" ht="13.5">
      <c r="A238" s="3" t="s">
        <v>638</v>
      </c>
      <c r="B238" s="3" t="str">
        <f>"1120010236"</f>
        <v>1120010236</v>
      </c>
      <c r="C238" s="3" t="s">
        <v>404</v>
      </c>
      <c r="D238" s="3" t="s">
        <v>8</v>
      </c>
      <c r="E238" s="3" t="s">
        <v>405</v>
      </c>
    </row>
    <row r="239" spans="1:5" ht="13.5">
      <c r="A239" s="3" t="s">
        <v>639</v>
      </c>
      <c r="B239" s="3" t="str">
        <f>"1120010237"</f>
        <v>1120010237</v>
      </c>
      <c r="C239" s="3" t="s">
        <v>404</v>
      </c>
      <c r="D239" s="3" t="s">
        <v>8</v>
      </c>
      <c r="E239" s="3" t="s">
        <v>405</v>
      </c>
    </row>
    <row r="240" spans="1:5" ht="13.5">
      <c r="A240" s="3" t="s">
        <v>640</v>
      </c>
      <c r="B240" s="3" t="str">
        <f>"1120010238"</f>
        <v>1120010238</v>
      </c>
      <c r="C240" s="3" t="s">
        <v>404</v>
      </c>
      <c r="D240" s="3" t="s">
        <v>8</v>
      </c>
      <c r="E240" s="3" t="s">
        <v>405</v>
      </c>
    </row>
    <row r="241" spans="1:5" ht="13.5">
      <c r="A241" s="3" t="s">
        <v>641</v>
      </c>
      <c r="B241" s="3" t="str">
        <f>"1120010239"</f>
        <v>1120010239</v>
      </c>
      <c r="C241" s="3" t="s">
        <v>404</v>
      </c>
      <c r="D241" s="3" t="s">
        <v>8</v>
      </c>
      <c r="E241" s="3" t="s">
        <v>405</v>
      </c>
    </row>
    <row r="242" spans="1:5" ht="13.5">
      <c r="A242" s="3" t="s">
        <v>642</v>
      </c>
      <c r="B242" s="3" t="str">
        <f>"1120010240"</f>
        <v>1120010240</v>
      </c>
      <c r="C242" s="3" t="s">
        <v>404</v>
      </c>
      <c r="D242" s="3" t="s">
        <v>8</v>
      </c>
      <c r="E242" s="3" t="s">
        <v>405</v>
      </c>
    </row>
    <row r="243" spans="1:5" ht="13.5">
      <c r="A243" s="3" t="s">
        <v>643</v>
      </c>
      <c r="B243" s="3" t="str">
        <f>"1120010241"</f>
        <v>1120010241</v>
      </c>
      <c r="C243" s="3" t="s">
        <v>404</v>
      </c>
      <c r="D243" s="3" t="s">
        <v>8</v>
      </c>
      <c r="E243" s="3" t="s">
        <v>405</v>
      </c>
    </row>
    <row r="244" spans="1:5" ht="13.5">
      <c r="A244" s="3" t="s">
        <v>644</v>
      </c>
      <c r="B244" s="3" t="str">
        <f>"1120010242"</f>
        <v>1120010242</v>
      </c>
      <c r="C244" s="3" t="s">
        <v>404</v>
      </c>
      <c r="D244" s="3" t="s">
        <v>8</v>
      </c>
      <c r="E244" s="3" t="s">
        <v>405</v>
      </c>
    </row>
    <row r="245" spans="1:5" ht="13.5">
      <c r="A245" s="3" t="s">
        <v>645</v>
      </c>
      <c r="B245" s="3" t="str">
        <f>"1120010243"</f>
        <v>1120010243</v>
      </c>
      <c r="C245" s="3" t="s">
        <v>404</v>
      </c>
      <c r="D245" s="3" t="s">
        <v>8</v>
      </c>
      <c r="E245" s="3" t="s">
        <v>405</v>
      </c>
    </row>
    <row r="246" spans="1:5" ht="13.5">
      <c r="A246" s="3" t="s">
        <v>646</v>
      </c>
      <c r="B246" s="3" t="str">
        <f>"1120010244"</f>
        <v>1120010244</v>
      </c>
      <c r="C246" s="3" t="s">
        <v>404</v>
      </c>
      <c r="D246" s="3" t="s">
        <v>8</v>
      </c>
      <c r="E246" s="3" t="s">
        <v>405</v>
      </c>
    </row>
    <row r="247" spans="1:5" ht="13.5">
      <c r="A247" s="3" t="s">
        <v>647</v>
      </c>
      <c r="B247" s="3" t="str">
        <f>"1120010245"</f>
        <v>1120010245</v>
      </c>
      <c r="C247" s="3" t="s">
        <v>404</v>
      </c>
      <c r="D247" s="3" t="s">
        <v>8</v>
      </c>
      <c r="E247" s="3" t="s">
        <v>405</v>
      </c>
    </row>
    <row r="248" spans="1:5" ht="13.5">
      <c r="A248" s="3" t="s">
        <v>648</v>
      </c>
      <c r="B248" s="3" t="str">
        <f>"1120010246"</f>
        <v>1120010246</v>
      </c>
      <c r="C248" s="3" t="s">
        <v>404</v>
      </c>
      <c r="D248" s="3" t="s">
        <v>8</v>
      </c>
      <c r="E248" s="3" t="s">
        <v>405</v>
      </c>
    </row>
    <row r="249" spans="1:5" ht="13.5">
      <c r="A249" s="3" t="s">
        <v>649</v>
      </c>
      <c r="B249" s="3" t="str">
        <f>"1120010247"</f>
        <v>1120010247</v>
      </c>
      <c r="C249" s="3" t="s">
        <v>404</v>
      </c>
      <c r="D249" s="3" t="s">
        <v>8</v>
      </c>
      <c r="E249" s="3" t="s">
        <v>405</v>
      </c>
    </row>
    <row r="250" spans="1:5" ht="13.5">
      <c r="A250" s="3" t="s">
        <v>650</v>
      </c>
      <c r="B250" s="3" t="str">
        <f>"1120010248"</f>
        <v>1120010248</v>
      </c>
      <c r="C250" s="3" t="s">
        <v>404</v>
      </c>
      <c r="D250" s="3" t="s">
        <v>8</v>
      </c>
      <c r="E250" s="3" t="s">
        <v>405</v>
      </c>
    </row>
    <row r="251" spans="1:5" ht="13.5">
      <c r="A251" s="3" t="s">
        <v>651</v>
      </c>
      <c r="B251" s="3" t="str">
        <f>"1120010249"</f>
        <v>1120010249</v>
      </c>
      <c r="C251" s="3" t="s">
        <v>404</v>
      </c>
      <c r="D251" s="3" t="s">
        <v>8</v>
      </c>
      <c r="E251" s="3" t="s">
        <v>405</v>
      </c>
    </row>
    <row r="252" spans="1:5" ht="13.5">
      <c r="A252" s="3" t="s">
        <v>652</v>
      </c>
      <c r="B252" s="3" t="str">
        <f>"1120010250"</f>
        <v>1120010250</v>
      </c>
      <c r="C252" s="3" t="s">
        <v>404</v>
      </c>
      <c r="D252" s="3" t="s">
        <v>8</v>
      </c>
      <c r="E252" s="3" t="s">
        <v>405</v>
      </c>
    </row>
    <row r="253" spans="1:5" ht="13.5">
      <c r="A253" s="3" t="s">
        <v>653</v>
      </c>
      <c r="B253" s="3" t="str">
        <f>"1120010251"</f>
        <v>1120010251</v>
      </c>
      <c r="C253" s="3" t="s">
        <v>404</v>
      </c>
      <c r="D253" s="3" t="s">
        <v>8</v>
      </c>
      <c r="E253" s="3" t="s">
        <v>405</v>
      </c>
    </row>
    <row r="254" spans="1:5" ht="13.5">
      <c r="A254" s="3" t="s">
        <v>654</v>
      </c>
      <c r="B254" s="3" t="str">
        <f>"1120010252"</f>
        <v>1120010252</v>
      </c>
      <c r="C254" s="3" t="s">
        <v>404</v>
      </c>
      <c r="D254" s="3" t="s">
        <v>8</v>
      </c>
      <c r="E254" s="3" t="s">
        <v>405</v>
      </c>
    </row>
    <row r="255" spans="1:5" ht="13.5">
      <c r="A255" s="3" t="s">
        <v>655</v>
      </c>
      <c r="B255" s="3" t="str">
        <f>"1120010253"</f>
        <v>1120010253</v>
      </c>
      <c r="C255" s="3" t="s">
        <v>404</v>
      </c>
      <c r="D255" s="3" t="s">
        <v>8</v>
      </c>
      <c r="E255" s="3" t="s">
        <v>405</v>
      </c>
    </row>
    <row r="256" spans="1:5" ht="13.5">
      <c r="A256" s="3" t="s">
        <v>656</v>
      </c>
      <c r="B256" s="3" t="str">
        <f>"1120010254"</f>
        <v>1120010254</v>
      </c>
      <c r="C256" s="3" t="s">
        <v>404</v>
      </c>
      <c r="D256" s="3" t="s">
        <v>8</v>
      </c>
      <c r="E256" s="3" t="s">
        <v>405</v>
      </c>
    </row>
    <row r="257" spans="1:5" ht="13.5">
      <c r="A257" s="3" t="s">
        <v>657</v>
      </c>
      <c r="B257" s="3" t="str">
        <f>"1120010255"</f>
        <v>1120010255</v>
      </c>
      <c r="C257" s="3" t="s">
        <v>404</v>
      </c>
      <c r="D257" s="3" t="s">
        <v>8</v>
      </c>
      <c r="E257" s="3" t="s">
        <v>405</v>
      </c>
    </row>
    <row r="258" spans="1:5" ht="13.5">
      <c r="A258" s="3" t="s">
        <v>658</v>
      </c>
      <c r="B258" s="3" t="str">
        <f>"1120010256"</f>
        <v>1120010256</v>
      </c>
      <c r="C258" s="3" t="s">
        <v>445</v>
      </c>
      <c r="D258" s="3" t="s">
        <v>8</v>
      </c>
      <c r="E258" s="3" t="s">
        <v>405</v>
      </c>
    </row>
    <row r="259" spans="1:5" ht="13.5">
      <c r="A259" s="3" t="s">
        <v>659</v>
      </c>
      <c r="B259" s="3" t="str">
        <f>"1120010257"</f>
        <v>1120010257</v>
      </c>
      <c r="C259" s="3" t="s">
        <v>404</v>
      </c>
      <c r="D259" s="3" t="s">
        <v>8</v>
      </c>
      <c r="E259" s="3" t="s">
        <v>405</v>
      </c>
    </row>
    <row r="260" spans="1:5" ht="13.5">
      <c r="A260" s="3" t="s">
        <v>660</v>
      </c>
      <c r="B260" s="3" t="str">
        <f>"1120010258"</f>
        <v>1120010258</v>
      </c>
      <c r="C260" s="3" t="s">
        <v>404</v>
      </c>
      <c r="D260" s="3" t="s">
        <v>8</v>
      </c>
      <c r="E260" s="3" t="s">
        <v>405</v>
      </c>
    </row>
    <row r="261" spans="1:5" ht="13.5">
      <c r="A261" s="3" t="s">
        <v>661</v>
      </c>
      <c r="B261" s="3" t="str">
        <f>"1120010259"</f>
        <v>1120010259</v>
      </c>
      <c r="C261" s="3" t="s">
        <v>404</v>
      </c>
      <c r="D261" s="3" t="s">
        <v>8</v>
      </c>
      <c r="E261" s="3" t="s">
        <v>405</v>
      </c>
    </row>
    <row r="262" spans="1:5" ht="13.5">
      <c r="A262" s="3" t="s">
        <v>662</v>
      </c>
      <c r="B262" s="3" t="str">
        <f>"1120010260"</f>
        <v>1120010260</v>
      </c>
      <c r="C262" s="3" t="s">
        <v>404</v>
      </c>
      <c r="D262" s="3" t="s">
        <v>8</v>
      </c>
      <c r="E262" s="3" t="s">
        <v>405</v>
      </c>
    </row>
    <row r="263" spans="1:5" ht="13.5">
      <c r="A263" s="3" t="s">
        <v>663</v>
      </c>
      <c r="B263" s="3" t="str">
        <f>"1120010261"</f>
        <v>1120010261</v>
      </c>
      <c r="C263" s="3" t="s">
        <v>404</v>
      </c>
      <c r="D263" s="3" t="s">
        <v>8</v>
      </c>
      <c r="E263" s="3" t="s">
        <v>405</v>
      </c>
    </row>
    <row r="264" spans="1:5" ht="13.5">
      <c r="A264" s="3" t="s">
        <v>664</v>
      </c>
      <c r="B264" s="3" t="str">
        <f>"1120010262"</f>
        <v>1120010262</v>
      </c>
      <c r="C264" s="3" t="s">
        <v>404</v>
      </c>
      <c r="D264" s="3" t="s">
        <v>8</v>
      </c>
      <c r="E264" s="3" t="s">
        <v>405</v>
      </c>
    </row>
    <row r="265" spans="1:5" ht="13.5">
      <c r="A265" s="3" t="s">
        <v>665</v>
      </c>
      <c r="B265" s="3" t="str">
        <f>"1120010263"</f>
        <v>1120010263</v>
      </c>
      <c r="C265" s="3" t="s">
        <v>404</v>
      </c>
      <c r="D265" s="3" t="s">
        <v>8</v>
      </c>
      <c r="E265" s="3" t="s">
        <v>405</v>
      </c>
    </row>
    <row r="266" spans="1:5" ht="13.5">
      <c r="A266" s="3" t="s">
        <v>666</v>
      </c>
      <c r="B266" s="3" t="str">
        <f>"1120010264"</f>
        <v>1120010264</v>
      </c>
      <c r="C266" s="3" t="s">
        <v>404</v>
      </c>
      <c r="D266" s="3" t="s">
        <v>8</v>
      </c>
      <c r="E266" s="3" t="s">
        <v>405</v>
      </c>
    </row>
    <row r="267" spans="1:5" ht="13.5">
      <c r="A267" s="3" t="s">
        <v>667</v>
      </c>
      <c r="B267" s="3" t="str">
        <f>"1120010265"</f>
        <v>1120010265</v>
      </c>
      <c r="C267" s="3" t="s">
        <v>404</v>
      </c>
      <c r="D267" s="3" t="s">
        <v>8</v>
      </c>
      <c r="E267" s="3" t="s">
        <v>405</v>
      </c>
    </row>
    <row r="268" spans="1:5" ht="13.5">
      <c r="A268" s="3" t="s">
        <v>668</v>
      </c>
      <c r="B268" s="3" t="str">
        <f>"1120010266"</f>
        <v>1120010266</v>
      </c>
      <c r="C268" s="3" t="s">
        <v>404</v>
      </c>
      <c r="D268" s="3" t="s">
        <v>8</v>
      </c>
      <c r="E268" s="3" t="s">
        <v>405</v>
      </c>
    </row>
    <row r="269" spans="1:5" ht="13.5">
      <c r="A269" s="3" t="s">
        <v>669</v>
      </c>
      <c r="B269" s="3" t="str">
        <f>"1120010267"</f>
        <v>1120010267</v>
      </c>
      <c r="C269" s="3" t="s">
        <v>404</v>
      </c>
      <c r="D269" s="3" t="s">
        <v>8</v>
      </c>
      <c r="E269" s="3" t="s">
        <v>405</v>
      </c>
    </row>
    <row r="270" spans="1:5" ht="13.5">
      <c r="A270" s="3" t="s">
        <v>670</v>
      </c>
      <c r="B270" s="3" t="str">
        <f>"1120010268"</f>
        <v>1120010268</v>
      </c>
      <c r="C270" s="3" t="s">
        <v>404</v>
      </c>
      <c r="D270" s="3" t="s">
        <v>8</v>
      </c>
      <c r="E270" s="3" t="s">
        <v>405</v>
      </c>
    </row>
    <row r="271" spans="1:5" ht="13.5">
      <c r="A271" s="3" t="s">
        <v>671</v>
      </c>
      <c r="B271" s="3" t="str">
        <f>"1120010269"</f>
        <v>1120010269</v>
      </c>
      <c r="C271" s="3" t="s">
        <v>404</v>
      </c>
      <c r="D271" s="3" t="s">
        <v>8</v>
      </c>
      <c r="E271" s="3" t="s">
        <v>405</v>
      </c>
    </row>
    <row r="272" spans="1:5" ht="13.5">
      <c r="A272" s="3" t="s">
        <v>672</v>
      </c>
      <c r="B272" s="3" t="str">
        <f>"1120010270"</f>
        <v>1120010270</v>
      </c>
      <c r="C272" s="3" t="s">
        <v>404</v>
      </c>
      <c r="D272" s="3" t="s">
        <v>8</v>
      </c>
      <c r="E272" s="3" t="s">
        <v>405</v>
      </c>
    </row>
    <row r="273" spans="1:5" ht="13.5">
      <c r="A273" s="3" t="s">
        <v>673</v>
      </c>
      <c r="B273" s="3" t="str">
        <f>"1120010271"</f>
        <v>1120010271</v>
      </c>
      <c r="C273" s="3" t="s">
        <v>404</v>
      </c>
      <c r="D273" s="3" t="s">
        <v>8</v>
      </c>
      <c r="E273" s="3" t="s">
        <v>405</v>
      </c>
    </row>
    <row r="274" spans="1:5" ht="13.5">
      <c r="A274" s="3" t="s">
        <v>674</v>
      </c>
      <c r="B274" s="3" t="str">
        <f>"1120010272"</f>
        <v>1120010272</v>
      </c>
      <c r="C274" s="3" t="s">
        <v>404</v>
      </c>
      <c r="D274" s="3" t="s">
        <v>8</v>
      </c>
      <c r="E274" s="3" t="s">
        <v>405</v>
      </c>
    </row>
    <row r="275" spans="1:5" ht="13.5">
      <c r="A275" s="3" t="s">
        <v>675</v>
      </c>
      <c r="B275" s="3" t="str">
        <f>"1120010273"</f>
        <v>1120010273</v>
      </c>
      <c r="C275" s="3" t="s">
        <v>404</v>
      </c>
      <c r="D275" s="3" t="s">
        <v>8</v>
      </c>
      <c r="E275" s="3" t="s">
        <v>405</v>
      </c>
    </row>
    <row r="276" spans="1:5" ht="13.5">
      <c r="A276" s="3" t="s">
        <v>676</v>
      </c>
      <c r="B276" s="3" t="str">
        <f>"1120010274"</f>
        <v>1120010274</v>
      </c>
      <c r="C276" s="3" t="s">
        <v>404</v>
      </c>
      <c r="D276" s="3" t="s">
        <v>8</v>
      </c>
      <c r="E276" s="3" t="s">
        <v>405</v>
      </c>
    </row>
    <row r="277" spans="1:5" ht="13.5">
      <c r="A277" s="3" t="s">
        <v>677</v>
      </c>
      <c r="B277" s="3" t="str">
        <f>"1120010275"</f>
        <v>1120010275</v>
      </c>
      <c r="C277" s="3" t="s">
        <v>404</v>
      </c>
      <c r="D277" s="3" t="s">
        <v>8</v>
      </c>
      <c r="E277" s="3" t="s">
        <v>405</v>
      </c>
    </row>
    <row r="278" spans="1:5" ht="13.5">
      <c r="A278" s="3" t="s">
        <v>678</v>
      </c>
      <c r="B278" s="3" t="str">
        <f>"1120010276"</f>
        <v>1120010276</v>
      </c>
      <c r="C278" s="3" t="s">
        <v>404</v>
      </c>
      <c r="D278" s="3" t="s">
        <v>8</v>
      </c>
      <c r="E278" s="3" t="s">
        <v>405</v>
      </c>
    </row>
    <row r="279" spans="1:5" ht="13.5">
      <c r="A279" s="3" t="s">
        <v>679</v>
      </c>
      <c r="B279" s="3" t="str">
        <f>"1120010277"</f>
        <v>1120010277</v>
      </c>
      <c r="C279" s="3" t="s">
        <v>404</v>
      </c>
      <c r="D279" s="3" t="s">
        <v>8</v>
      </c>
      <c r="E279" s="3" t="s">
        <v>405</v>
      </c>
    </row>
    <row r="280" spans="1:5" ht="13.5">
      <c r="A280" s="3" t="s">
        <v>680</v>
      </c>
      <c r="B280" s="3" t="str">
        <f>"1120010278"</f>
        <v>1120010278</v>
      </c>
      <c r="C280" s="3" t="s">
        <v>404</v>
      </c>
      <c r="D280" s="3" t="s">
        <v>8</v>
      </c>
      <c r="E280" s="3" t="s">
        <v>405</v>
      </c>
    </row>
    <row r="281" spans="1:5" ht="13.5">
      <c r="A281" s="3" t="s">
        <v>681</v>
      </c>
      <c r="B281" s="3" t="str">
        <f>"1120010279"</f>
        <v>1120010279</v>
      </c>
      <c r="C281" s="3" t="s">
        <v>404</v>
      </c>
      <c r="D281" s="3" t="s">
        <v>8</v>
      </c>
      <c r="E281" s="3" t="s">
        <v>405</v>
      </c>
    </row>
    <row r="282" spans="1:5" ht="13.5">
      <c r="A282" s="3" t="s">
        <v>682</v>
      </c>
      <c r="B282" s="3" t="str">
        <f>"1120010280"</f>
        <v>1120010280</v>
      </c>
      <c r="C282" s="3" t="s">
        <v>404</v>
      </c>
      <c r="D282" s="3" t="s">
        <v>8</v>
      </c>
      <c r="E282" s="3" t="s">
        <v>405</v>
      </c>
    </row>
    <row r="283" spans="1:5" ht="13.5">
      <c r="A283" s="3" t="s">
        <v>683</v>
      </c>
      <c r="B283" s="3" t="str">
        <f>"1120010281"</f>
        <v>1120010281</v>
      </c>
      <c r="C283" s="3" t="s">
        <v>404</v>
      </c>
      <c r="D283" s="3" t="s">
        <v>8</v>
      </c>
      <c r="E283" s="3" t="s">
        <v>405</v>
      </c>
    </row>
    <row r="284" spans="1:5" ht="13.5">
      <c r="A284" s="3" t="s">
        <v>684</v>
      </c>
      <c r="B284" s="3" t="str">
        <f>"1120010282"</f>
        <v>1120010282</v>
      </c>
      <c r="C284" s="3" t="s">
        <v>404</v>
      </c>
      <c r="D284" s="3" t="s">
        <v>8</v>
      </c>
      <c r="E284" s="3" t="s">
        <v>405</v>
      </c>
    </row>
    <row r="285" spans="1:5" ht="13.5">
      <c r="A285" s="3" t="s">
        <v>685</v>
      </c>
      <c r="B285" s="3" t="str">
        <f>"1120010283"</f>
        <v>1120010283</v>
      </c>
      <c r="C285" s="3" t="s">
        <v>404</v>
      </c>
      <c r="D285" s="3" t="s">
        <v>8</v>
      </c>
      <c r="E285" s="3" t="s">
        <v>405</v>
      </c>
    </row>
    <row r="286" spans="1:5" ht="13.5">
      <c r="A286" s="3" t="s">
        <v>686</v>
      </c>
      <c r="B286" s="3" t="str">
        <f>"1120010284"</f>
        <v>1120010284</v>
      </c>
      <c r="C286" s="3" t="s">
        <v>404</v>
      </c>
      <c r="D286" s="3" t="s">
        <v>8</v>
      </c>
      <c r="E286" s="3" t="s">
        <v>405</v>
      </c>
    </row>
    <row r="287" spans="1:5" ht="13.5">
      <c r="A287" s="3" t="s">
        <v>687</v>
      </c>
      <c r="B287" s="3" t="str">
        <f>"1120010285"</f>
        <v>1120010285</v>
      </c>
      <c r="C287" s="3" t="s">
        <v>404</v>
      </c>
      <c r="D287" s="3" t="s">
        <v>8</v>
      </c>
      <c r="E287" s="3" t="s">
        <v>405</v>
      </c>
    </row>
    <row r="288" spans="1:5" ht="13.5">
      <c r="A288" s="3" t="s">
        <v>688</v>
      </c>
      <c r="B288" s="3" t="str">
        <f>"1120010286"</f>
        <v>1120010286</v>
      </c>
      <c r="C288" s="3" t="s">
        <v>404</v>
      </c>
      <c r="D288" s="3" t="s">
        <v>8</v>
      </c>
      <c r="E288" s="3" t="s">
        <v>405</v>
      </c>
    </row>
    <row r="289" spans="1:5" ht="13.5">
      <c r="A289" s="3" t="s">
        <v>689</v>
      </c>
      <c r="B289" s="3" t="str">
        <f>"1120010287"</f>
        <v>1120010287</v>
      </c>
      <c r="C289" s="3" t="s">
        <v>404</v>
      </c>
      <c r="D289" s="3" t="s">
        <v>8</v>
      </c>
      <c r="E289" s="3" t="s">
        <v>405</v>
      </c>
    </row>
    <row r="290" spans="1:5" ht="13.5">
      <c r="A290" s="3" t="s">
        <v>690</v>
      </c>
      <c r="B290" s="3" t="str">
        <f>"1120010288"</f>
        <v>1120010288</v>
      </c>
      <c r="C290" s="3" t="s">
        <v>404</v>
      </c>
      <c r="D290" s="3" t="s">
        <v>8</v>
      </c>
      <c r="E290" s="3" t="s">
        <v>405</v>
      </c>
    </row>
    <row r="291" spans="1:5" ht="13.5">
      <c r="A291" s="3" t="s">
        <v>691</v>
      </c>
      <c r="B291" s="3" t="str">
        <f>"1120010289"</f>
        <v>1120010289</v>
      </c>
      <c r="C291" s="3" t="s">
        <v>404</v>
      </c>
      <c r="D291" s="3" t="s">
        <v>8</v>
      </c>
      <c r="E291" s="3" t="s">
        <v>405</v>
      </c>
    </row>
    <row r="292" spans="1:5" ht="13.5">
      <c r="A292" s="3" t="s">
        <v>692</v>
      </c>
      <c r="B292" s="3" t="str">
        <f>"1120010290"</f>
        <v>1120010290</v>
      </c>
      <c r="C292" s="3" t="s">
        <v>404</v>
      </c>
      <c r="D292" s="3" t="s">
        <v>8</v>
      </c>
      <c r="E292" s="3" t="s">
        <v>405</v>
      </c>
    </row>
    <row r="293" spans="1:5" ht="13.5">
      <c r="A293" s="3" t="s">
        <v>693</v>
      </c>
      <c r="B293" s="3" t="str">
        <f>"1120010291"</f>
        <v>1120010291</v>
      </c>
      <c r="C293" s="3" t="s">
        <v>404</v>
      </c>
      <c r="D293" s="3" t="s">
        <v>8</v>
      </c>
      <c r="E293" s="3" t="s">
        <v>405</v>
      </c>
    </row>
    <row r="294" spans="1:5" ht="13.5">
      <c r="A294" s="3" t="s">
        <v>694</v>
      </c>
      <c r="B294" s="3" t="str">
        <f>"1120010292"</f>
        <v>1120010292</v>
      </c>
      <c r="C294" s="3" t="s">
        <v>404</v>
      </c>
      <c r="D294" s="3" t="s">
        <v>8</v>
      </c>
      <c r="E294" s="3" t="s">
        <v>405</v>
      </c>
    </row>
    <row r="295" spans="1:5" ht="13.5">
      <c r="A295" s="3" t="s">
        <v>695</v>
      </c>
      <c r="B295" s="3" t="str">
        <f>"1120010293"</f>
        <v>1120010293</v>
      </c>
      <c r="C295" s="3" t="s">
        <v>404</v>
      </c>
      <c r="D295" s="3" t="s">
        <v>8</v>
      </c>
      <c r="E295" s="3" t="s">
        <v>405</v>
      </c>
    </row>
    <row r="296" spans="1:5" ht="13.5">
      <c r="A296" s="3" t="s">
        <v>696</v>
      </c>
      <c r="B296" s="3" t="str">
        <f>"1120010294"</f>
        <v>1120010294</v>
      </c>
      <c r="C296" s="3" t="s">
        <v>404</v>
      </c>
      <c r="D296" s="3" t="s">
        <v>8</v>
      </c>
      <c r="E296" s="3" t="s">
        <v>405</v>
      </c>
    </row>
    <row r="297" spans="1:5" ht="13.5">
      <c r="A297" s="3" t="s">
        <v>697</v>
      </c>
      <c r="B297" s="3" t="str">
        <f>"1120010295"</f>
        <v>1120010295</v>
      </c>
      <c r="C297" s="3" t="s">
        <v>404</v>
      </c>
      <c r="D297" s="3" t="s">
        <v>8</v>
      </c>
      <c r="E297" s="3" t="s">
        <v>405</v>
      </c>
    </row>
    <row r="298" spans="1:5" ht="13.5">
      <c r="A298" s="3" t="s">
        <v>698</v>
      </c>
      <c r="B298" s="3" t="str">
        <f>"1120010296"</f>
        <v>1120010296</v>
      </c>
      <c r="C298" s="3" t="s">
        <v>404</v>
      </c>
      <c r="D298" s="3" t="s">
        <v>8</v>
      </c>
      <c r="E298" s="3" t="s">
        <v>405</v>
      </c>
    </row>
    <row r="299" spans="1:5" ht="13.5">
      <c r="A299" s="3" t="s">
        <v>699</v>
      </c>
      <c r="B299" s="3" t="str">
        <f>"1120010297"</f>
        <v>1120010297</v>
      </c>
      <c r="C299" s="3" t="s">
        <v>404</v>
      </c>
      <c r="D299" s="3" t="s">
        <v>8</v>
      </c>
      <c r="E299" s="3" t="s">
        <v>405</v>
      </c>
    </row>
    <row r="300" spans="1:5" ht="13.5">
      <c r="A300" s="3" t="s">
        <v>700</v>
      </c>
      <c r="B300" s="3" t="str">
        <f>"1120010298"</f>
        <v>1120010298</v>
      </c>
      <c r="C300" s="3" t="s">
        <v>404</v>
      </c>
      <c r="D300" s="3" t="s">
        <v>8</v>
      </c>
      <c r="E300" s="3" t="s">
        <v>405</v>
      </c>
    </row>
    <row r="301" spans="1:5" ht="13.5">
      <c r="A301" s="3" t="s">
        <v>701</v>
      </c>
      <c r="B301" s="3" t="str">
        <f>"1120010299"</f>
        <v>1120010299</v>
      </c>
      <c r="C301" s="3" t="s">
        <v>404</v>
      </c>
      <c r="D301" s="3" t="s">
        <v>8</v>
      </c>
      <c r="E301" s="3" t="s">
        <v>405</v>
      </c>
    </row>
    <row r="302" spans="1:5" ht="13.5">
      <c r="A302" s="3" t="s">
        <v>702</v>
      </c>
      <c r="B302" s="3" t="str">
        <f>"1120010300"</f>
        <v>1120010300</v>
      </c>
      <c r="C302" s="3" t="s">
        <v>404</v>
      </c>
      <c r="D302" s="3" t="s">
        <v>8</v>
      </c>
      <c r="E302" s="3" t="s">
        <v>405</v>
      </c>
    </row>
    <row r="303" spans="1:5" ht="13.5">
      <c r="A303" s="3" t="s">
        <v>703</v>
      </c>
      <c r="B303" s="3" t="str">
        <f>"1120010301"</f>
        <v>1120010301</v>
      </c>
      <c r="C303" s="3" t="s">
        <v>404</v>
      </c>
      <c r="D303" s="3" t="s">
        <v>8</v>
      </c>
      <c r="E303" s="3" t="s">
        <v>405</v>
      </c>
    </row>
    <row r="304" spans="1:5" ht="13.5">
      <c r="A304" s="3" t="s">
        <v>704</v>
      </c>
      <c r="B304" s="3" t="str">
        <f>"1120010302"</f>
        <v>1120010302</v>
      </c>
      <c r="C304" s="3" t="s">
        <v>404</v>
      </c>
      <c r="D304" s="3" t="s">
        <v>8</v>
      </c>
      <c r="E304" s="3" t="s">
        <v>405</v>
      </c>
    </row>
    <row r="305" spans="1:5" ht="13.5">
      <c r="A305" s="3" t="s">
        <v>705</v>
      </c>
      <c r="B305" s="3" t="str">
        <f>"1120010303"</f>
        <v>1120010303</v>
      </c>
      <c r="C305" s="3" t="s">
        <v>404</v>
      </c>
      <c r="D305" s="3" t="s">
        <v>8</v>
      </c>
      <c r="E305" s="3" t="s">
        <v>405</v>
      </c>
    </row>
    <row r="306" spans="1:5" ht="13.5">
      <c r="A306" s="3" t="s">
        <v>706</v>
      </c>
      <c r="B306" s="3" t="str">
        <f>"1120010304"</f>
        <v>1120010304</v>
      </c>
      <c r="C306" s="3" t="s">
        <v>404</v>
      </c>
      <c r="D306" s="3" t="s">
        <v>8</v>
      </c>
      <c r="E306" s="3" t="s">
        <v>405</v>
      </c>
    </row>
    <row r="307" spans="1:5" ht="13.5">
      <c r="A307" s="3" t="s">
        <v>707</v>
      </c>
      <c r="B307" s="3" t="str">
        <f>"1120010305"</f>
        <v>1120010305</v>
      </c>
      <c r="C307" s="3" t="s">
        <v>404</v>
      </c>
      <c r="D307" s="3" t="s">
        <v>8</v>
      </c>
      <c r="E307" s="3" t="s">
        <v>405</v>
      </c>
    </row>
    <row r="308" spans="1:5" ht="13.5">
      <c r="A308" s="3" t="s">
        <v>708</v>
      </c>
      <c r="B308" s="3" t="str">
        <f>"1120010306"</f>
        <v>1120010306</v>
      </c>
      <c r="C308" s="3" t="s">
        <v>404</v>
      </c>
      <c r="D308" s="3" t="s">
        <v>8</v>
      </c>
      <c r="E308" s="3" t="s">
        <v>405</v>
      </c>
    </row>
    <row r="309" spans="1:5" ht="13.5">
      <c r="A309" s="3" t="s">
        <v>709</v>
      </c>
      <c r="B309" s="3" t="str">
        <f>"1120010307"</f>
        <v>1120010307</v>
      </c>
      <c r="C309" s="3" t="s">
        <v>404</v>
      </c>
      <c r="D309" s="3" t="s">
        <v>8</v>
      </c>
      <c r="E309" s="3" t="s">
        <v>405</v>
      </c>
    </row>
    <row r="310" spans="1:5" ht="13.5">
      <c r="A310" s="3" t="s">
        <v>710</v>
      </c>
      <c r="B310" s="3" t="str">
        <f>"1120010308"</f>
        <v>1120010308</v>
      </c>
      <c r="C310" s="3" t="s">
        <v>404</v>
      </c>
      <c r="D310" s="3" t="s">
        <v>8</v>
      </c>
      <c r="E310" s="3" t="s">
        <v>405</v>
      </c>
    </row>
    <row r="311" spans="1:5" ht="13.5">
      <c r="A311" s="3" t="s">
        <v>711</v>
      </c>
      <c r="B311" s="3" t="str">
        <f>"1120010309"</f>
        <v>1120010309</v>
      </c>
      <c r="C311" s="3" t="s">
        <v>404</v>
      </c>
      <c r="D311" s="3" t="s">
        <v>8</v>
      </c>
      <c r="E311" s="3" t="s">
        <v>405</v>
      </c>
    </row>
    <row r="312" spans="1:5" ht="13.5">
      <c r="A312" s="3" t="s">
        <v>712</v>
      </c>
      <c r="B312" s="3" t="str">
        <f>"1120010310"</f>
        <v>1120010310</v>
      </c>
      <c r="C312" s="3" t="s">
        <v>404</v>
      </c>
      <c r="D312" s="3" t="s">
        <v>8</v>
      </c>
      <c r="E312" s="3" t="s">
        <v>405</v>
      </c>
    </row>
    <row r="313" spans="1:5" ht="13.5">
      <c r="A313" s="3" t="s">
        <v>713</v>
      </c>
      <c r="B313" s="3" t="str">
        <f>"1120010311"</f>
        <v>1120010311</v>
      </c>
      <c r="C313" s="3" t="s">
        <v>404</v>
      </c>
      <c r="D313" s="3" t="s">
        <v>8</v>
      </c>
      <c r="E313" s="3" t="s">
        <v>405</v>
      </c>
    </row>
    <row r="314" spans="1:5" ht="13.5">
      <c r="A314" s="3" t="s">
        <v>714</v>
      </c>
      <c r="B314" s="3" t="str">
        <f>"1120010312"</f>
        <v>1120010312</v>
      </c>
      <c r="C314" s="3" t="s">
        <v>404</v>
      </c>
      <c r="D314" s="3" t="s">
        <v>8</v>
      </c>
      <c r="E314" s="3" t="s">
        <v>405</v>
      </c>
    </row>
    <row r="315" spans="1:5" ht="13.5">
      <c r="A315" s="3" t="s">
        <v>715</v>
      </c>
      <c r="B315" s="3" t="str">
        <f>"1120010313"</f>
        <v>1120010313</v>
      </c>
      <c r="C315" s="3" t="s">
        <v>404</v>
      </c>
      <c r="D315" s="3" t="s">
        <v>8</v>
      </c>
      <c r="E315" s="3" t="s">
        <v>405</v>
      </c>
    </row>
    <row r="316" spans="1:5" ht="13.5">
      <c r="A316" s="3" t="s">
        <v>716</v>
      </c>
      <c r="B316" s="3" t="str">
        <f>"1120010314"</f>
        <v>1120010314</v>
      </c>
      <c r="C316" s="3" t="s">
        <v>404</v>
      </c>
      <c r="D316" s="3" t="s">
        <v>8</v>
      </c>
      <c r="E316" s="3" t="s">
        <v>405</v>
      </c>
    </row>
    <row r="317" spans="1:5" ht="13.5">
      <c r="A317" s="3" t="s">
        <v>717</v>
      </c>
      <c r="B317" s="3" t="str">
        <f>"1120010315"</f>
        <v>1120010315</v>
      </c>
      <c r="C317" s="3" t="s">
        <v>404</v>
      </c>
      <c r="D317" s="3" t="s">
        <v>8</v>
      </c>
      <c r="E317" s="3" t="s">
        <v>405</v>
      </c>
    </row>
    <row r="318" spans="1:5" ht="13.5">
      <c r="A318" s="3" t="s">
        <v>718</v>
      </c>
      <c r="B318" s="3" t="str">
        <f>"1120010316"</f>
        <v>1120010316</v>
      </c>
      <c r="C318" s="3" t="s">
        <v>404</v>
      </c>
      <c r="D318" s="3" t="s">
        <v>8</v>
      </c>
      <c r="E318" s="3" t="s">
        <v>405</v>
      </c>
    </row>
    <row r="319" spans="1:5" ht="13.5">
      <c r="A319" s="3" t="s">
        <v>719</v>
      </c>
      <c r="B319" s="3" t="str">
        <f>"1120010317"</f>
        <v>1120010317</v>
      </c>
      <c r="C319" s="3" t="s">
        <v>404</v>
      </c>
      <c r="D319" s="3" t="s">
        <v>8</v>
      </c>
      <c r="E319" s="3" t="s">
        <v>405</v>
      </c>
    </row>
    <row r="320" spans="1:5" ht="13.5">
      <c r="A320" s="3" t="s">
        <v>720</v>
      </c>
      <c r="B320" s="3" t="str">
        <f>"1120010318"</f>
        <v>1120010318</v>
      </c>
      <c r="C320" s="3" t="s">
        <v>404</v>
      </c>
      <c r="D320" s="3" t="s">
        <v>8</v>
      </c>
      <c r="E320" s="3" t="s">
        <v>405</v>
      </c>
    </row>
    <row r="321" spans="1:5" ht="13.5">
      <c r="A321" s="3" t="s">
        <v>721</v>
      </c>
      <c r="B321" s="3" t="str">
        <f>"1120010319"</f>
        <v>1120010319</v>
      </c>
      <c r="C321" s="3" t="s">
        <v>404</v>
      </c>
      <c r="D321" s="3" t="s">
        <v>8</v>
      </c>
      <c r="E321" s="3" t="s">
        <v>405</v>
      </c>
    </row>
    <row r="322" spans="1:5" ht="13.5">
      <c r="A322" s="3" t="s">
        <v>722</v>
      </c>
      <c r="B322" s="3" t="str">
        <f>"1120010320"</f>
        <v>1120010320</v>
      </c>
      <c r="C322" s="3" t="s">
        <v>404</v>
      </c>
      <c r="D322" s="3" t="s">
        <v>8</v>
      </c>
      <c r="E322" s="3" t="s">
        <v>405</v>
      </c>
    </row>
    <row r="323" spans="1:5" ht="13.5">
      <c r="A323" s="3" t="s">
        <v>723</v>
      </c>
      <c r="B323" s="3" t="str">
        <f>"1120010321"</f>
        <v>1120010321</v>
      </c>
      <c r="C323" s="3" t="s">
        <v>404</v>
      </c>
      <c r="D323" s="3" t="s">
        <v>8</v>
      </c>
      <c r="E323" s="3" t="s">
        <v>405</v>
      </c>
    </row>
    <row r="324" spans="1:5" ht="13.5">
      <c r="A324" s="3" t="s">
        <v>724</v>
      </c>
      <c r="B324" s="3" t="str">
        <f>"1120010322"</f>
        <v>1120010322</v>
      </c>
      <c r="C324" s="3" t="s">
        <v>404</v>
      </c>
      <c r="D324" s="3" t="s">
        <v>8</v>
      </c>
      <c r="E324" s="3" t="s">
        <v>405</v>
      </c>
    </row>
    <row r="325" spans="1:5" ht="13.5">
      <c r="A325" s="3" t="s">
        <v>725</v>
      </c>
      <c r="B325" s="3" t="str">
        <f>"1120010323"</f>
        <v>1120010323</v>
      </c>
      <c r="C325" s="3" t="s">
        <v>404</v>
      </c>
      <c r="D325" s="3" t="s">
        <v>8</v>
      </c>
      <c r="E325" s="3" t="s">
        <v>405</v>
      </c>
    </row>
    <row r="326" spans="1:5" ht="13.5">
      <c r="A326" s="3" t="s">
        <v>726</v>
      </c>
      <c r="B326" s="3" t="str">
        <f>"1120010324"</f>
        <v>1120010324</v>
      </c>
      <c r="C326" s="3" t="s">
        <v>445</v>
      </c>
      <c r="D326" s="3" t="s">
        <v>8</v>
      </c>
      <c r="E326" s="3" t="s">
        <v>405</v>
      </c>
    </row>
    <row r="327" spans="1:5" ht="13.5">
      <c r="A327" s="3" t="s">
        <v>727</v>
      </c>
      <c r="B327" s="3" t="str">
        <f>"1120010325"</f>
        <v>1120010325</v>
      </c>
      <c r="C327" s="3" t="s">
        <v>404</v>
      </c>
      <c r="D327" s="3" t="s">
        <v>8</v>
      </c>
      <c r="E327" s="3" t="s">
        <v>405</v>
      </c>
    </row>
    <row r="328" spans="1:5" ht="13.5">
      <c r="A328" s="3" t="s">
        <v>728</v>
      </c>
      <c r="B328" s="3" t="str">
        <f>"1120010326"</f>
        <v>1120010326</v>
      </c>
      <c r="C328" s="3" t="s">
        <v>404</v>
      </c>
      <c r="D328" s="3" t="s">
        <v>8</v>
      </c>
      <c r="E328" s="3" t="s">
        <v>405</v>
      </c>
    </row>
    <row r="329" spans="1:5" ht="13.5">
      <c r="A329" s="3" t="s">
        <v>729</v>
      </c>
      <c r="B329" s="3" t="str">
        <f>"1120010327"</f>
        <v>1120010327</v>
      </c>
      <c r="C329" s="3" t="s">
        <v>404</v>
      </c>
      <c r="D329" s="3" t="s">
        <v>8</v>
      </c>
      <c r="E329" s="3" t="s">
        <v>405</v>
      </c>
    </row>
    <row r="330" spans="1:5" ht="13.5">
      <c r="A330" s="3" t="s">
        <v>730</v>
      </c>
      <c r="B330" s="3" t="str">
        <f>"1120010328"</f>
        <v>1120010328</v>
      </c>
      <c r="C330" s="3" t="s">
        <v>404</v>
      </c>
      <c r="D330" s="3" t="s">
        <v>8</v>
      </c>
      <c r="E330" s="3" t="s">
        <v>405</v>
      </c>
    </row>
    <row r="331" spans="1:5" ht="13.5">
      <c r="A331" s="3" t="s">
        <v>731</v>
      </c>
      <c r="B331" s="3" t="str">
        <f>"1120010329"</f>
        <v>1120010329</v>
      </c>
      <c r="C331" s="3" t="s">
        <v>404</v>
      </c>
      <c r="D331" s="3" t="s">
        <v>8</v>
      </c>
      <c r="E331" s="3" t="s">
        <v>405</v>
      </c>
    </row>
    <row r="332" spans="1:5" ht="13.5">
      <c r="A332" s="3" t="s">
        <v>732</v>
      </c>
      <c r="B332" s="3" t="str">
        <f>"1120010330"</f>
        <v>1120010330</v>
      </c>
      <c r="C332" s="3" t="s">
        <v>404</v>
      </c>
      <c r="D332" s="3" t="s">
        <v>8</v>
      </c>
      <c r="E332" s="3" t="s">
        <v>405</v>
      </c>
    </row>
    <row r="333" spans="1:5" ht="13.5">
      <c r="A333" s="3" t="s">
        <v>733</v>
      </c>
      <c r="B333" s="3" t="str">
        <f>"1120010331"</f>
        <v>1120010331</v>
      </c>
      <c r="C333" s="3" t="s">
        <v>404</v>
      </c>
      <c r="D333" s="3" t="s">
        <v>8</v>
      </c>
      <c r="E333" s="3" t="s">
        <v>405</v>
      </c>
    </row>
    <row r="334" spans="1:5" ht="13.5">
      <c r="A334" s="3" t="s">
        <v>734</v>
      </c>
      <c r="B334" s="3" t="str">
        <f>"1120010332"</f>
        <v>1120010332</v>
      </c>
      <c r="C334" s="3" t="s">
        <v>404</v>
      </c>
      <c r="D334" s="3" t="s">
        <v>8</v>
      </c>
      <c r="E334" s="3" t="s">
        <v>405</v>
      </c>
    </row>
    <row r="335" spans="1:5" ht="13.5">
      <c r="A335" s="3" t="s">
        <v>735</v>
      </c>
      <c r="B335" s="3" t="str">
        <f>"1120010333"</f>
        <v>1120010333</v>
      </c>
      <c r="C335" s="3" t="s">
        <v>404</v>
      </c>
      <c r="D335" s="3" t="s">
        <v>8</v>
      </c>
      <c r="E335" s="3" t="s">
        <v>405</v>
      </c>
    </row>
    <row r="336" spans="1:5" ht="13.5">
      <c r="A336" s="3" t="s">
        <v>736</v>
      </c>
      <c r="B336" s="3" t="str">
        <f>"1120010334"</f>
        <v>1120010334</v>
      </c>
      <c r="C336" s="3" t="s">
        <v>404</v>
      </c>
      <c r="D336" s="3" t="s">
        <v>8</v>
      </c>
      <c r="E336" s="3" t="s">
        <v>405</v>
      </c>
    </row>
    <row r="337" spans="1:5" ht="13.5">
      <c r="A337" s="3" t="s">
        <v>737</v>
      </c>
      <c r="B337" s="3" t="str">
        <f>"1120010335"</f>
        <v>1120010335</v>
      </c>
      <c r="C337" s="3" t="s">
        <v>404</v>
      </c>
      <c r="D337" s="3" t="s">
        <v>8</v>
      </c>
      <c r="E337" s="3" t="s">
        <v>405</v>
      </c>
    </row>
    <row r="338" spans="1:5" ht="13.5">
      <c r="A338" s="3" t="s">
        <v>738</v>
      </c>
      <c r="B338" s="3" t="str">
        <f>"1120010336"</f>
        <v>1120010336</v>
      </c>
      <c r="C338" s="3" t="s">
        <v>404</v>
      </c>
      <c r="D338" s="3" t="s">
        <v>8</v>
      </c>
      <c r="E338" s="3" t="s">
        <v>405</v>
      </c>
    </row>
    <row r="339" spans="1:5" ht="13.5">
      <c r="A339" s="3" t="s">
        <v>739</v>
      </c>
      <c r="B339" s="3" t="str">
        <f>"1120010337"</f>
        <v>1120010337</v>
      </c>
      <c r="C339" s="3" t="s">
        <v>404</v>
      </c>
      <c r="D339" s="3" t="s">
        <v>8</v>
      </c>
      <c r="E339" s="3" t="s">
        <v>405</v>
      </c>
    </row>
    <row r="340" spans="1:5" ht="13.5">
      <c r="A340" s="3" t="s">
        <v>740</v>
      </c>
      <c r="B340" s="3" t="str">
        <f>"1120010338"</f>
        <v>1120010338</v>
      </c>
      <c r="C340" s="3" t="s">
        <v>404</v>
      </c>
      <c r="D340" s="3" t="s">
        <v>8</v>
      </c>
      <c r="E340" s="3" t="s">
        <v>405</v>
      </c>
    </row>
    <row r="341" spans="1:5" ht="13.5">
      <c r="A341" s="3" t="s">
        <v>741</v>
      </c>
      <c r="B341" s="3" t="str">
        <f>"1120010339"</f>
        <v>1120010339</v>
      </c>
      <c r="C341" s="3" t="s">
        <v>404</v>
      </c>
      <c r="D341" s="3" t="s">
        <v>8</v>
      </c>
      <c r="E341" s="3" t="s">
        <v>405</v>
      </c>
    </row>
    <row r="342" spans="1:5" ht="13.5">
      <c r="A342" s="3" t="s">
        <v>742</v>
      </c>
      <c r="B342" s="3" t="str">
        <f>"1120010340"</f>
        <v>1120010340</v>
      </c>
      <c r="C342" s="3" t="s">
        <v>404</v>
      </c>
      <c r="D342" s="3" t="s">
        <v>8</v>
      </c>
      <c r="E342" s="3" t="s">
        <v>405</v>
      </c>
    </row>
    <row r="343" spans="1:5" ht="13.5">
      <c r="A343" s="3" t="s">
        <v>743</v>
      </c>
      <c r="B343" s="3" t="str">
        <f>"1120010341"</f>
        <v>1120010341</v>
      </c>
      <c r="C343" s="3" t="s">
        <v>404</v>
      </c>
      <c r="D343" s="3" t="s">
        <v>8</v>
      </c>
      <c r="E343" s="3" t="s">
        <v>405</v>
      </c>
    </row>
    <row r="344" spans="1:5" ht="13.5">
      <c r="A344" s="3" t="s">
        <v>744</v>
      </c>
      <c r="B344" s="3" t="str">
        <f>"1120010342"</f>
        <v>1120010342</v>
      </c>
      <c r="C344" s="3" t="s">
        <v>404</v>
      </c>
      <c r="D344" s="3" t="s">
        <v>8</v>
      </c>
      <c r="E344" s="3" t="s">
        <v>405</v>
      </c>
    </row>
    <row r="345" spans="1:5" ht="13.5">
      <c r="A345" s="3" t="s">
        <v>745</v>
      </c>
      <c r="B345" s="3" t="str">
        <f>"1120010343"</f>
        <v>1120010343</v>
      </c>
      <c r="C345" s="3" t="s">
        <v>404</v>
      </c>
      <c r="D345" s="3" t="s">
        <v>8</v>
      </c>
      <c r="E345" s="3" t="s">
        <v>405</v>
      </c>
    </row>
    <row r="346" spans="1:5" ht="13.5">
      <c r="A346" s="3" t="s">
        <v>746</v>
      </c>
      <c r="B346" s="3" t="str">
        <f>"1120010344"</f>
        <v>1120010344</v>
      </c>
      <c r="C346" s="3" t="s">
        <v>404</v>
      </c>
      <c r="D346" s="3" t="s">
        <v>8</v>
      </c>
      <c r="E346" s="3" t="s">
        <v>405</v>
      </c>
    </row>
    <row r="347" spans="1:5" ht="13.5">
      <c r="A347" s="3" t="s">
        <v>747</v>
      </c>
      <c r="B347" s="3" t="str">
        <f>"1120010345"</f>
        <v>1120010345</v>
      </c>
      <c r="C347" s="3" t="s">
        <v>404</v>
      </c>
      <c r="D347" s="3" t="s">
        <v>8</v>
      </c>
      <c r="E347" s="3" t="s">
        <v>405</v>
      </c>
    </row>
    <row r="348" spans="1:5" ht="13.5">
      <c r="A348" s="3" t="s">
        <v>748</v>
      </c>
      <c r="B348" s="3" t="str">
        <f>"1120010346"</f>
        <v>1120010346</v>
      </c>
      <c r="C348" s="3" t="s">
        <v>404</v>
      </c>
      <c r="D348" s="3" t="s">
        <v>8</v>
      </c>
      <c r="E348" s="3" t="s">
        <v>405</v>
      </c>
    </row>
    <row r="349" spans="1:5" ht="13.5">
      <c r="A349" s="3" t="s">
        <v>749</v>
      </c>
      <c r="B349" s="3" t="str">
        <f>"1120010347"</f>
        <v>1120010347</v>
      </c>
      <c r="C349" s="3" t="s">
        <v>404</v>
      </c>
      <c r="D349" s="3" t="s">
        <v>8</v>
      </c>
      <c r="E349" s="3" t="s">
        <v>405</v>
      </c>
    </row>
    <row r="350" spans="1:5" ht="13.5">
      <c r="A350" s="3" t="s">
        <v>750</v>
      </c>
      <c r="B350" s="3" t="str">
        <f>"1120010348"</f>
        <v>1120010348</v>
      </c>
      <c r="C350" s="3" t="s">
        <v>404</v>
      </c>
      <c r="D350" s="3" t="s">
        <v>8</v>
      </c>
      <c r="E350" s="3" t="s">
        <v>405</v>
      </c>
    </row>
    <row r="351" spans="1:5" ht="13.5">
      <c r="A351" s="3" t="s">
        <v>751</v>
      </c>
      <c r="B351" s="3" t="str">
        <f>"1120010349"</f>
        <v>1120010349</v>
      </c>
      <c r="C351" s="3" t="s">
        <v>404</v>
      </c>
      <c r="D351" s="3" t="s">
        <v>8</v>
      </c>
      <c r="E351" s="3" t="s">
        <v>405</v>
      </c>
    </row>
    <row r="352" spans="1:5" ht="13.5">
      <c r="A352" s="3" t="s">
        <v>752</v>
      </c>
      <c r="B352" s="3" t="str">
        <f>"1120010350"</f>
        <v>1120010350</v>
      </c>
      <c r="C352" s="3" t="s">
        <v>404</v>
      </c>
      <c r="D352" s="3" t="s">
        <v>8</v>
      </c>
      <c r="E352" s="3" t="s">
        <v>405</v>
      </c>
    </row>
    <row r="353" spans="1:5" ht="13.5">
      <c r="A353" s="3" t="s">
        <v>753</v>
      </c>
      <c r="B353" s="3" t="str">
        <f>"1120010351"</f>
        <v>1120010351</v>
      </c>
      <c r="C353" s="3" t="s">
        <v>404</v>
      </c>
      <c r="D353" s="3" t="s">
        <v>8</v>
      </c>
      <c r="E353" s="3" t="s">
        <v>405</v>
      </c>
    </row>
    <row r="354" spans="1:5" ht="13.5">
      <c r="A354" s="3" t="s">
        <v>754</v>
      </c>
      <c r="B354" s="3" t="str">
        <f>"1120010352"</f>
        <v>1120010352</v>
      </c>
      <c r="C354" s="3" t="s">
        <v>404</v>
      </c>
      <c r="D354" s="3" t="s">
        <v>8</v>
      </c>
      <c r="E354" s="3" t="s">
        <v>405</v>
      </c>
    </row>
    <row r="355" spans="1:5" ht="13.5">
      <c r="A355" s="3" t="s">
        <v>755</v>
      </c>
      <c r="B355" s="3" t="str">
        <f>"1120010353"</f>
        <v>1120010353</v>
      </c>
      <c r="C355" s="3" t="s">
        <v>404</v>
      </c>
      <c r="D355" s="3" t="s">
        <v>8</v>
      </c>
      <c r="E355" s="3" t="s">
        <v>405</v>
      </c>
    </row>
    <row r="356" spans="1:5" ht="13.5">
      <c r="A356" s="3" t="s">
        <v>756</v>
      </c>
      <c r="B356" s="3" t="str">
        <f>"1120010354"</f>
        <v>1120010354</v>
      </c>
      <c r="C356" s="3" t="s">
        <v>404</v>
      </c>
      <c r="D356" s="3" t="s">
        <v>8</v>
      </c>
      <c r="E356" s="3" t="s">
        <v>405</v>
      </c>
    </row>
    <row r="357" spans="1:5" ht="13.5">
      <c r="A357" s="3" t="s">
        <v>757</v>
      </c>
      <c r="B357" s="3" t="str">
        <f>"1120010355"</f>
        <v>1120010355</v>
      </c>
      <c r="C357" s="3" t="s">
        <v>404</v>
      </c>
      <c r="D357" s="3" t="s">
        <v>8</v>
      </c>
      <c r="E357" s="3" t="s">
        <v>405</v>
      </c>
    </row>
    <row r="358" spans="1:5" ht="13.5">
      <c r="A358" s="3" t="s">
        <v>758</v>
      </c>
      <c r="B358" s="3" t="str">
        <f>"1120010356"</f>
        <v>1120010356</v>
      </c>
      <c r="C358" s="3" t="s">
        <v>404</v>
      </c>
      <c r="D358" s="3" t="s">
        <v>8</v>
      </c>
      <c r="E358" s="3" t="s">
        <v>405</v>
      </c>
    </row>
    <row r="359" spans="1:5" ht="13.5">
      <c r="A359" s="3" t="s">
        <v>759</v>
      </c>
      <c r="B359" s="3" t="str">
        <f>"1120010357"</f>
        <v>1120010357</v>
      </c>
      <c r="C359" s="3" t="s">
        <v>404</v>
      </c>
      <c r="D359" s="3" t="s">
        <v>8</v>
      </c>
      <c r="E359" s="3" t="s">
        <v>405</v>
      </c>
    </row>
    <row r="360" spans="1:5" ht="13.5">
      <c r="A360" s="3" t="s">
        <v>760</v>
      </c>
      <c r="B360" s="3" t="str">
        <f>"1120010358"</f>
        <v>1120010358</v>
      </c>
      <c r="C360" s="3" t="s">
        <v>404</v>
      </c>
      <c r="D360" s="3" t="s">
        <v>8</v>
      </c>
      <c r="E360" s="3" t="s">
        <v>405</v>
      </c>
    </row>
    <row r="361" spans="1:5" ht="13.5">
      <c r="A361" s="3" t="s">
        <v>761</v>
      </c>
      <c r="B361" s="3" t="str">
        <f>"1120010359"</f>
        <v>1120010359</v>
      </c>
      <c r="C361" s="3" t="s">
        <v>404</v>
      </c>
      <c r="D361" s="3" t="s">
        <v>8</v>
      </c>
      <c r="E361" s="3" t="s">
        <v>405</v>
      </c>
    </row>
    <row r="362" spans="1:5" ht="13.5">
      <c r="A362" s="3" t="s">
        <v>762</v>
      </c>
      <c r="B362" s="3" t="str">
        <f>"1120010360"</f>
        <v>1120010360</v>
      </c>
      <c r="C362" s="3" t="s">
        <v>404</v>
      </c>
      <c r="D362" s="3" t="s">
        <v>8</v>
      </c>
      <c r="E362" s="3" t="s">
        <v>405</v>
      </c>
    </row>
    <row r="363" spans="1:5" ht="13.5">
      <c r="A363" s="3" t="s">
        <v>763</v>
      </c>
      <c r="B363" s="3" t="str">
        <f>"1120010361"</f>
        <v>1120010361</v>
      </c>
      <c r="C363" s="3" t="s">
        <v>404</v>
      </c>
      <c r="D363" s="3" t="s">
        <v>8</v>
      </c>
      <c r="E363" s="3" t="s">
        <v>405</v>
      </c>
    </row>
    <row r="364" spans="1:5" ht="13.5">
      <c r="A364" s="3" t="s">
        <v>764</v>
      </c>
      <c r="B364" s="3" t="str">
        <f>"1120010362"</f>
        <v>1120010362</v>
      </c>
      <c r="C364" s="3" t="s">
        <v>404</v>
      </c>
      <c r="D364" s="3" t="s">
        <v>8</v>
      </c>
      <c r="E364" s="3" t="s">
        <v>405</v>
      </c>
    </row>
    <row r="365" spans="1:5" ht="13.5">
      <c r="A365" s="3" t="s">
        <v>765</v>
      </c>
      <c r="B365" s="3" t="str">
        <f>"1120010363"</f>
        <v>1120010363</v>
      </c>
      <c r="C365" s="3" t="s">
        <v>404</v>
      </c>
      <c r="D365" s="3" t="s">
        <v>8</v>
      </c>
      <c r="E365" s="3" t="s">
        <v>405</v>
      </c>
    </row>
    <row r="366" spans="1:5" ht="13.5">
      <c r="A366" s="3" t="s">
        <v>339</v>
      </c>
      <c r="B366" s="3" t="str">
        <f>"1120010364"</f>
        <v>1120010364</v>
      </c>
      <c r="C366" s="3" t="s">
        <v>445</v>
      </c>
      <c r="D366" s="3" t="s">
        <v>8</v>
      </c>
      <c r="E366" s="3" t="s">
        <v>405</v>
      </c>
    </row>
    <row r="367" spans="1:5" ht="13.5">
      <c r="A367" s="3" t="s">
        <v>766</v>
      </c>
      <c r="B367" s="3" t="str">
        <f>"1120010365"</f>
        <v>1120010365</v>
      </c>
      <c r="C367" s="3" t="s">
        <v>404</v>
      </c>
      <c r="D367" s="3" t="s">
        <v>8</v>
      </c>
      <c r="E367" s="3" t="s">
        <v>405</v>
      </c>
    </row>
    <row r="368" spans="1:5" ht="13.5">
      <c r="A368" s="3" t="s">
        <v>767</v>
      </c>
      <c r="B368" s="3" t="str">
        <f>"1120010366"</f>
        <v>1120010366</v>
      </c>
      <c r="C368" s="3" t="s">
        <v>404</v>
      </c>
      <c r="D368" s="3" t="s">
        <v>8</v>
      </c>
      <c r="E368" s="3" t="s">
        <v>405</v>
      </c>
    </row>
    <row r="369" spans="1:5" ht="13.5">
      <c r="A369" s="3" t="s">
        <v>768</v>
      </c>
      <c r="B369" s="3" t="str">
        <f>"1120010367"</f>
        <v>1120010367</v>
      </c>
      <c r="C369" s="3" t="s">
        <v>404</v>
      </c>
      <c r="D369" s="3" t="s">
        <v>8</v>
      </c>
      <c r="E369" s="3" t="s">
        <v>405</v>
      </c>
    </row>
    <row r="370" spans="1:5" ht="13.5">
      <c r="A370" s="3" t="s">
        <v>769</v>
      </c>
      <c r="B370" s="3" t="str">
        <f>"1120010368"</f>
        <v>1120010368</v>
      </c>
      <c r="C370" s="3" t="s">
        <v>404</v>
      </c>
      <c r="D370" s="3" t="s">
        <v>8</v>
      </c>
      <c r="E370" s="3" t="s">
        <v>405</v>
      </c>
    </row>
    <row r="371" spans="1:5" ht="13.5">
      <c r="A371" s="3" t="s">
        <v>770</v>
      </c>
      <c r="B371" s="3" t="str">
        <f>"1120010369"</f>
        <v>1120010369</v>
      </c>
      <c r="C371" s="3" t="s">
        <v>404</v>
      </c>
      <c r="D371" s="3" t="s">
        <v>8</v>
      </c>
      <c r="E371" s="3" t="s">
        <v>405</v>
      </c>
    </row>
    <row r="372" spans="1:5" ht="13.5">
      <c r="A372" s="3" t="s">
        <v>771</v>
      </c>
      <c r="B372" s="3" t="str">
        <f>"1120010370"</f>
        <v>1120010370</v>
      </c>
      <c r="C372" s="3" t="s">
        <v>404</v>
      </c>
      <c r="D372" s="3" t="s">
        <v>8</v>
      </c>
      <c r="E372" s="3" t="s">
        <v>405</v>
      </c>
    </row>
    <row r="373" spans="1:5" ht="13.5">
      <c r="A373" s="3" t="s">
        <v>772</v>
      </c>
      <c r="B373" s="3" t="str">
        <f>"1120010371"</f>
        <v>1120010371</v>
      </c>
      <c r="C373" s="3" t="s">
        <v>404</v>
      </c>
      <c r="D373" s="3" t="s">
        <v>8</v>
      </c>
      <c r="E373" s="3" t="s">
        <v>405</v>
      </c>
    </row>
    <row r="374" spans="1:5" ht="13.5">
      <c r="A374" s="3" t="s">
        <v>773</v>
      </c>
      <c r="B374" s="3" t="str">
        <f>"1120010372"</f>
        <v>1120010372</v>
      </c>
      <c r="C374" s="3" t="s">
        <v>404</v>
      </c>
      <c r="D374" s="3" t="s">
        <v>8</v>
      </c>
      <c r="E374" s="3" t="s">
        <v>405</v>
      </c>
    </row>
    <row r="375" spans="1:5" ht="13.5">
      <c r="A375" s="3" t="s">
        <v>774</v>
      </c>
      <c r="B375" s="3" t="str">
        <f>"1120010373"</f>
        <v>1120010373</v>
      </c>
      <c r="C375" s="3" t="s">
        <v>404</v>
      </c>
      <c r="D375" s="3" t="s">
        <v>8</v>
      </c>
      <c r="E375" s="3" t="s">
        <v>405</v>
      </c>
    </row>
    <row r="376" spans="1:5" ht="13.5">
      <c r="A376" s="3" t="s">
        <v>775</v>
      </c>
      <c r="B376" s="3" t="str">
        <f>"1120010374"</f>
        <v>1120010374</v>
      </c>
      <c r="C376" s="3" t="s">
        <v>404</v>
      </c>
      <c r="D376" s="3" t="s">
        <v>8</v>
      </c>
      <c r="E376" s="3" t="s">
        <v>405</v>
      </c>
    </row>
    <row r="377" spans="1:5" ht="13.5">
      <c r="A377" s="3" t="s">
        <v>776</v>
      </c>
      <c r="B377" s="3" t="str">
        <f>"1120010375"</f>
        <v>1120010375</v>
      </c>
      <c r="C377" s="3" t="s">
        <v>404</v>
      </c>
      <c r="D377" s="3" t="s">
        <v>8</v>
      </c>
      <c r="E377" s="3" t="s">
        <v>405</v>
      </c>
    </row>
    <row r="378" spans="1:5" ht="13.5">
      <c r="A378" s="3" t="s">
        <v>777</v>
      </c>
      <c r="B378" s="3" t="str">
        <f>"1120010376"</f>
        <v>1120010376</v>
      </c>
      <c r="C378" s="3" t="s">
        <v>404</v>
      </c>
      <c r="D378" s="3" t="s">
        <v>8</v>
      </c>
      <c r="E378" s="3" t="s">
        <v>405</v>
      </c>
    </row>
    <row r="379" spans="1:5" ht="13.5">
      <c r="A379" s="3" t="s">
        <v>778</v>
      </c>
      <c r="B379" s="3" t="str">
        <f>"1120010377"</f>
        <v>1120010377</v>
      </c>
      <c r="C379" s="3" t="s">
        <v>404</v>
      </c>
      <c r="D379" s="3" t="s">
        <v>8</v>
      </c>
      <c r="E379" s="3" t="s">
        <v>405</v>
      </c>
    </row>
    <row r="380" spans="1:5" ht="13.5">
      <c r="A380" s="3" t="s">
        <v>779</v>
      </c>
      <c r="B380" s="3" t="str">
        <f>"1120010378"</f>
        <v>1120010378</v>
      </c>
      <c r="C380" s="3" t="s">
        <v>404</v>
      </c>
      <c r="D380" s="3" t="s">
        <v>8</v>
      </c>
      <c r="E380" s="3" t="s">
        <v>405</v>
      </c>
    </row>
    <row r="381" spans="1:5" ht="13.5">
      <c r="A381" s="3" t="s">
        <v>780</v>
      </c>
      <c r="B381" s="3" t="str">
        <f>"1120010379"</f>
        <v>1120010379</v>
      </c>
      <c r="C381" s="3" t="s">
        <v>404</v>
      </c>
      <c r="D381" s="3" t="s">
        <v>8</v>
      </c>
      <c r="E381" s="3" t="s">
        <v>405</v>
      </c>
    </row>
    <row r="382" spans="1:5" ht="13.5">
      <c r="A382" s="3" t="s">
        <v>781</v>
      </c>
      <c r="B382" s="3" t="str">
        <f>"1120010380"</f>
        <v>1120010380</v>
      </c>
      <c r="C382" s="3" t="s">
        <v>404</v>
      </c>
      <c r="D382" s="3" t="s">
        <v>8</v>
      </c>
      <c r="E382" s="3" t="s">
        <v>405</v>
      </c>
    </row>
    <row r="383" spans="1:5" ht="13.5">
      <c r="A383" s="3" t="s">
        <v>782</v>
      </c>
      <c r="B383" s="3" t="str">
        <f>"1120010381"</f>
        <v>1120010381</v>
      </c>
      <c r="C383" s="3" t="s">
        <v>404</v>
      </c>
      <c r="D383" s="3" t="s">
        <v>8</v>
      </c>
      <c r="E383" s="3" t="s">
        <v>405</v>
      </c>
    </row>
    <row r="384" spans="1:5" ht="13.5">
      <c r="A384" s="3" t="s">
        <v>783</v>
      </c>
      <c r="B384" s="3" t="str">
        <f>"1120010382"</f>
        <v>1120010382</v>
      </c>
      <c r="C384" s="3" t="s">
        <v>404</v>
      </c>
      <c r="D384" s="3" t="s">
        <v>8</v>
      </c>
      <c r="E384" s="3" t="s">
        <v>405</v>
      </c>
    </row>
    <row r="385" spans="1:5" ht="13.5">
      <c r="A385" s="3" t="s">
        <v>784</v>
      </c>
      <c r="B385" s="3" t="str">
        <f>"1120010383"</f>
        <v>1120010383</v>
      </c>
      <c r="C385" s="3" t="s">
        <v>404</v>
      </c>
      <c r="D385" s="3" t="s">
        <v>8</v>
      </c>
      <c r="E385" s="3" t="s">
        <v>405</v>
      </c>
    </row>
    <row r="386" spans="1:5" ht="13.5">
      <c r="A386" s="3" t="s">
        <v>785</v>
      </c>
      <c r="B386" s="3" t="str">
        <f>"1120010384"</f>
        <v>1120010384</v>
      </c>
      <c r="C386" s="3" t="s">
        <v>404</v>
      </c>
      <c r="D386" s="3" t="s">
        <v>8</v>
      </c>
      <c r="E386" s="3" t="s">
        <v>405</v>
      </c>
    </row>
    <row r="387" spans="1:5" ht="13.5">
      <c r="A387" s="3" t="s">
        <v>786</v>
      </c>
      <c r="B387" s="3" t="str">
        <f>"1120010385"</f>
        <v>1120010385</v>
      </c>
      <c r="C387" s="3" t="s">
        <v>404</v>
      </c>
      <c r="D387" s="3" t="s">
        <v>8</v>
      </c>
      <c r="E387" s="3" t="s">
        <v>405</v>
      </c>
    </row>
    <row r="388" spans="1:5" ht="13.5">
      <c r="A388" s="3" t="s">
        <v>787</v>
      </c>
      <c r="B388" s="3" t="str">
        <f>"1120010386"</f>
        <v>1120010386</v>
      </c>
      <c r="C388" s="3" t="s">
        <v>404</v>
      </c>
      <c r="D388" s="3" t="s">
        <v>8</v>
      </c>
      <c r="E388" s="3" t="s">
        <v>405</v>
      </c>
    </row>
    <row r="389" spans="1:5" ht="13.5">
      <c r="A389" s="3" t="s">
        <v>788</v>
      </c>
      <c r="B389" s="3" t="str">
        <f>"1120010387"</f>
        <v>1120010387</v>
      </c>
      <c r="C389" s="3" t="s">
        <v>404</v>
      </c>
      <c r="D389" s="3" t="s">
        <v>8</v>
      </c>
      <c r="E389" s="3" t="s">
        <v>405</v>
      </c>
    </row>
    <row r="390" spans="1:5" ht="13.5">
      <c r="A390" s="3" t="s">
        <v>789</v>
      </c>
      <c r="B390" s="3" t="str">
        <f>"1120010388"</f>
        <v>1120010388</v>
      </c>
      <c r="C390" s="3" t="s">
        <v>404</v>
      </c>
      <c r="D390" s="3" t="s">
        <v>8</v>
      </c>
      <c r="E390" s="3" t="s">
        <v>405</v>
      </c>
    </row>
    <row r="391" spans="1:5" ht="13.5">
      <c r="A391" s="3" t="s">
        <v>790</v>
      </c>
      <c r="B391" s="3" t="str">
        <f>"1120010389"</f>
        <v>1120010389</v>
      </c>
      <c r="C391" s="3" t="s">
        <v>404</v>
      </c>
      <c r="D391" s="3" t="s">
        <v>8</v>
      </c>
      <c r="E391" s="3" t="s">
        <v>405</v>
      </c>
    </row>
    <row r="392" spans="1:5" ht="13.5">
      <c r="A392" s="3" t="s">
        <v>791</v>
      </c>
      <c r="B392" s="3" t="str">
        <f>"1120010390"</f>
        <v>1120010390</v>
      </c>
      <c r="C392" s="3" t="s">
        <v>404</v>
      </c>
      <c r="D392" s="3" t="s">
        <v>8</v>
      </c>
      <c r="E392" s="3" t="s">
        <v>405</v>
      </c>
    </row>
    <row r="393" spans="1:5" ht="13.5">
      <c r="A393" s="3" t="s">
        <v>792</v>
      </c>
      <c r="B393" s="3" t="str">
        <f>"1120010391"</f>
        <v>1120010391</v>
      </c>
      <c r="C393" s="3" t="s">
        <v>404</v>
      </c>
      <c r="D393" s="3" t="s">
        <v>8</v>
      </c>
      <c r="E393" s="3" t="s">
        <v>405</v>
      </c>
    </row>
    <row r="394" spans="1:5" ht="13.5">
      <c r="A394" s="3" t="s">
        <v>793</v>
      </c>
      <c r="B394" s="3" t="str">
        <f>"1120010392"</f>
        <v>1120010392</v>
      </c>
      <c r="C394" s="3" t="s">
        <v>404</v>
      </c>
      <c r="D394" s="3" t="s">
        <v>8</v>
      </c>
      <c r="E394" s="3" t="s">
        <v>405</v>
      </c>
    </row>
    <row r="395" spans="1:5" ht="13.5">
      <c r="A395" s="3" t="s">
        <v>794</v>
      </c>
      <c r="B395" s="3" t="str">
        <f>"1120010393"</f>
        <v>1120010393</v>
      </c>
      <c r="C395" s="3" t="s">
        <v>404</v>
      </c>
      <c r="D395" s="3" t="s">
        <v>8</v>
      </c>
      <c r="E395" s="3" t="s">
        <v>405</v>
      </c>
    </row>
    <row r="396" spans="1:5" ht="13.5">
      <c r="A396" s="3" t="s">
        <v>795</v>
      </c>
      <c r="B396" s="3" t="str">
        <f>"1120010394"</f>
        <v>1120010394</v>
      </c>
      <c r="C396" s="3" t="s">
        <v>404</v>
      </c>
      <c r="D396" s="3" t="s">
        <v>8</v>
      </c>
      <c r="E396" s="3" t="s">
        <v>405</v>
      </c>
    </row>
    <row r="397" spans="1:5" ht="13.5">
      <c r="A397" s="3" t="s">
        <v>796</v>
      </c>
      <c r="B397" s="3" t="str">
        <f>"1120010395"</f>
        <v>1120010395</v>
      </c>
      <c r="C397" s="3" t="s">
        <v>404</v>
      </c>
      <c r="D397" s="3" t="s">
        <v>8</v>
      </c>
      <c r="E397" s="3" t="s">
        <v>405</v>
      </c>
    </row>
    <row r="398" spans="1:5" ht="13.5">
      <c r="A398" s="3" t="s">
        <v>797</v>
      </c>
      <c r="B398" s="3" t="str">
        <f>"1120010396"</f>
        <v>1120010396</v>
      </c>
      <c r="C398" s="3" t="s">
        <v>404</v>
      </c>
      <c r="D398" s="3" t="s">
        <v>8</v>
      </c>
      <c r="E398" s="3" t="s">
        <v>405</v>
      </c>
    </row>
    <row r="399" spans="1:5" ht="13.5">
      <c r="A399" s="3" t="s">
        <v>798</v>
      </c>
      <c r="B399" s="3" t="str">
        <f>"1120010397"</f>
        <v>1120010397</v>
      </c>
      <c r="C399" s="3" t="s">
        <v>404</v>
      </c>
      <c r="D399" s="3" t="s">
        <v>8</v>
      </c>
      <c r="E399" s="3" t="s">
        <v>405</v>
      </c>
    </row>
    <row r="400" spans="1:5" ht="13.5">
      <c r="A400" s="3" t="s">
        <v>799</v>
      </c>
      <c r="B400" s="3" t="str">
        <f>"1120010398"</f>
        <v>1120010398</v>
      </c>
      <c r="C400" s="3" t="s">
        <v>404</v>
      </c>
      <c r="D400" s="3" t="s">
        <v>8</v>
      </c>
      <c r="E400" s="3" t="s">
        <v>405</v>
      </c>
    </row>
    <row r="401" spans="1:5" ht="13.5">
      <c r="A401" s="3" t="s">
        <v>800</v>
      </c>
      <c r="B401" s="3" t="str">
        <f>"1120010399"</f>
        <v>1120010399</v>
      </c>
      <c r="C401" s="3" t="s">
        <v>404</v>
      </c>
      <c r="D401" s="3" t="s">
        <v>8</v>
      </c>
      <c r="E401" s="3" t="s">
        <v>405</v>
      </c>
    </row>
    <row r="402" spans="1:5" ht="13.5">
      <c r="A402" s="3" t="s">
        <v>801</v>
      </c>
      <c r="B402" s="3" t="str">
        <f>"1120010400"</f>
        <v>1120010400</v>
      </c>
      <c r="C402" s="3" t="s">
        <v>404</v>
      </c>
      <c r="D402" s="3" t="s">
        <v>8</v>
      </c>
      <c r="E402" s="3" t="s">
        <v>405</v>
      </c>
    </row>
    <row r="403" spans="1:5" ht="13.5">
      <c r="A403" s="3" t="s">
        <v>797</v>
      </c>
      <c r="B403" s="3" t="str">
        <f>"1120010401"</f>
        <v>1120010401</v>
      </c>
      <c r="C403" s="3" t="s">
        <v>404</v>
      </c>
      <c r="D403" s="3" t="s">
        <v>8</v>
      </c>
      <c r="E403" s="3" t="s">
        <v>405</v>
      </c>
    </row>
    <row r="404" spans="1:5" ht="13.5">
      <c r="A404" s="3" t="s">
        <v>802</v>
      </c>
      <c r="B404" s="3" t="str">
        <f>"1120010402"</f>
        <v>1120010402</v>
      </c>
      <c r="C404" s="3" t="s">
        <v>404</v>
      </c>
      <c r="D404" s="3" t="s">
        <v>8</v>
      </c>
      <c r="E404" s="3" t="s">
        <v>405</v>
      </c>
    </row>
    <row r="405" spans="1:5" ht="13.5">
      <c r="A405" s="3" t="s">
        <v>803</v>
      </c>
      <c r="B405" s="3" t="str">
        <f>"1120010403"</f>
        <v>1120010403</v>
      </c>
      <c r="C405" s="3" t="s">
        <v>404</v>
      </c>
      <c r="D405" s="3" t="s">
        <v>8</v>
      </c>
      <c r="E405" s="3" t="s">
        <v>405</v>
      </c>
    </row>
    <row r="406" spans="1:5" ht="13.5">
      <c r="A406" s="3" t="s">
        <v>804</v>
      </c>
      <c r="B406" s="3" t="str">
        <f>"1120010404"</f>
        <v>1120010404</v>
      </c>
      <c r="C406" s="3" t="s">
        <v>404</v>
      </c>
      <c r="D406" s="3" t="s">
        <v>8</v>
      </c>
      <c r="E406" s="3" t="s">
        <v>405</v>
      </c>
    </row>
    <row r="407" spans="1:5" ht="13.5">
      <c r="A407" s="3" t="s">
        <v>805</v>
      </c>
      <c r="B407" s="3" t="str">
        <f>"1120010405"</f>
        <v>1120010405</v>
      </c>
      <c r="C407" s="3" t="s">
        <v>404</v>
      </c>
      <c r="D407" s="3" t="s">
        <v>8</v>
      </c>
      <c r="E407" s="3" t="s">
        <v>405</v>
      </c>
    </row>
    <row r="408" spans="1:5" ht="13.5">
      <c r="A408" s="3" t="s">
        <v>806</v>
      </c>
      <c r="B408" s="3" t="str">
        <f>"1120010406"</f>
        <v>1120010406</v>
      </c>
      <c r="C408" s="3" t="s">
        <v>404</v>
      </c>
      <c r="D408" s="3" t="s">
        <v>8</v>
      </c>
      <c r="E408" s="3" t="s">
        <v>405</v>
      </c>
    </row>
    <row r="409" spans="1:5" ht="13.5">
      <c r="A409" s="3" t="s">
        <v>807</v>
      </c>
      <c r="B409" s="3" t="str">
        <f>"1120010407"</f>
        <v>1120010407</v>
      </c>
      <c r="C409" s="3" t="s">
        <v>404</v>
      </c>
      <c r="D409" s="3" t="s">
        <v>8</v>
      </c>
      <c r="E409" s="3" t="s">
        <v>405</v>
      </c>
    </row>
    <row r="410" spans="1:5" ht="13.5">
      <c r="A410" s="3" t="s">
        <v>808</v>
      </c>
      <c r="B410" s="3" t="str">
        <f>"1120010408"</f>
        <v>1120010408</v>
      </c>
      <c r="C410" s="3" t="s">
        <v>404</v>
      </c>
      <c r="D410" s="3" t="s">
        <v>8</v>
      </c>
      <c r="E410" s="3" t="s">
        <v>405</v>
      </c>
    </row>
    <row r="411" spans="1:5" ht="13.5">
      <c r="A411" s="3" t="s">
        <v>809</v>
      </c>
      <c r="B411" s="3" t="str">
        <f>"1120010409"</f>
        <v>1120010409</v>
      </c>
      <c r="C411" s="3" t="s">
        <v>404</v>
      </c>
      <c r="D411" s="3" t="s">
        <v>8</v>
      </c>
      <c r="E411" s="3" t="s">
        <v>405</v>
      </c>
    </row>
    <row r="412" spans="1:5" ht="13.5">
      <c r="A412" s="3" t="s">
        <v>810</v>
      </c>
      <c r="B412" s="3" t="str">
        <f>"1120010410"</f>
        <v>1120010410</v>
      </c>
      <c r="C412" s="3" t="s">
        <v>404</v>
      </c>
      <c r="D412" s="3" t="s">
        <v>8</v>
      </c>
      <c r="E412" s="3" t="s">
        <v>405</v>
      </c>
    </row>
    <row r="413" spans="1:5" ht="13.5">
      <c r="A413" s="3" t="s">
        <v>811</v>
      </c>
      <c r="B413" s="3" t="str">
        <f>"1120010411"</f>
        <v>1120010411</v>
      </c>
      <c r="C413" s="3" t="s">
        <v>404</v>
      </c>
      <c r="D413" s="3" t="s">
        <v>8</v>
      </c>
      <c r="E413" s="3" t="s">
        <v>405</v>
      </c>
    </row>
    <row r="414" spans="1:5" ht="13.5">
      <c r="A414" s="3" t="s">
        <v>812</v>
      </c>
      <c r="B414" s="3" t="str">
        <f>"1120010412"</f>
        <v>1120010412</v>
      </c>
      <c r="C414" s="3" t="s">
        <v>404</v>
      </c>
      <c r="D414" s="3" t="s">
        <v>8</v>
      </c>
      <c r="E414" s="3" t="s">
        <v>405</v>
      </c>
    </row>
    <row r="415" spans="1:5" ht="13.5">
      <c r="A415" s="3" t="s">
        <v>813</v>
      </c>
      <c r="B415" s="3" t="str">
        <f>"1120010413"</f>
        <v>1120010413</v>
      </c>
      <c r="C415" s="3" t="s">
        <v>404</v>
      </c>
      <c r="D415" s="3" t="s">
        <v>8</v>
      </c>
      <c r="E415" s="3" t="s">
        <v>405</v>
      </c>
    </row>
    <row r="416" spans="1:5" ht="13.5">
      <c r="A416" s="3" t="s">
        <v>814</v>
      </c>
      <c r="B416" s="3" t="str">
        <f>"1120010414"</f>
        <v>1120010414</v>
      </c>
      <c r="C416" s="3" t="s">
        <v>404</v>
      </c>
      <c r="D416" s="3" t="s">
        <v>8</v>
      </c>
      <c r="E416" s="3" t="s">
        <v>405</v>
      </c>
    </row>
    <row r="417" spans="1:5" ht="13.5">
      <c r="A417" s="3" t="s">
        <v>815</v>
      </c>
      <c r="B417" s="3" t="str">
        <f>"1120010415"</f>
        <v>1120010415</v>
      </c>
      <c r="C417" s="3" t="s">
        <v>404</v>
      </c>
      <c r="D417" s="3" t="s">
        <v>8</v>
      </c>
      <c r="E417" s="3" t="s">
        <v>405</v>
      </c>
    </row>
    <row r="418" spans="1:5" ht="13.5">
      <c r="A418" s="3" t="s">
        <v>816</v>
      </c>
      <c r="B418" s="3" t="str">
        <f>"1120010416"</f>
        <v>1120010416</v>
      </c>
      <c r="C418" s="3" t="s">
        <v>404</v>
      </c>
      <c r="D418" s="3" t="s">
        <v>8</v>
      </c>
      <c r="E418" s="3" t="s">
        <v>405</v>
      </c>
    </row>
    <row r="419" spans="1:5" ht="13.5">
      <c r="A419" s="3" t="s">
        <v>817</v>
      </c>
      <c r="B419" s="3" t="str">
        <f>"1120010417"</f>
        <v>1120010417</v>
      </c>
      <c r="C419" s="3" t="s">
        <v>404</v>
      </c>
      <c r="D419" s="3" t="s">
        <v>8</v>
      </c>
      <c r="E419" s="3" t="s">
        <v>405</v>
      </c>
    </row>
    <row r="420" spans="1:5" ht="13.5">
      <c r="A420" s="3" t="s">
        <v>818</v>
      </c>
      <c r="B420" s="3" t="str">
        <f>"1120010418"</f>
        <v>1120010418</v>
      </c>
      <c r="C420" s="3" t="s">
        <v>404</v>
      </c>
      <c r="D420" s="3" t="s">
        <v>8</v>
      </c>
      <c r="E420" s="3" t="s">
        <v>405</v>
      </c>
    </row>
    <row r="421" spans="1:5" ht="13.5">
      <c r="A421" s="3" t="s">
        <v>819</v>
      </c>
      <c r="B421" s="3" t="str">
        <f>"1120010419"</f>
        <v>1120010419</v>
      </c>
      <c r="C421" s="3" t="s">
        <v>404</v>
      </c>
      <c r="D421" s="3" t="s">
        <v>8</v>
      </c>
      <c r="E421" s="3" t="s">
        <v>405</v>
      </c>
    </row>
    <row r="422" spans="1:5" ht="13.5">
      <c r="A422" s="3" t="s">
        <v>820</v>
      </c>
      <c r="B422" s="3" t="str">
        <f>"1120010420"</f>
        <v>1120010420</v>
      </c>
      <c r="C422" s="3" t="s">
        <v>404</v>
      </c>
      <c r="D422" s="3" t="s">
        <v>8</v>
      </c>
      <c r="E422" s="3" t="s">
        <v>405</v>
      </c>
    </row>
    <row r="423" spans="1:5" ht="13.5">
      <c r="A423" s="3" t="s">
        <v>821</v>
      </c>
      <c r="B423" s="3" t="str">
        <f>"1120010421"</f>
        <v>1120010421</v>
      </c>
      <c r="C423" s="3" t="s">
        <v>404</v>
      </c>
      <c r="D423" s="3" t="s">
        <v>8</v>
      </c>
      <c r="E423" s="3" t="s">
        <v>405</v>
      </c>
    </row>
    <row r="424" spans="1:5" ht="13.5">
      <c r="A424" s="3" t="s">
        <v>822</v>
      </c>
      <c r="B424" s="3" t="str">
        <f>"1120010422"</f>
        <v>1120010422</v>
      </c>
      <c r="C424" s="3" t="s">
        <v>445</v>
      </c>
      <c r="D424" s="3" t="s">
        <v>8</v>
      </c>
      <c r="E424" s="3" t="s">
        <v>405</v>
      </c>
    </row>
    <row r="425" spans="1:5" ht="13.5">
      <c r="A425" s="3" t="s">
        <v>823</v>
      </c>
      <c r="B425" s="3" t="str">
        <f>"1120010423"</f>
        <v>1120010423</v>
      </c>
      <c r="C425" s="3" t="s">
        <v>404</v>
      </c>
      <c r="D425" s="3" t="s">
        <v>8</v>
      </c>
      <c r="E425" s="3" t="s">
        <v>405</v>
      </c>
    </row>
    <row r="426" spans="1:5" ht="13.5">
      <c r="A426" s="3" t="s">
        <v>824</v>
      </c>
      <c r="B426" s="3" t="str">
        <f>"1120010424"</f>
        <v>1120010424</v>
      </c>
      <c r="C426" s="3" t="s">
        <v>404</v>
      </c>
      <c r="D426" s="3" t="s">
        <v>8</v>
      </c>
      <c r="E426" s="3" t="s">
        <v>405</v>
      </c>
    </row>
    <row r="427" spans="1:5" ht="13.5">
      <c r="A427" s="3" t="s">
        <v>825</v>
      </c>
      <c r="B427" s="3" t="str">
        <f>"1120010425"</f>
        <v>1120010425</v>
      </c>
      <c r="C427" s="3" t="s">
        <v>404</v>
      </c>
      <c r="D427" s="3" t="s">
        <v>8</v>
      </c>
      <c r="E427" s="3" t="s">
        <v>405</v>
      </c>
    </row>
    <row r="428" spans="1:5" ht="13.5">
      <c r="A428" s="3" t="s">
        <v>826</v>
      </c>
      <c r="B428" s="3" t="str">
        <f>"1120010426"</f>
        <v>1120010426</v>
      </c>
      <c r="C428" s="3" t="s">
        <v>404</v>
      </c>
      <c r="D428" s="3" t="s">
        <v>8</v>
      </c>
      <c r="E428" s="3" t="s">
        <v>405</v>
      </c>
    </row>
    <row r="429" spans="1:5" ht="13.5">
      <c r="A429" s="3" t="s">
        <v>827</v>
      </c>
      <c r="B429" s="3" t="str">
        <f>"1120010427"</f>
        <v>1120010427</v>
      </c>
      <c r="C429" s="3" t="s">
        <v>404</v>
      </c>
      <c r="D429" s="3" t="s">
        <v>8</v>
      </c>
      <c r="E429" s="3" t="s">
        <v>405</v>
      </c>
    </row>
    <row r="430" spans="1:5" ht="13.5">
      <c r="A430" s="3" t="s">
        <v>828</v>
      </c>
      <c r="B430" s="3" t="str">
        <f>"1120010428"</f>
        <v>1120010428</v>
      </c>
      <c r="C430" s="3" t="s">
        <v>404</v>
      </c>
      <c r="D430" s="3" t="s">
        <v>8</v>
      </c>
      <c r="E430" s="3" t="s">
        <v>405</v>
      </c>
    </row>
    <row r="431" spans="1:5" ht="13.5">
      <c r="A431" s="3" t="s">
        <v>829</v>
      </c>
      <c r="B431" s="3" t="str">
        <f>"1120010429"</f>
        <v>1120010429</v>
      </c>
      <c r="C431" s="3" t="s">
        <v>404</v>
      </c>
      <c r="D431" s="3" t="s">
        <v>8</v>
      </c>
      <c r="E431" s="3" t="s">
        <v>405</v>
      </c>
    </row>
    <row r="432" spans="1:5" ht="13.5">
      <c r="A432" s="3" t="s">
        <v>830</v>
      </c>
      <c r="B432" s="3" t="str">
        <f>"1120010430"</f>
        <v>1120010430</v>
      </c>
      <c r="C432" s="3" t="s">
        <v>404</v>
      </c>
      <c r="D432" s="3" t="s">
        <v>8</v>
      </c>
      <c r="E432" s="3" t="s">
        <v>405</v>
      </c>
    </row>
    <row r="433" spans="1:5" ht="13.5">
      <c r="A433" s="3" t="s">
        <v>831</v>
      </c>
      <c r="B433" s="3" t="str">
        <f>"1120010431"</f>
        <v>1120010431</v>
      </c>
      <c r="C433" s="3" t="s">
        <v>404</v>
      </c>
      <c r="D433" s="3" t="s">
        <v>8</v>
      </c>
      <c r="E433" s="3" t="s">
        <v>405</v>
      </c>
    </row>
    <row r="434" spans="1:5" ht="13.5">
      <c r="A434" s="3" t="s">
        <v>832</v>
      </c>
      <c r="B434" s="3" t="str">
        <f>"1120010432"</f>
        <v>1120010432</v>
      </c>
      <c r="C434" s="3" t="s">
        <v>404</v>
      </c>
      <c r="D434" s="3" t="s">
        <v>8</v>
      </c>
      <c r="E434" s="3" t="s">
        <v>405</v>
      </c>
    </row>
    <row r="435" spans="1:5" ht="13.5">
      <c r="A435" s="3" t="s">
        <v>833</v>
      </c>
      <c r="B435" s="3" t="str">
        <f>"1120010433"</f>
        <v>1120010433</v>
      </c>
      <c r="C435" s="3" t="s">
        <v>404</v>
      </c>
      <c r="D435" s="3" t="s">
        <v>8</v>
      </c>
      <c r="E435" s="3" t="s">
        <v>405</v>
      </c>
    </row>
    <row r="436" spans="1:5" ht="13.5">
      <c r="A436" s="3" t="s">
        <v>834</v>
      </c>
      <c r="B436" s="3" t="str">
        <f>"1120010434"</f>
        <v>1120010434</v>
      </c>
      <c r="C436" s="3" t="s">
        <v>404</v>
      </c>
      <c r="D436" s="3" t="s">
        <v>8</v>
      </c>
      <c r="E436" s="3" t="s">
        <v>405</v>
      </c>
    </row>
    <row r="437" spans="1:5" ht="13.5">
      <c r="A437" s="3" t="s">
        <v>835</v>
      </c>
      <c r="B437" s="3" t="str">
        <f>"1120010435"</f>
        <v>1120010435</v>
      </c>
      <c r="C437" s="3" t="s">
        <v>404</v>
      </c>
      <c r="D437" s="3" t="s">
        <v>8</v>
      </c>
      <c r="E437" s="3" t="s">
        <v>405</v>
      </c>
    </row>
    <row r="438" spans="1:5" ht="13.5">
      <c r="A438" s="3" t="s">
        <v>836</v>
      </c>
      <c r="B438" s="3" t="str">
        <f>"1120010436"</f>
        <v>1120010436</v>
      </c>
      <c r="C438" s="3" t="s">
        <v>404</v>
      </c>
      <c r="D438" s="3" t="s">
        <v>8</v>
      </c>
      <c r="E438" s="3" t="s">
        <v>405</v>
      </c>
    </row>
    <row r="439" spans="1:5" ht="13.5">
      <c r="A439" s="3" t="s">
        <v>837</v>
      </c>
      <c r="B439" s="3" t="str">
        <f>"1120010437"</f>
        <v>1120010437</v>
      </c>
      <c r="C439" s="3" t="s">
        <v>404</v>
      </c>
      <c r="D439" s="3" t="s">
        <v>8</v>
      </c>
      <c r="E439" s="3" t="s">
        <v>405</v>
      </c>
    </row>
    <row r="440" spans="1:5" ht="13.5">
      <c r="A440" s="3" t="s">
        <v>838</v>
      </c>
      <c r="B440" s="3" t="str">
        <f>"1120010438"</f>
        <v>1120010438</v>
      </c>
      <c r="C440" s="3" t="s">
        <v>404</v>
      </c>
      <c r="D440" s="3" t="s">
        <v>8</v>
      </c>
      <c r="E440" s="3" t="s">
        <v>405</v>
      </c>
    </row>
    <row r="441" spans="1:5" ht="13.5">
      <c r="A441" s="3" t="s">
        <v>839</v>
      </c>
      <c r="B441" s="3" t="str">
        <f>"1120010439"</f>
        <v>1120010439</v>
      </c>
      <c r="C441" s="3" t="s">
        <v>404</v>
      </c>
      <c r="D441" s="3" t="s">
        <v>8</v>
      </c>
      <c r="E441" s="3" t="s">
        <v>405</v>
      </c>
    </row>
    <row r="442" spans="1:5" ht="13.5">
      <c r="A442" s="3" t="s">
        <v>840</v>
      </c>
      <c r="B442" s="3" t="str">
        <f>"1120010440"</f>
        <v>1120010440</v>
      </c>
      <c r="C442" s="3" t="s">
        <v>404</v>
      </c>
      <c r="D442" s="3" t="s">
        <v>8</v>
      </c>
      <c r="E442" s="3" t="s">
        <v>405</v>
      </c>
    </row>
    <row r="443" spans="1:5" ht="13.5">
      <c r="A443" s="3" t="s">
        <v>841</v>
      </c>
      <c r="B443" s="3" t="str">
        <f>"1120010441"</f>
        <v>1120010441</v>
      </c>
      <c r="C443" s="3" t="s">
        <v>404</v>
      </c>
      <c r="D443" s="3" t="s">
        <v>8</v>
      </c>
      <c r="E443" s="3" t="s">
        <v>405</v>
      </c>
    </row>
    <row r="444" spans="1:5" ht="13.5">
      <c r="A444" s="3" t="s">
        <v>842</v>
      </c>
      <c r="B444" s="3" t="str">
        <f>"1120010442"</f>
        <v>1120010442</v>
      </c>
      <c r="C444" s="3" t="s">
        <v>404</v>
      </c>
      <c r="D444" s="3" t="s">
        <v>8</v>
      </c>
      <c r="E444" s="3" t="s">
        <v>405</v>
      </c>
    </row>
    <row r="445" spans="1:5" ht="13.5">
      <c r="A445" s="3" t="s">
        <v>843</v>
      </c>
      <c r="B445" s="3" t="str">
        <f>"1120010443"</f>
        <v>1120010443</v>
      </c>
      <c r="C445" s="3" t="s">
        <v>404</v>
      </c>
      <c r="D445" s="3" t="s">
        <v>8</v>
      </c>
      <c r="E445" s="3" t="s">
        <v>405</v>
      </c>
    </row>
    <row r="446" spans="1:5" ht="13.5">
      <c r="A446" s="3" t="s">
        <v>844</v>
      </c>
      <c r="B446" s="3" t="str">
        <f>"1120010444"</f>
        <v>1120010444</v>
      </c>
      <c r="C446" s="3" t="s">
        <v>404</v>
      </c>
      <c r="D446" s="3" t="s">
        <v>8</v>
      </c>
      <c r="E446" s="3" t="s">
        <v>405</v>
      </c>
    </row>
    <row r="447" spans="1:5" ht="13.5">
      <c r="A447" s="3" t="s">
        <v>845</v>
      </c>
      <c r="B447" s="3" t="str">
        <f>"1120010445"</f>
        <v>1120010445</v>
      </c>
      <c r="C447" s="3" t="s">
        <v>404</v>
      </c>
      <c r="D447" s="3" t="s">
        <v>8</v>
      </c>
      <c r="E447" s="3" t="s">
        <v>405</v>
      </c>
    </row>
    <row r="448" spans="1:5" ht="13.5">
      <c r="A448" s="3" t="s">
        <v>846</v>
      </c>
      <c r="B448" s="3" t="str">
        <f>"1120010446"</f>
        <v>1120010446</v>
      </c>
      <c r="C448" s="3" t="s">
        <v>404</v>
      </c>
      <c r="D448" s="3" t="s">
        <v>8</v>
      </c>
      <c r="E448" s="3" t="s">
        <v>405</v>
      </c>
    </row>
    <row r="449" spans="1:5" ht="13.5">
      <c r="A449" s="3" t="s">
        <v>847</v>
      </c>
      <c r="B449" s="3" t="str">
        <f>"1120010447"</f>
        <v>1120010447</v>
      </c>
      <c r="C449" s="3" t="s">
        <v>404</v>
      </c>
      <c r="D449" s="3" t="s">
        <v>8</v>
      </c>
      <c r="E449" s="3" t="s">
        <v>405</v>
      </c>
    </row>
    <row r="450" spans="1:5" ht="13.5">
      <c r="A450" s="3" t="s">
        <v>848</v>
      </c>
      <c r="B450" s="3" t="str">
        <f>"1120010448"</f>
        <v>1120010448</v>
      </c>
      <c r="C450" s="3" t="s">
        <v>404</v>
      </c>
      <c r="D450" s="3" t="s">
        <v>8</v>
      </c>
      <c r="E450" s="3" t="s">
        <v>405</v>
      </c>
    </row>
    <row r="451" spans="1:5" ht="13.5">
      <c r="A451" s="3" t="s">
        <v>849</v>
      </c>
      <c r="B451" s="3" t="str">
        <f>"1120010449"</f>
        <v>1120010449</v>
      </c>
      <c r="C451" s="3" t="s">
        <v>404</v>
      </c>
      <c r="D451" s="3" t="s">
        <v>8</v>
      </c>
      <c r="E451" s="3" t="s">
        <v>405</v>
      </c>
    </row>
    <row r="452" spans="1:5" ht="13.5">
      <c r="A452" s="3" t="s">
        <v>850</v>
      </c>
      <c r="B452" s="3" t="str">
        <f>"1120010450"</f>
        <v>1120010450</v>
      </c>
      <c r="C452" s="3" t="s">
        <v>404</v>
      </c>
      <c r="D452" s="3" t="s">
        <v>8</v>
      </c>
      <c r="E452" s="3" t="s">
        <v>405</v>
      </c>
    </row>
    <row r="453" spans="1:5" ht="13.5">
      <c r="A453" s="3" t="s">
        <v>851</v>
      </c>
      <c r="B453" s="3" t="str">
        <f>"1120010451"</f>
        <v>1120010451</v>
      </c>
      <c r="C453" s="3" t="s">
        <v>404</v>
      </c>
      <c r="D453" s="3" t="s">
        <v>8</v>
      </c>
      <c r="E453" s="3" t="s">
        <v>405</v>
      </c>
    </row>
    <row r="454" spans="1:5" ht="13.5">
      <c r="A454" s="3" t="s">
        <v>852</v>
      </c>
      <c r="B454" s="3" t="str">
        <f>"1120010452"</f>
        <v>1120010452</v>
      </c>
      <c r="C454" s="3" t="s">
        <v>404</v>
      </c>
      <c r="D454" s="3" t="s">
        <v>8</v>
      </c>
      <c r="E454" s="3" t="s">
        <v>405</v>
      </c>
    </row>
    <row r="455" spans="1:5" ht="13.5">
      <c r="A455" s="3" t="s">
        <v>853</v>
      </c>
      <c r="B455" s="3" t="str">
        <f>"1120010453"</f>
        <v>1120010453</v>
      </c>
      <c r="C455" s="3" t="s">
        <v>404</v>
      </c>
      <c r="D455" s="3" t="s">
        <v>8</v>
      </c>
      <c r="E455" s="3" t="s">
        <v>405</v>
      </c>
    </row>
    <row r="456" spans="1:5" ht="13.5">
      <c r="A456" s="3" t="s">
        <v>854</v>
      </c>
      <c r="B456" s="3" t="str">
        <f>"1120010454"</f>
        <v>1120010454</v>
      </c>
      <c r="C456" s="3" t="s">
        <v>445</v>
      </c>
      <c r="D456" s="3" t="s">
        <v>8</v>
      </c>
      <c r="E456" s="3" t="s">
        <v>405</v>
      </c>
    </row>
    <row r="457" spans="1:5" ht="13.5">
      <c r="A457" s="3" t="s">
        <v>855</v>
      </c>
      <c r="B457" s="3" t="str">
        <f>"1120010455"</f>
        <v>1120010455</v>
      </c>
      <c r="C457" s="3" t="s">
        <v>404</v>
      </c>
      <c r="D457" s="3" t="s">
        <v>8</v>
      </c>
      <c r="E457" s="3" t="s">
        <v>405</v>
      </c>
    </row>
    <row r="458" spans="1:5" ht="13.5">
      <c r="A458" s="3" t="s">
        <v>856</v>
      </c>
      <c r="B458" s="3" t="str">
        <f>"1120010456"</f>
        <v>1120010456</v>
      </c>
      <c r="C458" s="3" t="s">
        <v>404</v>
      </c>
      <c r="D458" s="3" t="s">
        <v>8</v>
      </c>
      <c r="E458" s="3" t="s">
        <v>405</v>
      </c>
    </row>
    <row r="459" spans="1:5" ht="13.5">
      <c r="A459" s="3" t="s">
        <v>857</v>
      </c>
      <c r="B459" s="3" t="str">
        <f>"1120010457"</f>
        <v>1120010457</v>
      </c>
      <c r="C459" s="3" t="s">
        <v>404</v>
      </c>
      <c r="D459" s="3" t="s">
        <v>8</v>
      </c>
      <c r="E459" s="3" t="s">
        <v>405</v>
      </c>
    </row>
    <row r="460" spans="1:5" ht="13.5">
      <c r="A460" s="3" t="s">
        <v>858</v>
      </c>
      <c r="B460" s="3" t="str">
        <f>"1120010458"</f>
        <v>1120010458</v>
      </c>
      <c r="C460" s="3" t="s">
        <v>404</v>
      </c>
      <c r="D460" s="3" t="s">
        <v>8</v>
      </c>
      <c r="E460" s="3" t="s">
        <v>405</v>
      </c>
    </row>
    <row r="461" spans="1:5" ht="13.5">
      <c r="A461" s="3" t="s">
        <v>859</v>
      </c>
      <c r="B461" s="3" t="str">
        <f>"1120010459"</f>
        <v>1120010459</v>
      </c>
      <c r="C461" s="3" t="s">
        <v>404</v>
      </c>
      <c r="D461" s="3" t="s">
        <v>8</v>
      </c>
      <c r="E461" s="3" t="s">
        <v>405</v>
      </c>
    </row>
    <row r="462" spans="1:5" ht="13.5">
      <c r="A462" s="3" t="s">
        <v>860</v>
      </c>
      <c r="B462" s="3" t="str">
        <f>"1120010460"</f>
        <v>1120010460</v>
      </c>
      <c r="C462" s="3" t="s">
        <v>404</v>
      </c>
      <c r="D462" s="3" t="s">
        <v>8</v>
      </c>
      <c r="E462" s="3" t="s">
        <v>405</v>
      </c>
    </row>
    <row r="463" spans="1:5" ht="13.5">
      <c r="A463" s="3" t="s">
        <v>861</v>
      </c>
      <c r="B463" s="3" t="str">
        <f>"1120010461"</f>
        <v>1120010461</v>
      </c>
      <c r="C463" s="3" t="s">
        <v>404</v>
      </c>
      <c r="D463" s="3" t="s">
        <v>8</v>
      </c>
      <c r="E463" s="3" t="s">
        <v>405</v>
      </c>
    </row>
    <row r="464" spans="1:5" ht="13.5">
      <c r="A464" s="3" t="s">
        <v>862</v>
      </c>
      <c r="B464" s="3" t="str">
        <f>"1120010462"</f>
        <v>1120010462</v>
      </c>
      <c r="C464" s="3" t="s">
        <v>404</v>
      </c>
      <c r="D464" s="3" t="s">
        <v>8</v>
      </c>
      <c r="E464" s="3" t="s">
        <v>405</v>
      </c>
    </row>
    <row r="465" spans="1:5" ht="13.5">
      <c r="A465" s="3" t="s">
        <v>863</v>
      </c>
      <c r="B465" s="3" t="str">
        <f>"1120010463"</f>
        <v>1120010463</v>
      </c>
      <c r="C465" s="3" t="s">
        <v>445</v>
      </c>
      <c r="D465" s="3" t="s">
        <v>8</v>
      </c>
      <c r="E465" s="3" t="s">
        <v>405</v>
      </c>
    </row>
    <row r="466" spans="1:5" ht="13.5">
      <c r="A466" s="3" t="s">
        <v>864</v>
      </c>
      <c r="B466" s="3" t="str">
        <f>"1120010464"</f>
        <v>1120010464</v>
      </c>
      <c r="C466" s="3" t="s">
        <v>404</v>
      </c>
      <c r="D466" s="3" t="s">
        <v>8</v>
      </c>
      <c r="E466" s="3" t="s">
        <v>405</v>
      </c>
    </row>
    <row r="467" spans="1:5" ht="13.5">
      <c r="A467" s="3" t="s">
        <v>865</v>
      </c>
      <c r="B467" s="3" t="str">
        <f>"1120010465"</f>
        <v>1120010465</v>
      </c>
      <c r="C467" s="3" t="s">
        <v>404</v>
      </c>
      <c r="D467" s="3" t="s">
        <v>8</v>
      </c>
      <c r="E467" s="3" t="s">
        <v>405</v>
      </c>
    </row>
    <row r="468" spans="1:5" ht="13.5">
      <c r="A468" s="3" t="s">
        <v>866</v>
      </c>
      <c r="B468" s="3" t="str">
        <f>"1120010466"</f>
        <v>1120010466</v>
      </c>
      <c r="C468" s="3" t="s">
        <v>404</v>
      </c>
      <c r="D468" s="3" t="s">
        <v>8</v>
      </c>
      <c r="E468" s="3" t="s">
        <v>405</v>
      </c>
    </row>
    <row r="469" spans="1:5" ht="13.5">
      <c r="A469" s="3" t="s">
        <v>867</v>
      </c>
      <c r="B469" s="3" t="str">
        <f>"1120010467"</f>
        <v>1120010467</v>
      </c>
      <c r="C469" s="3" t="s">
        <v>404</v>
      </c>
      <c r="D469" s="3" t="s">
        <v>8</v>
      </c>
      <c r="E469" s="3" t="s">
        <v>405</v>
      </c>
    </row>
    <row r="470" spans="1:5" ht="13.5">
      <c r="A470" s="3" t="s">
        <v>868</v>
      </c>
      <c r="B470" s="3" t="str">
        <f>"1120010468"</f>
        <v>1120010468</v>
      </c>
      <c r="C470" s="3" t="s">
        <v>404</v>
      </c>
      <c r="D470" s="3" t="s">
        <v>8</v>
      </c>
      <c r="E470" s="3" t="s">
        <v>405</v>
      </c>
    </row>
    <row r="471" spans="1:5" ht="13.5">
      <c r="A471" s="3" t="s">
        <v>869</v>
      </c>
      <c r="B471" s="3" t="str">
        <f>"1120010469"</f>
        <v>1120010469</v>
      </c>
      <c r="C471" s="3" t="s">
        <v>404</v>
      </c>
      <c r="D471" s="3" t="s">
        <v>8</v>
      </c>
      <c r="E471" s="3" t="s">
        <v>405</v>
      </c>
    </row>
    <row r="472" spans="1:5" ht="13.5">
      <c r="A472" s="3" t="s">
        <v>870</v>
      </c>
      <c r="B472" s="3" t="str">
        <f>"1120010470"</f>
        <v>1120010470</v>
      </c>
      <c r="C472" s="3" t="s">
        <v>404</v>
      </c>
      <c r="D472" s="3" t="s">
        <v>8</v>
      </c>
      <c r="E472" s="3" t="s">
        <v>405</v>
      </c>
    </row>
    <row r="473" spans="1:5" ht="13.5">
      <c r="A473" s="3" t="s">
        <v>871</v>
      </c>
      <c r="B473" s="3" t="str">
        <f>"1120010471"</f>
        <v>1120010471</v>
      </c>
      <c r="C473" s="3" t="s">
        <v>404</v>
      </c>
      <c r="D473" s="3" t="s">
        <v>8</v>
      </c>
      <c r="E473" s="3" t="s">
        <v>405</v>
      </c>
    </row>
    <row r="474" spans="1:5" ht="13.5">
      <c r="A474" s="3" t="s">
        <v>872</v>
      </c>
      <c r="B474" s="3" t="str">
        <f>"1120010472"</f>
        <v>1120010472</v>
      </c>
      <c r="C474" s="3" t="s">
        <v>404</v>
      </c>
      <c r="D474" s="3" t="s">
        <v>8</v>
      </c>
      <c r="E474" s="3" t="s">
        <v>405</v>
      </c>
    </row>
    <row r="475" spans="1:5" ht="13.5">
      <c r="A475" s="3" t="s">
        <v>873</v>
      </c>
      <c r="B475" s="3" t="str">
        <f>"1120010473"</f>
        <v>1120010473</v>
      </c>
      <c r="C475" s="3" t="s">
        <v>404</v>
      </c>
      <c r="D475" s="3" t="s">
        <v>8</v>
      </c>
      <c r="E475" s="3" t="s">
        <v>405</v>
      </c>
    </row>
    <row r="476" spans="1:5" ht="13.5">
      <c r="A476" s="3" t="s">
        <v>874</v>
      </c>
      <c r="B476" s="3" t="str">
        <f>"1120010474"</f>
        <v>1120010474</v>
      </c>
      <c r="C476" s="3" t="s">
        <v>404</v>
      </c>
      <c r="D476" s="3" t="s">
        <v>8</v>
      </c>
      <c r="E476" s="3" t="s">
        <v>405</v>
      </c>
    </row>
    <row r="477" spans="1:5" ht="13.5">
      <c r="A477" s="3" t="s">
        <v>875</v>
      </c>
      <c r="B477" s="3" t="str">
        <f>"1120010475"</f>
        <v>1120010475</v>
      </c>
      <c r="C477" s="3" t="s">
        <v>404</v>
      </c>
      <c r="D477" s="3" t="s">
        <v>8</v>
      </c>
      <c r="E477" s="3" t="s">
        <v>405</v>
      </c>
    </row>
    <row r="478" spans="1:5" ht="13.5">
      <c r="A478" s="3" t="s">
        <v>876</v>
      </c>
      <c r="B478" s="3" t="str">
        <f>"1120010476"</f>
        <v>1120010476</v>
      </c>
      <c r="C478" s="3" t="s">
        <v>404</v>
      </c>
      <c r="D478" s="3" t="s">
        <v>8</v>
      </c>
      <c r="E478" s="3" t="s">
        <v>405</v>
      </c>
    </row>
    <row r="479" spans="1:5" ht="13.5">
      <c r="A479" s="3" t="s">
        <v>877</v>
      </c>
      <c r="B479" s="3" t="str">
        <f>"1120010477"</f>
        <v>1120010477</v>
      </c>
      <c r="C479" s="3" t="s">
        <v>404</v>
      </c>
      <c r="D479" s="3" t="s">
        <v>8</v>
      </c>
      <c r="E479" s="3" t="s">
        <v>405</v>
      </c>
    </row>
    <row r="480" spans="1:5" ht="13.5">
      <c r="A480" s="3" t="s">
        <v>878</v>
      </c>
      <c r="B480" s="3" t="str">
        <f>"1120010478"</f>
        <v>1120010478</v>
      </c>
      <c r="C480" s="3" t="s">
        <v>404</v>
      </c>
      <c r="D480" s="3" t="s">
        <v>8</v>
      </c>
      <c r="E480" s="3" t="s">
        <v>405</v>
      </c>
    </row>
    <row r="481" spans="1:5" ht="13.5">
      <c r="A481" s="3" t="s">
        <v>879</v>
      </c>
      <c r="B481" s="3" t="str">
        <f>"1120010479"</f>
        <v>1120010479</v>
      </c>
      <c r="C481" s="3" t="s">
        <v>404</v>
      </c>
      <c r="D481" s="3" t="s">
        <v>8</v>
      </c>
      <c r="E481" s="3" t="s">
        <v>405</v>
      </c>
    </row>
    <row r="482" spans="1:5" ht="13.5">
      <c r="A482" s="3" t="s">
        <v>482</v>
      </c>
      <c r="B482" s="3" t="str">
        <f>"1120010480"</f>
        <v>1120010480</v>
      </c>
      <c r="C482" s="3" t="s">
        <v>404</v>
      </c>
      <c r="D482" s="3" t="s">
        <v>8</v>
      </c>
      <c r="E482" s="3" t="s">
        <v>405</v>
      </c>
    </row>
    <row r="483" spans="1:5" ht="13.5">
      <c r="A483" s="3" t="s">
        <v>880</v>
      </c>
      <c r="B483" s="3" t="str">
        <f>"1120010481"</f>
        <v>1120010481</v>
      </c>
      <c r="C483" s="3" t="s">
        <v>404</v>
      </c>
      <c r="D483" s="3" t="s">
        <v>8</v>
      </c>
      <c r="E483" s="3" t="s">
        <v>405</v>
      </c>
    </row>
    <row r="484" spans="1:5" ht="13.5">
      <c r="A484" s="3" t="s">
        <v>881</v>
      </c>
      <c r="B484" s="3" t="str">
        <f>"1120010482"</f>
        <v>1120010482</v>
      </c>
      <c r="C484" s="3" t="s">
        <v>404</v>
      </c>
      <c r="D484" s="3" t="s">
        <v>8</v>
      </c>
      <c r="E484" s="3" t="s">
        <v>405</v>
      </c>
    </row>
    <row r="485" spans="1:5" ht="13.5">
      <c r="A485" s="3" t="s">
        <v>882</v>
      </c>
      <c r="B485" s="3" t="str">
        <f>"1120010483"</f>
        <v>1120010483</v>
      </c>
      <c r="C485" s="3" t="s">
        <v>404</v>
      </c>
      <c r="D485" s="3" t="s">
        <v>8</v>
      </c>
      <c r="E485" s="3" t="s">
        <v>405</v>
      </c>
    </row>
    <row r="486" spans="1:5" ht="13.5">
      <c r="A486" s="3" t="s">
        <v>883</v>
      </c>
      <c r="B486" s="3" t="str">
        <f>"1120010484"</f>
        <v>1120010484</v>
      </c>
      <c r="C486" s="3" t="s">
        <v>404</v>
      </c>
      <c r="D486" s="3" t="s">
        <v>8</v>
      </c>
      <c r="E486" s="3" t="s">
        <v>405</v>
      </c>
    </row>
    <row r="487" spans="1:5" ht="13.5">
      <c r="A487" s="3" t="s">
        <v>884</v>
      </c>
      <c r="B487" s="3" t="str">
        <f>"1120010485"</f>
        <v>1120010485</v>
      </c>
      <c r="C487" s="3" t="s">
        <v>404</v>
      </c>
      <c r="D487" s="3" t="s">
        <v>8</v>
      </c>
      <c r="E487" s="3" t="s">
        <v>405</v>
      </c>
    </row>
    <row r="488" spans="1:5" ht="13.5">
      <c r="A488" s="3" t="s">
        <v>885</v>
      </c>
      <c r="B488" s="3" t="str">
        <f>"1120010486"</f>
        <v>1120010486</v>
      </c>
      <c r="C488" s="3" t="s">
        <v>404</v>
      </c>
      <c r="D488" s="3" t="s">
        <v>8</v>
      </c>
      <c r="E488" s="3" t="s">
        <v>405</v>
      </c>
    </row>
    <row r="489" spans="1:5" ht="13.5">
      <c r="A489" s="3" t="s">
        <v>886</v>
      </c>
      <c r="B489" s="3" t="str">
        <f>"1120010487"</f>
        <v>1120010487</v>
      </c>
      <c r="C489" s="3" t="s">
        <v>404</v>
      </c>
      <c r="D489" s="3" t="s">
        <v>8</v>
      </c>
      <c r="E489" s="3" t="s">
        <v>405</v>
      </c>
    </row>
    <row r="490" spans="1:5" ht="13.5">
      <c r="A490" s="3" t="s">
        <v>887</v>
      </c>
      <c r="B490" s="3" t="str">
        <f>"1120010488"</f>
        <v>1120010488</v>
      </c>
      <c r="C490" s="3" t="s">
        <v>404</v>
      </c>
      <c r="D490" s="3" t="s">
        <v>8</v>
      </c>
      <c r="E490" s="3" t="s">
        <v>405</v>
      </c>
    </row>
    <row r="491" spans="1:5" ht="13.5">
      <c r="A491" s="3" t="s">
        <v>888</v>
      </c>
      <c r="B491" s="3" t="str">
        <f>"1120010489"</f>
        <v>1120010489</v>
      </c>
      <c r="C491" s="3" t="s">
        <v>404</v>
      </c>
      <c r="D491" s="3" t="s">
        <v>8</v>
      </c>
      <c r="E491" s="3" t="s">
        <v>405</v>
      </c>
    </row>
    <row r="492" spans="1:5" ht="13.5">
      <c r="A492" s="3" t="s">
        <v>889</v>
      </c>
      <c r="B492" s="3" t="str">
        <f>"1120010490"</f>
        <v>1120010490</v>
      </c>
      <c r="C492" s="3" t="s">
        <v>404</v>
      </c>
      <c r="D492" s="3" t="s">
        <v>8</v>
      </c>
      <c r="E492" s="3" t="s">
        <v>405</v>
      </c>
    </row>
    <row r="493" spans="1:5" ht="13.5">
      <c r="A493" s="3" t="s">
        <v>890</v>
      </c>
      <c r="B493" s="3" t="str">
        <f>"1120010491"</f>
        <v>1120010491</v>
      </c>
      <c r="C493" s="3" t="s">
        <v>404</v>
      </c>
      <c r="D493" s="3" t="s">
        <v>8</v>
      </c>
      <c r="E493" s="3" t="s">
        <v>405</v>
      </c>
    </row>
    <row r="494" spans="1:5" ht="13.5">
      <c r="A494" s="3" t="s">
        <v>891</v>
      </c>
      <c r="B494" s="3" t="str">
        <f>"1120010492"</f>
        <v>1120010492</v>
      </c>
      <c r="C494" s="3" t="s">
        <v>404</v>
      </c>
      <c r="D494" s="3" t="s">
        <v>8</v>
      </c>
      <c r="E494" s="3" t="s">
        <v>405</v>
      </c>
    </row>
    <row r="495" spans="1:5" ht="13.5">
      <c r="A495" s="3" t="s">
        <v>892</v>
      </c>
      <c r="B495" s="3" t="str">
        <f>"1120010493"</f>
        <v>1120010493</v>
      </c>
      <c r="C495" s="3" t="s">
        <v>404</v>
      </c>
      <c r="D495" s="3" t="s">
        <v>8</v>
      </c>
      <c r="E495" s="3" t="s">
        <v>405</v>
      </c>
    </row>
    <row r="496" spans="1:5" ht="13.5">
      <c r="A496" s="3" t="s">
        <v>893</v>
      </c>
      <c r="B496" s="3" t="str">
        <f>"1120010494"</f>
        <v>1120010494</v>
      </c>
      <c r="C496" s="3" t="s">
        <v>404</v>
      </c>
      <c r="D496" s="3" t="s">
        <v>8</v>
      </c>
      <c r="E496" s="3" t="s">
        <v>405</v>
      </c>
    </row>
    <row r="497" spans="1:5" ht="13.5">
      <c r="A497" s="3" t="s">
        <v>894</v>
      </c>
      <c r="B497" s="3" t="str">
        <f>"1120010495"</f>
        <v>1120010495</v>
      </c>
      <c r="C497" s="3" t="s">
        <v>404</v>
      </c>
      <c r="D497" s="3" t="s">
        <v>8</v>
      </c>
      <c r="E497" s="3" t="s">
        <v>405</v>
      </c>
    </row>
    <row r="498" spans="1:5" ht="13.5">
      <c r="A498" s="3" t="s">
        <v>895</v>
      </c>
      <c r="B498" s="3" t="str">
        <f>"1120010496"</f>
        <v>1120010496</v>
      </c>
      <c r="C498" s="3" t="s">
        <v>404</v>
      </c>
      <c r="D498" s="3" t="s">
        <v>8</v>
      </c>
      <c r="E498" s="3" t="s">
        <v>405</v>
      </c>
    </row>
    <row r="499" spans="1:5" ht="13.5">
      <c r="A499" s="3" t="s">
        <v>896</v>
      </c>
      <c r="B499" s="3" t="str">
        <f>"1120010497"</f>
        <v>1120010497</v>
      </c>
      <c r="C499" s="3" t="s">
        <v>404</v>
      </c>
      <c r="D499" s="3" t="s">
        <v>8</v>
      </c>
      <c r="E499" s="3" t="s">
        <v>405</v>
      </c>
    </row>
    <row r="500" spans="1:5" ht="13.5">
      <c r="A500" s="3" t="s">
        <v>897</v>
      </c>
      <c r="B500" s="3" t="str">
        <f>"1120010498"</f>
        <v>1120010498</v>
      </c>
      <c r="C500" s="3" t="s">
        <v>404</v>
      </c>
      <c r="D500" s="3" t="s">
        <v>8</v>
      </c>
      <c r="E500" s="3" t="s">
        <v>405</v>
      </c>
    </row>
    <row r="501" spans="1:5" ht="13.5">
      <c r="A501" s="3" t="s">
        <v>898</v>
      </c>
      <c r="B501" s="3" t="str">
        <f>"1120010499"</f>
        <v>1120010499</v>
      </c>
      <c r="C501" s="3" t="s">
        <v>404</v>
      </c>
      <c r="D501" s="3" t="s">
        <v>8</v>
      </c>
      <c r="E501" s="3" t="s">
        <v>405</v>
      </c>
    </row>
    <row r="502" spans="1:5" ht="13.5">
      <c r="A502" s="3" t="s">
        <v>899</v>
      </c>
      <c r="B502" s="3" t="str">
        <f>"1120010500"</f>
        <v>1120010500</v>
      </c>
      <c r="C502" s="3" t="s">
        <v>404</v>
      </c>
      <c r="D502" s="3" t="s">
        <v>8</v>
      </c>
      <c r="E502" s="3" t="s">
        <v>405</v>
      </c>
    </row>
    <row r="503" spans="1:5" ht="13.5">
      <c r="A503" s="3" t="s">
        <v>900</v>
      </c>
      <c r="B503" s="3" t="str">
        <f>"1120010501"</f>
        <v>1120010501</v>
      </c>
      <c r="C503" s="3" t="s">
        <v>404</v>
      </c>
      <c r="D503" s="3" t="s">
        <v>8</v>
      </c>
      <c r="E503" s="3" t="s">
        <v>405</v>
      </c>
    </row>
    <row r="504" spans="1:5" ht="13.5">
      <c r="A504" s="3" t="s">
        <v>901</v>
      </c>
      <c r="B504" s="3" t="str">
        <f>"1120010502"</f>
        <v>1120010502</v>
      </c>
      <c r="C504" s="3" t="s">
        <v>404</v>
      </c>
      <c r="D504" s="3" t="s">
        <v>8</v>
      </c>
      <c r="E504" s="3" t="s">
        <v>405</v>
      </c>
    </row>
    <row r="505" spans="1:5" ht="13.5">
      <c r="A505" s="3" t="s">
        <v>902</v>
      </c>
      <c r="B505" s="3" t="str">
        <f>"1120010503"</f>
        <v>1120010503</v>
      </c>
      <c r="C505" s="3" t="s">
        <v>404</v>
      </c>
      <c r="D505" s="3" t="s">
        <v>8</v>
      </c>
      <c r="E505" s="3" t="s">
        <v>405</v>
      </c>
    </row>
    <row r="506" spans="1:5" ht="13.5">
      <c r="A506" s="3" t="s">
        <v>903</v>
      </c>
      <c r="B506" s="3" t="str">
        <f>"1120010504"</f>
        <v>1120010504</v>
      </c>
      <c r="C506" s="3" t="s">
        <v>404</v>
      </c>
      <c r="D506" s="3" t="s">
        <v>8</v>
      </c>
      <c r="E506" s="3" t="s">
        <v>405</v>
      </c>
    </row>
    <row r="507" spans="1:5" ht="13.5">
      <c r="A507" s="3" t="s">
        <v>904</v>
      </c>
      <c r="B507" s="3" t="str">
        <f>"1120010505"</f>
        <v>1120010505</v>
      </c>
      <c r="C507" s="3" t="s">
        <v>404</v>
      </c>
      <c r="D507" s="3" t="s">
        <v>8</v>
      </c>
      <c r="E507" s="3" t="s">
        <v>405</v>
      </c>
    </row>
    <row r="508" spans="1:5" ht="13.5">
      <c r="A508" s="3" t="s">
        <v>905</v>
      </c>
      <c r="B508" s="3" t="str">
        <f>"1120010506"</f>
        <v>1120010506</v>
      </c>
      <c r="C508" s="3" t="s">
        <v>404</v>
      </c>
      <c r="D508" s="3" t="s">
        <v>8</v>
      </c>
      <c r="E508" s="3" t="s">
        <v>405</v>
      </c>
    </row>
    <row r="509" spans="1:5" ht="13.5">
      <c r="A509" s="3" t="s">
        <v>906</v>
      </c>
      <c r="B509" s="3" t="str">
        <f>"1120010507"</f>
        <v>1120010507</v>
      </c>
      <c r="C509" s="3" t="s">
        <v>404</v>
      </c>
      <c r="D509" s="3" t="s">
        <v>8</v>
      </c>
      <c r="E509" s="3" t="s">
        <v>405</v>
      </c>
    </row>
    <row r="510" spans="1:5" ht="13.5">
      <c r="A510" s="3" t="s">
        <v>907</v>
      </c>
      <c r="B510" s="3" t="str">
        <f>"1120010508"</f>
        <v>1120010508</v>
      </c>
      <c r="C510" s="3" t="s">
        <v>404</v>
      </c>
      <c r="D510" s="3" t="s">
        <v>8</v>
      </c>
      <c r="E510" s="3" t="s">
        <v>405</v>
      </c>
    </row>
    <row r="511" spans="1:5" ht="13.5">
      <c r="A511" s="3" t="s">
        <v>908</v>
      </c>
      <c r="B511" s="3" t="str">
        <f>"1120010509"</f>
        <v>1120010509</v>
      </c>
      <c r="C511" s="3" t="s">
        <v>404</v>
      </c>
      <c r="D511" s="3" t="s">
        <v>8</v>
      </c>
      <c r="E511" s="3" t="s">
        <v>405</v>
      </c>
    </row>
    <row r="512" spans="1:5" ht="13.5">
      <c r="A512" s="3" t="s">
        <v>909</v>
      </c>
      <c r="B512" s="3" t="str">
        <f>"1120010510"</f>
        <v>1120010510</v>
      </c>
      <c r="C512" s="3" t="s">
        <v>404</v>
      </c>
      <c r="D512" s="3" t="s">
        <v>8</v>
      </c>
      <c r="E512" s="3" t="s">
        <v>405</v>
      </c>
    </row>
    <row r="513" spans="1:5" ht="13.5">
      <c r="A513" s="3" t="s">
        <v>910</v>
      </c>
      <c r="B513" s="3" t="str">
        <f>"1120010511"</f>
        <v>1120010511</v>
      </c>
      <c r="C513" s="3" t="s">
        <v>404</v>
      </c>
      <c r="D513" s="3" t="s">
        <v>8</v>
      </c>
      <c r="E513" s="3" t="s">
        <v>405</v>
      </c>
    </row>
    <row r="514" spans="1:5" ht="13.5">
      <c r="A514" s="3" t="s">
        <v>911</v>
      </c>
      <c r="B514" s="3" t="str">
        <f>"1120010512"</f>
        <v>1120010512</v>
      </c>
      <c r="C514" s="3" t="s">
        <v>404</v>
      </c>
      <c r="D514" s="3" t="s">
        <v>8</v>
      </c>
      <c r="E514" s="3" t="s">
        <v>405</v>
      </c>
    </row>
    <row r="515" spans="1:5" ht="13.5">
      <c r="A515" s="3" t="s">
        <v>912</v>
      </c>
      <c r="B515" s="3" t="str">
        <f>"1120010513"</f>
        <v>1120010513</v>
      </c>
      <c r="C515" s="3" t="s">
        <v>404</v>
      </c>
      <c r="D515" s="3" t="s">
        <v>8</v>
      </c>
      <c r="E515" s="3" t="s">
        <v>405</v>
      </c>
    </row>
    <row r="516" spans="1:5" ht="13.5">
      <c r="A516" s="3" t="s">
        <v>913</v>
      </c>
      <c r="B516" s="3" t="str">
        <f>"1120010514"</f>
        <v>1120010514</v>
      </c>
      <c r="C516" s="3" t="s">
        <v>404</v>
      </c>
      <c r="D516" s="3" t="s">
        <v>8</v>
      </c>
      <c r="E516" s="3" t="s">
        <v>405</v>
      </c>
    </row>
    <row r="517" spans="1:5" ht="13.5">
      <c r="A517" s="3" t="s">
        <v>914</v>
      </c>
      <c r="B517" s="3" t="str">
        <f>"1120010515"</f>
        <v>1120010515</v>
      </c>
      <c r="C517" s="3" t="s">
        <v>404</v>
      </c>
      <c r="D517" s="3" t="s">
        <v>8</v>
      </c>
      <c r="E517" s="3" t="s">
        <v>405</v>
      </c>
    </row>
    <row r="518" spans="1:5" ht="13.5">
      <c r="A518" s="3" t="s">
        <v>915</v>
      </c>
      <c r="B518" s="3" t="str">
        <f>"1120010516"</f>
        <v>1120010516</v>
      </c>
      <c r="C518" s="3" t="s">
        <v>404</v>
      </c>
      <c r="D518" s="3" t="s">
        <v>8</v>
      </c>
      <c r="E518" s="3" t="s">
        <v>405</v>
      </c>
    </row>
    <row r="519" spans="1:5" ht="13.5">
      <c r="A519" s="3" t="s">
        <v>916</v>
      </c>
      <c r="B519" s="3" t="str">
        <f>"1120010517"</f>
        <v>1120010517</v>
      </c>
      <c r="C519" s="3" t="s">
        <v>404</v>
      </c>
      <c r="D519" s="3" t="s">
        <v>8</v>
      </c>
      <c r="E519" s="3" t="s">
        <v>405</v>
      </c>
    </row>
    <row r="520" spans="1:5" ht="13.5">
      <c r="A520" s="3" t="s">
        <v>917</v>
      </c>
      <c r="B520" s="3" t="str">
        <f>"1120010518"</f>
        <v>1120010518</v>
      </c>
      <c r="C520" s="3" t="s">
        <v>404</v>
      </c>
      <c r="D520" s="3" t="s">
        <v>8</v>
      </c>
      <c r="E520" s="3" t="s">
        <v>405</v>
      </c>
    </row>
    <row r="521" spans="1:5" ht="13.5">
      <c r="A521" s="3" t="s">
        <v>918</v>
      </c>
      <c r="B521" s="3" t="str">
        <f>"1120010519"</f>
        <v>1120010519</v>
      </c>
      <c r="C521" s="3" t="s">
        <v>404</v>
      </c>
      <c r="D521" s="3" t="s">
        <v>8</v>
      </c>
      <c r="E521" s="3" t="s">
        <v>405</v>
      </c>
    </row>
    <row r="522" spans="1:5" ht="13.5">
      <c r="A522" s="3" t="s">
        <v>919</v>
      </c>
      <c r="B522" s="3" t="str">
        <f>"1120010520"</f>
        <v>1120010520</v>
      </c>
      <c r="C522" s="3" t="s">
        <v>404</v>
      </c>
      <c r="D522" s="3" t="s">
        <v>8</v>
      </c>
      <c r="E522" s="3" t="s">
        <v>405</v>
      </c>
    </row>
    <row r="523" spans="1:5" ht="13.5">
      <c r="A523" s="3" t="s">
        <v>920</v>
      </c>
      <c r="B523" s="3" t="str">
        <f>"1120010521"</f>
        <v>1120010521</v>
      </c>
      <c r="C523" s="3" t="s">
        <v>404</v>
      </c>
      <c r="D523" s="3" t="s">
        <v>8</v>
      </c>
      <c r="E523" s="3" t="s">
        <v>405</v>
      </c>
    </row>
    <row r="524" spans="1:5" ht="13.5">
      <c r="A524" s="3" t="s">
        <v>921</v>
      </c>
      <c r="B524" s="3" t="str">
        <f>"1120010522"</f>
        <v>1120010522</v>
      </c>
      <c r="C524" s="3" t="s">
        <v>404</v>
      </c>
      <c r="D524" s="3" t="s">
        <v>8</v>
      </c>
      <c r="E524" s="3" t="s">
        <v>405</v>
      </c>
    </row>
    <row r="525" spans="1:5" ht="13.5">
      <c r="A525" s="3" t="s">
        <v>922</v>
      </c>
      <c r="B525" s="3" t="str">
        <f>"1120010523"</f>
        <v>1120010523</v>
      </c>
      <c r="C525" s="3" t="s">
        <v>404</v>
      </c>
      <c r="D525" s="3" t="s">
        <v>8</v>
      </c>
      <c r="E525" s="3" t="s">
        <v>405</v>
      </c>
    </row>
    <row r="526" spans="1:5" ht="13.5">
      <c r="A526" s="3" t="s">
        <v>923</v>
      </c>
      <c r="B526" s="3" t="str">
        <f>"1120010524"</f>
        <v>1120010524</v>
      </c>
      <c r="C526" s="3" t="s">
        <v>404</v>
      </c>
      <c r="D526" s="3" t="s">
        <v>8</v>
      </c>
      <c r="E526" s="3" t="s">
        <v>405</v>
      </c>
    </row>
    <row r="527" spans="1:5" ht="13.5">
      <c r="A527" s="3" t="s">
        <v>924</v>
      </c>
      <c r="B527" s="3" t="str">
        <f>"1120010525"</f>
        <v>1120010525</v>
      </c>
      <c r="C527" s="3" t="s">
        <v>404</v>
      </c>
      <c r="D527" s="3" t="s">
        <v>8</v>
      </c>
      <c r="E527" s="3" t="s">
        <v>405</v>
      </c>
    </row>
    <row r="528" spans="1:5" ht="13.5">
      <c r="A528" s="3" t="s">
        <v>925</v>
      </c>
      <c r="B528" s="3" t="str">
        <f>"1120010526"</f>
        <v>1120010526</v>
      </c>
      <c r="C528" s="3" t="s">
        <v>404</v>
      </c>
      <c r="D528" s="3" t="s">
        <v>8</v>
      </c>
      <c r="E528" s="3" t="s">
        <v>405</v>
      </c>
    </row>
    <row r="529" spans="1:5" ht="13.5">
      <c r="A529" s="3" t="s">
        <v>926</v>
      </c>
      <c r="B529" s="3" t="str">
        <f>"1120010527"</f>
        <v>1120010527</v>
      </c>
      <c r="C529" s="3" t="s">
        <v>404</v>
      </c>
      <c r="D529" s="3" t="s">
        <v>8</v>
      </c>
      <c r="E529" s="3" t="s">
        <v>405</v>
      </c>
    </row>
    <row r="530" spans="1:5" ht="13.5">
      <c r="A530" s="3" t="s">
        <v>927</v>
      </c>
      <c r="B530" s="3" t="str">
        <f>"1120010528"</f>
        <v>1120010528</v>
      </c>
      <c r="C530" s="3" t="s">
        <v>404</v>
      </c>
      <c r="D530" s="3" t="s">
        <v>8</v>
      </c>
      <c r="E530" s="3" t="s">
        <v>405</v>
      </c>
    </row>
    <row r="531" spans="1:5" ht="13.5">
      <c r="A531" s="3" t="s">
        <v>928</v>
      </c>
      <c r="B531" s="3" t="str">
        <f>"1120010529"</f>
        <v>1120010529</v>
      </c>
      <c r="C531" s="3" t="s">
        <v>404</v>
      </c>
      <c r="D531" s="3" t="s">
        <v>8</v>
      </c>
      <c r="E531" s="3" t="s">
        <v>405</v>
      </c>
    </row>
    <row r="532" spans="1:5" ht="13.5">
      <c r="A532" s="3" t="s">
        <v>929</v>
      </c>
      <c r="B532" s="3" t="str">
        <f>"1120010530"</f>
        <v>1120010530</v>
      </c>
      <c r="C532" s="3" t="s">
        <v>404</v>
      </c>
      <c r="D532" s="3" t="s">
        <v>8</v>
      </c>
      <c r="E532" s="3" t="s">
        <v>405</v>
      </c>
    </row>
    <row r="533" spans="1:5" ht="13.5">
      <c r="A533" s="3" t="s">
        <v>930</v>
      </c>
      <c r="B533" s="3" t="str">
        <f>"1120010531"</f>
        <v>1120010531</v>
      </c>
      <c r="C533" s="3" t="s">
        <v>404</v>
      </c>
      <c r="D533" s="3" t="s">
        <v>8</v>
      </c>
      <c r="E533" s="3" t="s">
        <v>405</v>
      </c>
    </row>
    <row r="534" spans="1:5" ht="13.5">
      <c r="A534" s="3" t="s">
        <v>931</v>
      </c>
      <c r="B534" s="3" t="str">
        <f>"1120010532"</f>
        <v>1120010532</v>
      </c>
      <c r="C534" s="3" t="s">
        <v>404</v>
      </c>
      <c r="D534" s="3" t="s">
        <v>8</v>
      </c>
      <c r="E534" s="3" t="s">
        <v>405</v>
      </c>
    </row>
    <row r="535" spans="1:5" ht="13.5">
      <c r="A535" s="3" t="s">
        <v>932</v>
      </c>
      <c r="B535" s="3" t="str">
        <f>"1120010533"</f>
        <v>1120010533</v>
      </c>
      <c r="C535" s="3" t="s">
        <v>404</v>
      </c>
      <c r="D535" s="3" t="s">
        <v>8</v>
      </c>
      <c r="E535" s="3" t="s">
        <v>405</v>
      </c>
    </row>
    <row r="536" spans="1:5" ht="13.5">
      <c r="A536" s="3" t="s">
        <v>933</v>
      </c>
      <c r="B536" s="3" t="str">
        <f>"1120010534"</f>
        <v>1120010534</v>
      </c>
      <c r="C536" s="3" t="s">
        <v>404</v>
      </c>
      <c r="D536" s="3" t="s">
        <v>8</v>
      </c>
      <c r="E536" s="3" t="s">
        <v>405</v>
      </c>
    </row>
    <row r="537" spans="1:5" ht="13.5">
      <c r="A537" s="3" t="s">
        <v>934</v>
      </c>
      <c r="B537" s="3" t="str">
        <f>"1120010535"</f>
        <v>1120010535</v>
      </c>
      <c r="C537" s="3" t="s">
        <v>404</v>
      </c>
      <c r="D537" s="3" t="s">
        <v>8</v>
      </c>
      <c r="E537" s="3" t="s">
        <v>405</v>
      </c>
    </row>
    <row r="538" spans="1:5" ht="13.5">
      <c r="A538" s="3" t="s">
        <v>935</v>
      </c>
      <c r="B538" s="3" t="str">
        <f>"1120010536"</f>
        <v>1120010536</v>
      </c>
      <c r="C538" s="3" t="s">
        <v>404</v>
      </c>
      <c r="D538" s="3" t="s">
        <v>8</v>
      </c>
      <c r="E538" s="3" t="s">
        <v>405</v>
      </c>
    </row>
    <row r="539" spans="1:5" ht="13.5">
      <c r="A539" s="3" t="s">
        <v>936</v>
      </c>
      <c r="B539" s="3" t="str">
        <f>"1120010537"</f>
        <v>1120010537</v>
      </c>
      <c r="C539" s="3" t="s">
        <v>404</v>
      </c>
      <c r="D539" s="3" t="s">
        <v>8</v>
      </c>
      <c r="E539" s="3" t="s">
        <v>405</v>
      </c>
    </row>
    <row r="540" spans="1:5" ht="13.5">
      <c r="A540" s="3" t="s">
        <v>937</v>
      </c>
      <c r="B540" s="3" t="str">
        <f>"1120010538"</f>
        <v>1120010538</v>
      </c>
      <c r="C540" s="3" t="s">
        <v>445</v>
      </c>
      <c r="D540" s="3" t="s">
        <v>8</v>
      </c>
      <c r="E540" s="3" t="s">
        <v>405</v>
      </c>
    </row>
    <row r="541" spans="1:5" ht="13.5">
      <c r="A541" s="3" t="s">
        <v>938</v>
      </c>
      <c r="B541" s="3" t="str">
        <f>"1120010539"</f>
        <v>1120010539</v>
      </c>
      <c r="C541" s="3" t="s">
        <v>404</v>
      </c>
      <c r="D541" s="3" t="s">
        <v>8</v>
      </c>
      <c r="E541" s="3" t="s">
        <v>405</v>
      </c>
    </row>
    <row r="542" spans="1:5" ht="13.5">
      <c r="A542" s="3" t="s">
        <v>939</v>
      </c>
      <c r="B542" s="3" t="str">
        <f>"1120010540"</f>
        <v>1120010540</v>
      </c>
      <c r="C542" s="3" t="s">
        <v>404</v>
      </c>
      <c r="D542" s="3" t="s">
        <v>8</v>
      </c>
      <c r="E542" s="3" t="s">
        <v>405</v>
      </c>
    </row>
    <row r="543" spans="1:5" ht="13.5">
      <c r="A543" s="3" t="s">
        <v>940</v>
      </c>
      <c r="B543" s="3" t="str">
        <f>"1120010541"</f>
        <v>1120010541</v>
      </c>
      <c r="C543" s="3" t="s">
        <v>404</v>
      </c>
      <c r="D543" s="3" t="s">
        <v>8</v>
      </c>
      <c r="E543" s="3" t="s">
        <v>405</v>
      </c>
    </row>
    <row r="544" spans="1:5" ht="13.5">
      <c r="A544" s="3" t="s">
        <v>941</v>
      </c>
      <c r="B544" s="3" t="str">
        <f>"1120010542"</f>
        <v>1120010542</v>
      </c>
      <c r="C544" s="3" t="s">
        <v>404</v>
      </c>
      <c r="D544" s="3" t="s">
        <v>8</v>
      </c>
      <c r="E544" s="3" t="s">
        <v>405</v>
      </c>
    </row>
    <row r="545" spans="1:5" ht="13.5">
      <c r="A545" s="3" t="s">
        <v>942</v>
      </c>
      <c r="B545" s="3" t="str">
        <f>"1120010543"</f>
        <v>1120010543</v>
      </c>
      <c r="C545" s="3" t="s">
        <v>404</v>
      </c>
      <c r="D545" s="3" t="s">
        <v>8</v>
      </c>
      <c r="E545" s="3" t="s">
        <v>405</v>
      </c>
    </row>
    <row r="546" spans="1:5" ht="13.5">
      <c r="A546" s="3" t="s">
        <v>943</v>
      </c>
      <c r="B546" s="3" t="str">
        <f>"1120010544"</f>
        <v>1120010544</v>
      </c>
      <c r="C546" s="3" t="s">
        <v>404</v>
      </c>
      <c r="D546" s="3" t="s">
        <v>8</v>
      </c>
      <c r="E546" s="3" t="s">
        <v>405</v>
      </c>
    </row>
    <row r="547" spans="1:5" ht="13.5">
      <c r="A547" s="3" t="s">
        <v>944</v>
      </c>
      <c r="B547" s="3" t="str">
        <f>"1120010545"</f>
        <v>1120010545</v>
      </c>
      <c r="C547" s="3" t="s">
        <v>404</v>
      </c>
      <c r="D547" s="3" t="s">
        <v>8</v>
      </c>
      <c r="E547" s="3" t="s">
        <v>405</v>
      </c>
    </row>
    <row r="548" spans="1:5" ht="13.5">
      <c r="A548" s="3" t="s">
        <v>945</v>
      </c>
      <c r="B548" s="3" t="str">
        <f>"1120010546"</f>
        <v>1120010546</v>
      </c>
      <c r="C548" s="3" t="s">
        <v>404</v>
      </c>
      <c r="D548" s="3" t="s">
        <v>8</v>
      </c>
      <c r="E548" s="3" t="s">
        <v>405</v>
      </c>
    </row>
    <row r="549" spans="1:5" ht="13.5">
      <c r="A549" s="3" t="s">
        <v>946</v>
      </c>
      <c r="B549" s="3" t="str">
        <f>"1120010547"</f>
        <v>1120010547</v>
      </c>
      <c r="C549" s="3" t="s">
        <v>404</v>
      </c>
      <c r="D549" s="3" t="s">
        <v>8</v>
      </c>
      <c r="E549" s="3" t="s">
        <v>405</v>
      </c>
    </row>
    <row r="550" spans="1:5" ht="13.5">
      <c r="A550" s="3" t="s">
        <v>947</v>
      </c>
      <c r="B550" s="3" t="str">
        <f>"1120010548"</f>
        <v>1120010548</v>
      </c>
      <c r="C550" s="3" t="s">
        <v>404</v>
      </c>
      <c r="D550" s="3" t="s">
        <v>8</v>
      </c>
      <c r="E550" s="3" t="s">
        <v>405</v>
      </c>
    </row>
    <row r="551" spans="1:5" ht="13.5">
      <c r="A551" s="3" t="s">
        <v>948</v>
      </c>
      <c r="B551" s="3" t="str">
        <f>"1120010549"</f>
        <v>1120010549</v>
      </c>
      <c r="C551" s="3" t="s">
        <v>404</v>
      </c>
      <c r="D551" s="3" t="s">
        <v>8</v>
      </c>
      <c r="E551" s="3" t="s">
        <v>405</v>
      </c>
    </row>
    <row r="552" spans="1:5" ht="13.5">
      <c r="A552" s="3" t="s">
        <v>949</v>
      </c>
      <c r="B552" s="3" t="str">
        <f>"1120010550"</f>
        <v>1120010550</v>
      </c>
      <c r="C552" s="3" t="s">
        <v>404</v>
      </c>
      <c r="D552" s="3" t="s">
        <v>8</v>
      </c>
      <c r="E552" s="3" t="s">
        <v>405</v>
      </c>
    </row>
    <row r="553" spans="1:5" ht="13.5">
      <c r="A553" s="3" t="s">
        <v>950</v>
      </c>
      <c r="B553" s="3" t="str">
        <f>"1120010551"</f>
        <v>1120010551</v>
      </c>
      <c r="C553" s="3" t="s">
        <v>404</v>
      </c>
      <c r="D553" s="3" t="s">
        <v>8</v>
      </c>
      <c r="E553" s="3" t="s">
        <v>405</v>
      </c>
    </row>
    <row r="554" spans="1:5" ht="13.5">
      <c r="A554" s="3" t="s">
        <v>951</v>
      </c>
      <c r="B554" s="3" t="str">
        <f>"1120010552"</f>
        <v>1120010552</v>
      </c>
      <c r="C554" s="3" t="s">
        <v>404</v>
      </c>
      <c r="D554" s="3" t="s">
        <v>8</v>
      </c>
      <c r="E554" s="3" t="s">
        <v>405</v>
      </c>
    </row>
    <row r="555" spans="1:5" ht="13.5">
      <c r="A555" s="3" t="s">
        <v>952</v>
      </c>
      <c r="B555" s="3" t="str">
        <f>"1120010553"</f>
        <v>1120010553</v>
      </c>
      <c r="C555" s="3" t="s">
        <v>404</v>
      </c>
      <c r="D555" s="3" t="s">
        <v>8</v>
      </c>
      <c r="E555" s="3" t="s">
        <v>405</v>
      </c>
    </row>
    <row r="556" spans="1:5" ht="13.5">
      <c r="A556" s="3" t="s">
        <v>953</v>
      </c>
      <c r="B556" s="3" t="str">
        <f>"1120010554"</f>
        <v>1120010554</v>
      </c>
      <c r="C556" s="3" t="s">
        <v>404</v>
      </c>
      <c r="D556" s="3" t="s">
        <v>8</v>
      </c>
      <c r="E556" s="3" t="s">
        <v>405</v>
      </c>
    </row>
    <row r="557" spans="1:5" ht="13.5">
      <c r="A557" s="3" t="s">
        <v>954</v>
      </c>
      <c r="B557" s="3" t="str">
        <f>"1120010555"</f>
        <v>1120010555</v>
      </c>
      <c r="C557" s="3" t="s">
        <v>404</v>
      </c>
      <c r="D557" s="3" t="s">
        <v>8</v>
      </c>
      <c r="E557" s="3" t="s">
        <v>405</v>
      </c>
    </row>
    <row r="558" spans="1:5" ht="13.5">
      <c r="A558" s="3" t="s">
        <v>955</v>
      </c>
      <c r="B558" s="3" t="str">
        <f>"1120010556"</f>
        <v>1120010556</v>
      </c>
      <c r="C558" s="3" t="s">
        <v>404</v>
      </c>
      <c r="D558" s="3" t="s">
        <v>8</v>
      </c>
      <c r="E558" s="3" t="s">
        <v>405</v>
      </c>
    </row>
    <row r="559" spans="1:5" ht="13.5">
      <c r="A559" s="3" t="s">
        <v>956</v>
      </c>
      <c r="B559" s="3" t="str">
        <f>"1120010557"</f>
        <v>1120010557</v>
      </c>
      <c r="C559" s="3" t="s">
        <v>404</v>
      </c>
      <c r="D559" s="3" t="s">
        <v>8</v>
      </c>
      <c r="E559" s="3" t="s">
        <v>405</v>
      </c>
    </row>
    <row r="560" spans="1:5" ht="13.5">
      <c r="A560" s="3" t="s">
        <v>957</v>
      </c>
      <c r="B560" s="3" t="str">
        <f>"1120010558"</f>
        <v>1120010558</v>
      </c>
      <c r="C560" s="3" t="s">
        <v>404</v>
      </c>
      <c r="D560" s="3" t="s">
        <v>8</v>
      </c>
      <c r="E560" s="3" t="s">
        <v>405</v>
      </c>
    </row>
    <row r="561" spans="1:5" ht="13.5">
      <c r="A561" s="3" t="s">
        <v>958</v>
      </c>
      <c r="B561" s="3" t="str">
        <f>"1120010559"</f>
        <v>1120010559</v>
      </c>
      <c r="C561" s="3" t="s">
        <v>404</v>
      </c>
      <c r="D561" s="3" t="s">
        <v>8</v>
      </c>
      <c r="E561" s="3" t="s">
        <v>405</v>
      </c>
    </row>
    <row r="562" spans="1:5" ht="13.5">
      <c r="A562" s="3" t="s">
        <v>959</v>
      </c>
      <c r="B562" s="3" t="str">
        <f>"1120010560"</f>
        <v>1120010560</v>
      </c>
      <c r="C562" s="3" t="s">
        <v>404</v>
      </c>
      <c r="D562" s="3" t="s">
        <v>8</v>
      </c>
      <c r="E562" s="3" t="s">
        <v>405</v>
      </c>
    </row>
    <row r="563" spans="1:5" ht="13.5">
      <c r="A563" s="3" t="s">
        <v>960</v>
      </c>
      <c r="B563" s="3" t="str">
        <f>"1120010561"</f>
        <v>1120010561</v>
      </c>
      <c r="C563" s="3" t="s">
        <v>404</v>
      </c>
      <c r="D563" s="3" t="s">
        <v>8</v>
      </c>
      <c r="E563" s="3" t="s">
        <v>405</v>
      </c>
    </row>
    <row r="564" spans="1:5" ht="13.5">
      <c r="A564" s="3" t="s">
        <v>961</v>
      </c>
      <c r="B564" s="3" t="str">
        <f>"1120010562"</f>
        <v>1120010562</v>
      </c>
      <c r="C564" s="3" t="s">
        <v>404</v>
      </c>
      <c r="D564" s="3" t="s">
        <v>8</v>
      </c>
      <c r="E564" s="3" t="s">
        <v>405</v>
      </c>
    </row>
    <row r="565" spans="1:5" ht="13.5">
      <c r="A565" s="3" t="s">
        <v>110</v>
      </c>
      <c r="B565" s="3" t="str">
        <f>"1120010563"</f>
        <v>1120010563</v>
      </c>
      <c r="C565" s="3" t="s">
        <v>404</v>
      </c>
      <c r="D565" s="3" t="s">
        <v>8</v>
      </c>
      <c r="E565" s="3" t="s">
        <v>405</v>
      </c>
    </row>
    <row r="566" spans="1:5" ht="13.5">
      <c r="A566" s="3" t="s">
        <v>962</v>
      </c>
      <c r="B566" s="3" t="str">
        <f>"1120010564"</f>
        <v>1120010564</v>
      </c>
      <c r="C566" s="3" t="s">
        <v>404</v>
      </c>
      <c r="D566" s="3" t="s">
        <v>8</v>
      </c>
      <c r="E566" s="3" t="s">
        <v>405</v>
      </c>
    </row>
    <row r="567" spans="1:5" ht="13.5">
      <c r="A567" s="3" t="s">
        <v>963</v>
      </c>
      <c r="B567" s="3" t="str">
        <f>"1120010565"</f>
        <v>1120010565</v>
      </c>
      <c r="C567" s="3" t="s">
        <v>404</v>
      </c>
      <c r="D567" s="3" t="s">
        <v>8</v>
      </c>
      <c r="E567" s="3" t="s">
        <v>405</v>
      </c>
    </row>
    <row r="568" spans="1:5" ht="13.5">
      <c r="A568" s="3" t="s">
        <v>964</v>
      </c>
      <c r="B568" s="3" t="str">
        <f>"1120010566"</f>
        <v>1120010566</v>
      </c>
      <c r="C568" s="3" t="s">
        <v>404</v>
      </c>
      <c r="D568" s="3" t="s">
        <v>8</v>
      </c>
      <c r="E568" s="3" t="s">
        <v>405</v>
      </c>
    </row>
    <row r="569" spans="1:5" ht="13.5">
      <c r="A569" s="3" t="s">
        <v>965</v>
      </c>
      <c r="B569" s="3" t="str">
        <f>"1120010567"</f>
        <v>1120010567</v>
      </c>
      <c r="C569" s="3" t="s">
        <v>404</v>
      </c>
      <c r="D569" s="3" t="s">
        <v>8</v>
      </c>
      <c r="E569" s="3" t="s">
        <v>405</v>
      </c>
    </row>
    <row r="570" spans="1:5" ht="13.5">
      <c r="A570" s="3" t="s">
        <v>966</v>
      </c>
      <c r="B570" s="3" t="str">
        <f>"1120010568"</f>
        <v>1120010568</v>
      </c>
      <c r="C570" s="3" t="s">
        <v>404</v>
      </c>
      <c r="D570" s="3" t="s">
        <v>8</v>
      </c>
      <c r="E570" s="3" t="s">
        <v>405</v>
      </c>
    </row>
    <row r="571" spans="1:5" ht="13.5">
      <c r="A571" s="3" t="s">
        <v>967</v>
      </c>
      <c r="B571" s="3" t="str">
        <f>"1120010569"</f>
        <v>1120010569</v>
      </c>
      <c r="C571" s="3" t="s">
        <v>404</v>
      </c>
      <c r="D571" s="3" t="s">
        <v>8</v>
      </c>
      <c r="E571" s="3" t="s">
        <v>405</v>
      </c>
    </row>
    <row r="572" spans="1:5" ht="13.5">
      <c r="A572" s="3" t="s">
        <v>968</v>
      </c>
      <c r="B572" s="3" t="str">
        <f>"1120010570"</f>
        <v>1120010570</v>
      </c>
      <c r="C572" s="3" t="s">
        <v>404</v>
      </c>
      <c r="D572" s="3" t="s">
        <v>8</v>
      </c>
      <c r="E572" s="3" t="s">
        <v>405</v>
      </c>
    </row>
    <row r="573" spans="1:5" ht="13.5">
      <c r="A573" s="3" t="s">
        <v>969</v>
      </c>
      <c r="B573" s="3" t="str">
        <f>"1120010571"</f>
        <v>1120010571</v>
      </c>
      <c r="C573" s="3" t="s">
        <v>404</v>
      </c>
      <c r="D573" s="3" t="s">
        <v>8</v>
      </c>
      <c r="E573" s="3" t="s">
        <v>405</v>
      </c>
    </row>
    <row r="574" spans="1:5" ht="13.5">
      <c r="A574" s="3" t="s">
        <v>970</v>
      </c>
      <c r="B574" s="3" t="str">
        <f>"1120010572"</f>
        <v>1120010572</v>
      </c>
      <c r="C574" s="3" t="s">
        <v>404</v>
      </c>
      <c r="D574" s="3" t="s">
        <v>8</v>
      </c>
      <c r="E574" s="3" t="s">
        <v>405</v>
      </c>
    </row>
    <row r="575" spans="1:5" ht="13.5">
      <c r="A575" s="3" t="s">
        <v>971</v>
      </c>
      <c r="B575" s="3" t="str">
        <f>"1120010573"</f>
        <v>1120010573</v>
      </c>
      <c r="C575" s="3" t="s">
        <v>404</v>
      </c>
      <c r="D575" s="3" t="s">
        <v>8</v>
      </c>
      <c r="E575" s="3" t="s">
        <v>405</v>
      </c>
    </row>
    <row r="576" spans="1:5" ht="13.5">
      <c r="A576" s="3" t="s">
        <v>972</v>
      </c>
      <c r="B576" s="3" t="str">
        <f>"1120010574"</f>
        <v>1120010574</v>
      </c>
      <c r="C576" s="3" t="s">
        <v>404</v>
      </c>
      <c r="D576" s="3" t="s">
        <v>8</v>
      </c>
      <c r="E576" s="3" t="s">
        <v>405</v>
      </c>
    </row>
    <row r="577" spans="1:5" ht="13.5">
      <c r="A577" s="3" t="s">
        <v>973</v>
      </c>
      <c r="B577" s="3" t="str">
        <f>"1120010575"</f>
        <v>1120010575</v>
      </c>
      <c r="C577" s="3" t="s">
        <v>404</v>
      </c>
      <c r="D577" s="3" t="s">
        <v>8</v>
      </c>
      <c r="E577" s="3" t="s">
        <v>405</v>
      </c>
    </row>
    <row r="578" spans="1:5" ht="13.5">
      <c r="A578" s="3" t="s">
        <v>974</v>
      </c>
      <c r="B578" s="3" t="str">
        <f>"1120010576"</f>
        <v>1120010576</v>
      </c>
      <c r="C578" s="3" t="s">
        <v>404</v>
      </c>
      <c r="D578" s="3" t="s">
        <v>8</v>
      </c>
      <c r="E578" s="3" t="s">
        <v>405</v>
      </c>
    </row>
    <row r="579" spans="1:5" ht="13.5">
      <c r="A579" s="3" t="s">
        <v>975</v>
      </c>
      <c r="B579" s="3" t="str">
        <f>"1120010577"</f>
        <v>1120010577</v>
      </c>
      <c r="C579" s="3" t="s">
        <v>404</v>
      </c>
      <c r="D579" s="3" t="s">
        <v>8</v>
      </c>
      <c r="E579" s="3" t="s">
        <v>405</v>
      </c>
    </row>
    <row r="580" spans="1:5" ht="13.5">
      <c r="A580" s="3" t="s">
        <v>976</v>
      </c>
      <c r="B580" s="3" t="str">
        <f>"1120010578"</f>
        <v>1120010578</v>
      </c>
      <c r="C580" s="3" t="s">
        <v>404</v>
      </c>
      <c r="D580" s="3" t="s">
        <v>8</v>
      </c>
      <c r="E580" s="3" t="s">
        <v>405</v>
      </c>
    </row>
    <row r="581" spans="1:5" ht="13.5">
      <c r="A581" s="3" t="s">
        <v>977</v>
      </c>
      <c r="B581" s="3" t="str">
        <f>"1120010579"</f>
        <v>1120010579</v>
      </c>
      <c r="C581" s="3" t="s">
        <v>404</v>
      </c>
      <c r="D581" s="3" t="s">
        <v>8</v>
      </c>
      <c r="E581" s="3" t="s">
        <v>405</v>
      </c>
    </row>
    <row r="582" spans="1:5" ht="13.5">
      <c r="A582" s="3" t="s">
        <v>978</v>
      </c>
      <c r="B582" s="3" t="str">
        <f>"1120010580"</f>
        <v>1120010580</v>
      </c>
      <c r="C582" s="3" t="s">
        <v>404</v>
      </c>
      <c r="D582" s="3" t="s">
        <v>8</v>
      </c>
      <c r="E582" s="3" t="s">
        <v>405</v>
      </c>
    </row>
    <row r="583" spans="1:5" ht="13.5">
      <c r="A583" s="3" t="s">
        <v>979</v>
      </c>
      <c r="B583" s="3" t="str">
        <f>"1120010581"</f>
        <v>1120010581</v>
      </c>
      <c r="C583" s="3" t="s">
        <v>404</v>
      </c>
      <c r="D583" s="3" t="s">
        <v>8</v>
      </c>
      <c r="E583" s="3" t="s">
        <v>405</v>
      </c>
    </row>
    <row r="584" spans="1:5" ht="13.5">
      <c r="A584" s="3" t="s">
        <v>980</v>
      </c>
      <c r="B584" s="3" t="str">
        <f>"1120010582"</f>
        <v>1120010582</v>
      </c>
      <c r="C584" s="3" t="s">
        <v>404</v>
      </c>
      <c r="D584" s="3" t="s">
        <v>8</v>
      </c>
      <c r="E584" s="3" t="s">
        <v>405</v>
      </c>
    </row>
    <row r="585" spans="1:5" ht="13.5">
      <c r="A585" s="3" t="s">
        <v>981</v>
      </c>
      <c r="B585" s="3" t="str">
        <f>"1120010583"</f>
        <v>1120010583</v>
      </c>
      <c r="C585" s="3" t="s">
        <v>404</v>
      </c>
      <c r="D585" s="3" t="s">
        <v>8</v>
      </c>
      <c r="E585" s="3" t="s">
        <v>405</v>
      </c>
    </row>
    <row r="586" spans="1:5" ht="13.5">
      <c r="A586" s="3" t="s">
        <v>982</v>
      </c>
      <c r="B586" s="3" t="str">
        <f>"1120010584"</f>
        <v>1120010584</v>
      </c>
      <c r="C586" s="3" t="s">
        <v>404</v>
      </c>
      <c r="D586" s="3" t="s">
        <v>8</v>
      </c>
      <c r="E586" s="3" t="s">
        <v>405</v>
      </c>
    </row>
    <row r="587" spans="1:5" ht="13.5">
      <c r="A587" s="3" t="s">
        <v>983</v>
      </c>
      <c r="B587" s="3" t="str">
        <f>"1120010585"</f>
        <v>1120010585</v>
      </c>
      <c r="C587" s="3" t="s">
        <v>404</v>
      </c>
      <c r="D587" s="3" t="s">
        <v>8</v>
      </c>
      <c r="E587" s="3" t="s">
        <v>405</v>
      </c>
    </row>
    <row r="588" spans="1:5" ht="13.5">
      <c r="A588" s="3" t="s">
        <v>984</v>
      </c>
      <c r="B588" s="3" t="str">
        <f>"1120010586"</f>
        <v>1120010586</v>
      </c>
      <c r="C588" s="3" t="s">
        <v>404</v>
      </c>
      <c r="D588" s="3" t="s">
        <v>8</v>
      </c>
      <c r="E588" s="3" t="s">
        <v>405</v>
      </c>
    </row>
    <row r="589" spans="1:5" ht="13.5">
      <c r="A589" s="3" t="s">
        <v>985</v>
      </c>
      <c r="B589" s="3" t="str">
        <f>"1120010587"</f>
        <v>1120010587</v>
      </c>
      <c r="C589" s="3" t="s">
        <v>404</v>
      </c>
      <c r="D589" s="3" t="s">
        <v>8</v>
      </c>
      <c r="E589" s="3" t="s">
        <v>405</v>
      </c>
    </row>
    <row r="590" spans="1:5" ht="13.5">
      <c r="A590" s="3" t="s">
        <v>986</v>
      </c>
      <c r="B590" s="3" t="str">
        <f>"1120010588"</f>
        <v>1120010588</v>
      </c>
      <c r="C590" s="3" t="s">
        <v>404</v>
      </c>
      <c r="D590" s="3" t="s">
        <v>8</v>
      </c>
      <c r="E590" s="3" t="s">
        <v>405</v>
      </c>
    </row>
    <row r="591" spans="1:5" ht="13.5">
      <c r="A591" s="3" t="s">
        <v>987</v>
      </c>
      <c r="B591" s="3" t="str">
        <f>"1120010589"</f>
        <v>1120010589</v>
      </c>
      <c r="C591" s="3" t="s">
        <v>404</v>
      </c>
      <c r="D591" s="3" t="s">
        <v>8</v>
      </c>
      <c r="E591" s="3" t="s">
        <v>405</v>
      </c>
    </row>
    <row r="592" spans="1:5" ht="13.5">
      <c r="A592" s="3" t="s">
        <v>988</v>
      </c>
      <c r="B592" s="3" t="str">
        <f>"1120010590"</f>
        <v>1120010590</v>
      </c>
      <c r="C592" s="3" t="s">
        <v>404</v>
      </c>
      <c r="D592" s="3" t="s">
        <v>8</v>
      </c>
      <c r="E592" s="3" t="s">
        <v>405</v>
      </c>
    </row>
    <row r="593" spans="1:5" ht="13.5">
      <c r="A593" s="3" t="s">
        <v>989</v>
      </c>
      <c r="B593" s="3" t="str">
        <f>"1120010591"</f>
        <v>1120010591</v>
      </c>
      <c r="C593" s="3" t="s">
        <v>404</v>
      </c>
      <c r="D593" s="3" t="s">
        <v>8</v>
      </c>
      <c r="E593" s="3" t="s">
        <v>405</v>
      </c>
    </row>
    <row r="594" spans="1:5" ht="13.5">
      <c r="A594" s="3" t="s">
        <v>990</v>
      </c>
      <c r="B594" s="3" t="str">
        <f>"1120010592"</f>
        <v>1120010592</v>
      </c>
      <c r="C594" s="3" t="s">
        <v>404</v>
      </c>
      <c r="D594" s="3" t="s">
        <v>8</v>
      </c>
      <c r="E594" s="3" t="s">
        <v>405</v>
      </c>
    </row>
    <row r="595" spans="1:5" ht="13.5">
      <c r="A595" s="3" t="s">
        <v>991</v>
      </c>
      <c r="B595" s="3" t="str">
        <f>"1120010593"</f>
        <v>1120010593</v>
      </c>
      <c r="C595" s="3" t="s">
        <v>404</v>
      </c>
      <c r="D595" s="3" t="s">
        <v>8</v>
      </c>
      <c r="E595" s="3" t="s">
        <v>405</v>
      </c>
    </row>
    <row r="596" spans="1:5" ht="13.5">
      <c r="A596" s="3" t="s">
        <v>992</v>
      </c>
      <c r="B596" s="3" t="str">
        <f>"1120010594"</f>
        <v>1120010594</v>
      </c>
      <c r="C596" s="3" t="s">
        <v>404</v>
      </c>
      <c r="D596" s="3" t="s">
        <v>8</v>
      </c>
      <c r="E596" s="3" t="s">
        <v>405</v>
      </c>
    </row>
    <row r="597" spans="1:5" ht="13.5">
      <c r="A597" s="3" t="s">
        <v>993</v>
      </c>
      <c r="B597" s="3" t="str">
        <f>"1120010595"</f>
        <v>1120010595</v>
      </c>
      <c r="C597" s="3" t="s">
        <v>404</v>
      </c>
      <c r="D597" s="3" t="s">
        <v>8</v>
      </c>
      <c r="E597" s="3" t="s">
        <v>405</v>
      </c>
    </row>
    <row r="598" spans="1:5" ht="13.5">
      <c r="A598" s="3" t="s">
        <v>994</v>
      </c>
      <c r="B598" s="3" t="str">
        <f>"1120010596"</f>
        <v>1120010596</v>
      </c>
      <c r="C598" s="3" t="s">
        <v>404</v>
      </c>
      <c r="D598" s="3" t="s">
        <v>8</v>
      </c>
      <c r="E598" s="3" t="s">
        <v>405</v>
      </c>
    </row>
    <row r="599" spans="1:5" ht="13.5">
      <c r="A599" s="3" t="s">
        <v>995</v>
      </c>
      <c r="B599" s="3" t="str">
        <f>"1120010597"</f>
        <v>1120010597</v>
      </c>
      <c r="C599" s="3" t="s">
        <v>404</v>
      </c>
      <c r="D599" s="3" t="s">
        <v>8</v>
      </c>
      <c r="E599" s="3" t="s">
        <v>405</v>
      </c>
    </row>
    <row r="600" spans="1:5" ht="13.5">
      <c r="A600" s="3" t="s">
        <v>996</v>
      </c>
      <c r="B600" s="3" t="str">
        <f>"1120010598"</f>
        <v>1120010598</v>
      </c>
      <c r="C600" s="3" t="s">
        <v>445</v>
      </c>
      <c r="D600" s="3" t="s">
        <v>8</v>
      </c>
      <c r="E600" s="3" t="s">
        <v>405</v>
      </c>
    </row>
    <row r="601" spans="1:5" ht="13.5">
      <c r="A601" s="3" t="s">
        <v>997</v>
      </c>
      <c r="B601" s="3" t="str">
        <f>"1120010599"</f>
        <v>1120010599</v>
      </c>
      <c r="C601" s="3" t="s">
        <v>404</v>
      </c>
      <c r="D601" s="3" t="s">
        <v>8</v>
      </c>
      <c r="E601" s="3" t="s">
        <v>405</v>
      </c>
    </row>
    <row r="602" spans="1:5" ht="13.5">
      <c r="A602" s="3" t="s">
        <v>998</v>
      </c>
      <c r="B602" s="3" t="str">
        <f>"1120010600"</f>
        <v>1120010600</v>
      </c>
      <c r="C602" s="3" t="s">
        <v>404</v>
      </c>
      <c r="D602" s="3" t="s">
        <v>8</v>
      </c>
      <c r="E602" s="3" t="s">
        <v>405</v>
      </c>
    </row>
    <row r="603" spans="1:5" ht="13.5">
      <c r="A603" s="3" t="s">
        <v>999</v>
      </c>
      <c r="B603" s="3" t="str">
        <f>"1120010601"</f>
        <v>1120010601</v>
      </c>
      <c r="C603" s="3" t="s">
        <v>404</v>
      </c>
      <c r="D603" s="3" t="s">
        <v>8</v>
      </c>
      <c r="E603" s="3" t="s">
        <v>405</v>
      </c>
    </row>
    <row r="604" spans="1:5" ht="13.5">
      <c r="A604" s="3" t="s">
        <v>1000</v>
      </c>
      <c r="B604" s="3" t="str">
        <f>"1120010602"</f>
        <v>1120010602</v>
      </c>
      <c r="C604" s="3" t="s">
        <v>404</v>
      </c>
      <c r="D604" s="3" t="s">
        <v>8</v>
      </c>
      <c r="E604" s="3" t="s">
        <v>405</v>
      </c>
    </row>
    <row r="605" spans="1:5" ht="13.5">
      <c r="A605" s="3" t="s">
        <v>1001</v>
      </c>
      <c r="B605" s="3" t="str">
        <f>"1120010603"</f>
        <v>1120010603</v>
      </c>
      <c r="C605" s="3" t="s">
        <v>404</v>
      </c>
      <c r="D605" s="3" t="s">
        <v>8</v>
      </c>
      <c r="E605" s="3" t="s">
        <v>405</v>
      </c>
    </row>
    <row r="606" spans="1:5" ht="13.5">
      <c r="A606" s="3" t="s">
        <v>1002</v>
      </c>
      <c r="B606" s="3" t="str">
        <f>"1120010604"</f>
        <v>1120010604</v>
      </c>
      <c r="C606" s="3" t="s">
        <v>404</v>
      </c>
      <c r="D606" s="3" t="s">
        <v>8</v>
      </c>
      <c r="E606" s="3" t="s">
        <v>405</v>
      </c>
    </row>
    <row r="607" spans="1:5" ht="13.5">
      <c r="A607" s="3" t="s">
        <v>1003</v>
      </c>
      <c r="B607" s="3" t="str">
        <f>"1120010605"</f>
        <v>1120010605</v>
      </c>
      <c r="C607" s="3" t="s">
        <v>404</v>
      </c>
      <c r="D607" s="3" t="s">
        <v>8</v>
      </c>
      <c r="E607" s="3" t="s">
        <v>405</v>
      </c>
    </row>
    <row r="608" spans="1:5" ht="13.5">
      <c r="A608" s="3" t="s">
        <v>1004</v>
      </c>
      <c r="B608" s="3" t="str">
        <f>"1120010606"</f>
        <v>1120010606</v>
      </c>
      <c r="C608" s="3" t="s">
        <v>404</v>
      </c>
      <c r="D608" s="3" t="s">
        <v>8</v>
      </c>
      <c r="E608" s="3" t="s">
        <v>405</v>
      </c>
    </row>
    <row r="609" spans="1:5" ht="13.5">
      <c r="A609" s="3" t="s">
        <v>1005</v>
      </c>
      <c r="B609" s="3" t="str">
        <f>"1120010607"</f>
        <v>1120010607</v>
      </c>
      <c r="C609" s="3" t="s">
        <v>404</v>
      </c>
      <c r="D609" s="3" t="s">
        <v>8</v>
      </c>
      <c r="E609" s="3" t="s">
        <v>405</v>
      </c>
    </row>
    <row r="610" spans="1:5" ht="13.5">
      <c r="A610" s="3" t="s">
        <v>1006</v>
      </c>
      <c r="B610" s="3" t="str">
        <f>"1120010608"</f>
        <v>1120010608</v>
      </c>
      <c r="C610" s="3" t="s">
        <v>404</v>
      </c>
      <c r="D610" s="3" t="s">
        <v>8</v>
      </c>
      <c r="E610" s="3" t="s">
        <v>405</v>
      </c>
    </row>
    <row r="611" spans="1:5" ht="13.5">
      <c r="A611" s="3" t="s">
        <v>1007</v>
      </c>
      <c r="B611" s="3" t="str">
        <f>"1120010609"</f>
        <v>1120010609</v>
      </c>
      <c r="C611" s="3" t="s">
        <v>404</v>
      </c>
      <c r="D611" s="3" t="s">
        <v>8</v>
      </c>
      <c r="E611" s="3" t="s">
        <v>405</v>
      </c>
    </row>
    <row r="612" spans="1:5" ht="13.5">
      <c r="A612" s="3" t="s">
        <v>1008</v>
      </c>
      <c r="B612" s="3" t="str">
        <f>"1120010610"</f>
        <v>1120010610</v>
      </c>
      <c r="C612" s="3" t="s">
        <v>404</v>
      </c>
      <c r="D612" s="3" t="s">
        <v>8</v>
      </c>
      <c r="E612" s="3" t="s">
        <v>405</v>
      </c>
    </row>
    <row r="613" spans="1:5" ht="13.5">
      <c r="A613" s="3" t="s">
        <v>1009</v>
      </c>
      <c r="B613" s="3" t="str">
        <f>"1120010611"</f>
        <v>1120010611</v>
      </c>
      <c r="C613" s="3" t="s">
        <v>404</v>
      </c>
      <c r="D613" s="3" t="s">
        <v>8</v>
      </c>
      <c r="E613" s="3" t="s">
        <v>405</v>
      </c>
    </row>
    <row r="614" spans="1:5" ht="13.5">
      <c r="A614" s="3" t="s">
        <v>1010</v>
      </c>
      <c r="B614" s="3" t="str">
        <f>"1120010612"</f>
        <v>1120010612</v>
      </c>
      <c r="C614" s="3" t="s">
        <v>404</v>
      </c>
      <c r="D614" s="3" t="s">
        <v>8</v>
      </c>
      <c r="E614" s="3" t="s">
        <v>405</v>
      </c>
    </row>
    <row r="615" spans="1:5" ht="13.5">
      <c r="A615" s="3" t="s">
        <v>1011</v>
      </c>
      <c r="B615" s="3" t="str">
        <f>"1120010613"</f>
        <v>1120010613</v>
      </c>
      <c r="C615" s="3" t="s">
        <v>404</v>
      </c>
      <c r="D615" s="3" t="s">
        <v>8</v>
      </c>
      <c r="E615" s="3" t="s">
        <v>405</v>
      </c>
    </row>
    <row r="616" spans="1:5" ht="13.5">
      <c r="A616" s="3" t="s">
        <v>1012</v>
      </c>
      <c r="B616" s="3" t="str">
        <f>"1120010614"</f>
        <v>1120010614</v>
      </c>
      <c r="C616" s="3" t="s">
        <v>404</v>
      </c>
      <c r="D616" s="3" t="s">
        <v>8</v>
      </c>
      <c r="E616" s="3" t="s">
        <v>405</v>
      </c>
    </row>
    <row r="617" spans="1:5" ht="13.5">
      <c r="A617" s="3" t="s">
        <v>1013</v>
      </c>
      <c r="B617" s="3" t="str">
        <f>"1120010615"</f>
        <v>1120010615</v>
      </c>
      <c r="C617" s="3" t="s">
        <v>404</v>
      </c>
      <c r="D617" s="3" t="s">
        <v>8</v>
      </c>
      <c r="E617" s="3" t="s">
        <v>405</v>
      </c>
    </row>
    <row r="618" spans="1:5" ht="13.5">
      <c r="A618" s="3" t="s">
        <v>1014</v>
      </c>
      <c r="B618" s="3" t="str">
        <f>"1120010616"</f>
        <v>1120010616</v>
      </c>
      <c r="C618" s="3" t="s">
        <v>404</v>
      </c>
      <c r="D618" s="3" t="s">
        <v>8</v>
      </c>
      <c r="E618" s="3" t="s">
        <v>405</v>
      </c>
    </row>
    <row r="619" spans="1:5" ht="13.5">
      <c r="A619" s="3" t="s">
        <v>1015</v>
      </c>
      <c r="B619" s="3" t="str">
        <f>"1120010617"</f>
        <v>1120010617</v>
      </c>
      <c r="C619" s="3" t="s">
        <v>404</v>
      </c>
      <c r="D619" s="3" t="s">
        <v>8</v>
      </c>
      <c r="E619" s="3" t="s">
        <v>405</v>
      </c>
    </row>
    <row r="620" spans="1:5" ht="13.5">
      <c r="A620" s="3" t="s">
        <v>1016</v>
      </c>
      <c r="B620" s="3" t="str">
        <f>"1120010618"</f>
        <v>1120010618</v>
      </c>
      <c r="C620" s="3" t="s">
        <v>404</v>
      </c>
      <c r="D620" s="3" t="s">
        <v>8</v>
      </c>
      <c r="E620" s="3" t="s">
        <v>405</v>
      </c>
    </row>
    <row r="621" spans="1:5" ht="13.5">
      <c r="A621" s="3" t="s">
        <v>1017</v>
      </c>
      <c r="B621" s="3" t="str">
        <f>"1120010619"</f>
        <v>1120010619</v>
      </c>
      <c r="C621" s="3" t="s">
        <v>404</v>
      </c>
      <c r="D621" s="3" t="s">
        <v>8</v>
      </c>
      <c r="E621" s="3" t="s">
        <v>405</v>
      </c>
    </row>
    <row r="622" spans="1:5" ht="13.5">
      <c r="A622" s="3" t="s">
        <v>1018</v>
      </c>
      <c r="B622" s="3" t="str">
        <f>"1120010620"</f>
        <v>1120010620</v>
      </c>
      <c r="C622" s="3" t="s">
        <v>404</v>
      </c>
      <c r="D622" s="3" t="s">
        <v>8</v>
      </c>
      <c r="E622" s="3" t="s">
        <v>405</v>
      </c>
    </row>
    <row r="623" spans="1:5" ht="13.5">
      <c r="A623" s="3" t="s">
        <v>1019</v>
      </c>
      <c r="B623" s="3" t="str">
        <f>"1120010621"</f>
        <v>1120010621</v>
      </c>
      <c r="C623" s="3" t="s">
        <v>404</v>
      </c>
      <c r="D623" s="3" t="s">
        <v>8</v>
      </c>
      <c r="E623" s="3" t="s">
        <v>405</v>
      </c>
    </row>
    <row r="624" spans="1:5" ht="13.5">
      <c r="A624" s="3" t="s">
        <v>1020</v>
      </c>
      <c r="B624" s="3" t="str">
        <f>"1120010622"</f>
        <v>1120010622</v>
      </c>
      <c r="C624" s="3" t="s">
        <v>404</v>
      </c>
      <c r="D624" s="3" t="s">
        <v>8</v>
      </c>
      <c r="E624" s="3" t="s">
        <v>405</v>
      </c>
    </row>
    <row r="625" spans="1:5" ht="13.5">
      <c r="A625" s="3" t="s">
        <v>952</v>
      </c>
      <c r="B625" s="3" t="str">
        <f>"1120010623"</f>
        <v>1120010623</v>
      </c>
      <c r="C625" s="3" t="s">
        <v>404</v>
      </c>
      <c r="D625" s="3" t="s">
        <v>8</v>
      </c>
      <c r="E625" s="3" t="s">
        <v>405</v>
      </c>
    </row>
    <row r="626" spans="1:5" ht="13.5">
      <c r="A626" s="3" t="s">
        <v>1021</v>
      </c>
      <c r="B626" s="3" t="str">
        <f>"1120010624"</f>
        <v>1120010624</v>
      </c>
      <c r="C626" s="3" t="s">
        <v>404</v>
      </c>
      <c r="D626" s="3" t="s">
        <v>8</v>
      </c>
      <c r="E626" s="3" t="s">
        <v>405</v>
      </c>
    </row>
    <row r="627" spans="1:5" ht="13.5">
      <c r="A627" s="3" t="s">
        <v>1022</v>
      </c>
      <c r="B627" s="3" t="str">
        <f>"1120010625"</f>
        <v>1120010625</v>
      </c>
      <c r="C627" s="3" t="s">
        <v>404</v>
      </c>
      <c r="D627" s="3" t="s">
        <v>8</v>
      </c>
      <c r="E627" s="3" t="s">
        <v>405</v>
      </c>
    </row>
    <row r="628" spans="1:5" ht="13.5">
      <c r="A628" s="3" t="s">
        <v>1023</v>
      </c>
      <c r="B628" s="3" t="str">
        <f>"1120010626"</f>
        <v>1120010626</v>
      </c>
      <c r="C628" s="3" t="s">
        <v>404</v>
      </c>
      <c r="D628" s="3" t="s">
        <v>8</v>
      </c>
      <c r="E628" s="3" t="s">
        <v>405</v>
      </c>
    </row>
    <row r="629" spans="1:5" ht="13.5">
      <c r="A629" s="3" t="s">
        <v>1024</v>
      </c>
      <c r="B629" s="3" t="str">
        <f>"1120010627"</f>
        <v>1120010627</v>
      </c>
      <c r="C629" s="3" t="s">
        <v>404</v>
      </c>
      <c r="D629" s="3" t="s">
        <v>8</v>
      </c>
      <c r="E629" s="3" t="s">
        <v>405</v>
      </c>
    </row>
    <row r="630" spans="1:5" ht="13.5">
      <c r="A630" s="3" t="s">
        <v>1025</v>
      </c>
      <c r="B630" s="3" t="str">
        <f>"1120010628"</f>
        <v>1120010628</v>
      </c>
      <c r="C630" s="3" t="s">
        <v>404</v>
      </c>
      <c r="D630" s="3" t="s">
        <v>8</v>
      </c>
      <c r="E630" s="3" t="s">
        <v>405</v>
      </c>
    </row>
    <row r="631" spans="1:5" ht="13.5">
      <c r="A631" s="3" t="s">
        <v>1026</v>
      </c>
      <c r="B631" s="3" t="str">
        <f>"1120010629"</f>
        <v>1120010629</v>
      </c>
      <c r="C631" s="3" t="s">
        <v>404</v>
      </c>
      <c r="D631" s="3" t="s">
        <v>8</v>
      </c>
      <c r="E631" s="3" t="s">
        <v>405</v>
      </c>
    </row>
    <row r="632" spans="1:5" ht="13.5">
      <c r="A632" s="3" t="s">
        <v>285</v>
      </c>
      <c r="B632" s="3" t="str">
        <f>"1120010630"</f>
        <v>1120010630</v>
      </c>
      <c r="C632" s="3" t="s">
        <v>404</v>
      </c>
      <c r="D632" s="3" t="s">
        <v>8</v>
      </c>
      <c r="E632" s="3" t="s">
        <v>405</v>
      </c>
    </row>
    <row r="633" spans="1:5" ht="13.5">
      <c r="A633" s="3" t="s">
        <v>1027</v>
      </c>
      <c r="B633" s="3" t="str">
        <f>"1120010631"</f>
        <v>1120010631</v>
      </c>
      <c r="C633" s="3" t="s">
        <v>404</v>
      </c>
      <c r="D633" s="3" t="s">
        <v>8</v>
      </c>
      <c r="E633" s="3" t="s">
        <v>405</v>
      </c>
    </row>
    <row r="634" spans="1:5" ht="13.5">
      <c r="A634" s="3" t="s">
        <v>1028</v>
      </c>
      <c r="B634" s="3" t="str">
        <f>"1120010632"</f>
        <v>1120010632</v>
      </c>
      <c r="C634" s="3" t="s">
        <v>404</v>
      </c>
      <c r="D634" s="3" t="s">
        <v>8</v>
      </c>
      <c r="E634" s="3" t="s">
        <v>405</v>
      </c>
    </row>
    <row r="635" spans="1:5" ht="13.5">
      <c r="A635" s="3" t="s">
        <v>1029</v>
      </c>
      <c r="B635" s="3" t="str">
        <f>"1120010633"</f>
        <v>1120010633</v>
      </c>
      <c r="C635" s="3" t="s">
        <v>404</v>
      </c>
      <c r="D635" s="3" t="s">
        <v>8</v>
      </c>
      <c r="E635" s="3" t="s">
        <v>405</v>
      </c>
    </row>
    <row r="636" spans="1:5" ht="13.5">
      <c r="A636" s="3" t="s">
        <v>1030</v>
      </c>
      <c r="B636" s="3" t="str">
        <f>"1120010634"</f>
        <v>1120010634</v>
      </c>
      <c r="C636" s="3" t="s">
        <v>404</v>
      </c>
      <c r="D636" s="3" t="s">
        <v>8</v>
      </c>
      <c r="E636" s="3" t="s">
        <v>405</v>
      </c>
    </row>
    <row r="637" spans="1:5" ht="13.5">
      <c r="A637" s="3" t="s">
        <v>1031</v>
      </c>
      <c r="B637" s="3" t="str">
        <f>"1120010635"</f>
        <v>1120010635</v>
      </c>
      <c r="C637" s="3" t="s">
        <v>404</v>
      </c>
      <c r="D637" s="3" t="s">
        <v>8</v>
      </c>
      <c r="E637" s="3" t="s">
        <v>405</v>
      </c>
    </row>
    <row r="638" spans="1:5" ht="13.5">
      <c r="A638" s="3" t="s">
        <v>1032</v>
      </c>
      <c r="B638" s="3" t="str">
        <f>"1120010636"</f>
        <v>1120010636</v>
      </c>
      <c r="C638" s="3" t="s">
        <v>404</v>
      </c>
      <c r="D638" s="3" t="s">
        <v>8</v>
      </c>
      <c r="E638" s="3" t="s">
        <v>405</v>
      </c>
    </row>
    <row r="639" spans="1:5" ht="13.5">
      <c r="A639" s="3" t="s">
        <v>1033</v>
      </c>
      <c r="B639" s="3" t="str">
        <f>"1120010637"</f>
        <v>1120010637</v>
      </c>
      <c r="C639" s="3" t="s">
        <v>404</v>
      </c>
      <c r="D639" s="3" t="s">
        <v>8</v>
      </c>
      <c r="E639" s="3" t="s">
        <v>405</v>
      </c>
    </row>
    <row r="640" spans="1:5" ht="13.5">
      <c r="A640" s="3" t="s">
        <v>1034</v>
      </c>
      <c r="B640" s="3" t="str">
        <f>"1120010638"</f>
        <v>1120010638</v>
      </c>
      <c r="C640" s="3" t="s">
        <v>404</v>
      </c>
      <c r="D640" s="3" t="s">
        <v>8</v>
      </c>
      <c r="E640" s="3" t="s">
        <v>405</v>
      </c>
    </row>
    <row r="641" spans="1:5" ht="13.5">
      <c r="A641" s="3" t="s">
        <v>166</v>
      </c>
      <c r="B641" s="3" t="str">
        <f>"1120010639"</f>
        <v>1120010639</v>
      </c>
      <c r="C641" s="3" t="s">
        <v>404</v>
      </c>
      <c r="D641" s="3" t="s">
        <v>8</v>
      </c>
      <c r="E641" s="3" t="s">
        <v>405</v>
      </c>
    </row>
    <row r="642" spans="1:5" ht="13.5">
      <c r="A642" s="3" t="s">
        <v>1035</v>
      </c>
      <c r="B642" s="3" t="str">
        <f>"1120010640"</f>
        <v>1120010640</v>
      </c>
      <c r="C642" s="3" t="s">
        <v>404</v>
      </c>
      <c r="D642" s="3" t="s">
        <v>8</v>
      </c>
      <c r="E642" s="3" t="s">
        <v>405</v>
      </c>
    </row>
    <row r="643" spans="1:5" ht="13.5">
      <c r="A643" s="3" t="s">
        <v>1036</v>
      </c>
      <c r="B643" s="3" t="str">
        <f>"1120010641"</f>
        <v>1120010641</v>
      </c>
      <c r="C643" s="3" t="s">
        <v>404</v>
      </c>
      <c r="D643" s="3" t="s">
        <v>8</v>
      </c>
      <c r="E643" s="3" t="s">
        <v>405</v>
      </c>
    </row>
    <row r="644" spans="1:5" ht="13.5">
      <c r="A644" s="3" t="s">
        <v>1037</v>
      </c>
      <c r="B644" s="3" t="str">
        <f>"1120010642"</f>
        <v>1120010642</v>
      </c>
      <c r="C644" s="3" t="s">
        <v>404</v>
      </c>
      <c r="D644" s="3" t="s">
        <v>8</v>
      </c>
      <c r="E644" s="3" t="s">
        <v>405</v>
      </c>
    </row>
    <row r="645" spans="1:5" ht="13.5">
      <c r="A645" s="3" t="s">
        <v>1038</v>
      </c>
      <c r="B645" s="3" t="str">
        <f>"1120010643"</f>
        <v>1120010643</v>
      </c>
      <c r="C645" s="3" t="s">
        <v>404</v>
      </c>
      <c r="D645" s="3" t="s">
        <v>8</v>
      </c>
      <c r="E645" s="3" t="s">
        <v>405</v>
      </c>
    </row>
    <row r="646" spans="1:5" ht="13.5">
      <c r="A646" s="3" t="s">
        <v>1039</v>
      </c>
      <c r="B646" s="3" t="str">
        <f>"1120010644"</f>
        <v>1120010644</v>
      </c>
      <c r="C646" s="3" t="s">
        <v>404</v>
      </c>
      <c r="D646" s="3" t="s">
        <v>8</v>
      </c>
      <c r="E646" s="3" t="s">
        <v>405</v>
      </c>
    </row>
    <row r="647" spans="1:5" ht="13.5">
      <c r="A647" s="3" t="s">
        <v>1040</v>
      </c>
      <c r="B647" s="3" t="str">
        <f>"1120010645"</f>
        <v>1120010645</v>
      </c>
      <c r="C647" s="3" t="s">
        <v>404</v>
      </c>
      <c r="D647" s="3" t="s">
        <v>8</v>
      </c>
      <c r="E647" s="3" t="s">
        <v>405</v>
      </c>
    </row>
    <row r="648" spans="1:5" ht="13.5">
      <c r="A648" s="3" t="s">
        <v>1041</v>
      </c>
      <c r="B648" s="3" t="str">
        <f>"1120010646"</f>
        <v>1120010646</v>
      </c>
      <c r="C648" s="3" t="s">
        <v>404</v>
      </c>
      <c r="D648" s="3" t="s">
        <v>8</v>
      </c>
      <c r="E648" s="3" t="s">
        <v>405</v>
      </c>
    </row>
    <row r="649" spans="1:5" ht="13.5">
      <c r="A649" s="3" t="s">
        <v>1042</v>
      </c>
      <c r="B649" s="3" t="str">
        <f>"1120010647"</f>
        <v>1120010647</v>
      </c>
      <c r="C649" s="3" t="s">
        <v>404</v>
      </c>
      <c r="D649" s="3" t="s">
        <v>8</v>
      </c>
      <c r="E649" s="3" t="s">
        <v>405</v>
      </c>
    </row>
    <row r="650" spans="1:5" ht="13.5">
      <c r="A650" s="3" t="s">
        <v>1043</v>
      </c>
      <c r="B650" s="3" t="str">
        <f>"1120010648"</f>
        <v>1120010648</v>
      </c>
      <c r="C650" s="3" t="s">
        <v>404</v>
      </c>
      <c r="D650" s="3" t="s">
        <v>8</v>
      </c>
      <c r="E650" s="3" t="s">
        <v>405</v>
      </c>
    </row>
    <row r="651" spans="1:5" ht="13.5">
      <c r="A651" s="3" t="s">
        <v>1044</v>
      </c>
      <c r="B651" s="3" t="str">
        <f>"1120010649"</f>
        <v>1120010649</v>
      </c>
      <c r="C651" s="3" t="s">
        <v>404</v>
      </c>
      <c r="D651" s="3" t="s">
        <v>8</v>
      </c>
      <c r="E651" s="3" t="s">
        <v>405</v>
      </c>
    </row>
    <row r="652" spans="1:5" ht="13.5">
      <c r="A652" s="3" t="s">
        <v>1045</v>
      </c>
      <c r="B652" s="3" t="str">
        <f>"1120010650"</f>
        <v>1120010650</v>
      </c>
      <c r="C652" s="3" t="s">
        <v>404</v>
      </c>
      <c r="D652" s="3" t="s">
        <v>8</v>
      </c>
      <c r="E652" s="3" t="s">
        <v>405</v>
      </c>
    </row>
    <row r="653" spans="1:5" ht="13.5">
      <c r="A653" s="3" t="s">
        <v>1046</v>
      </c>
      <c r="B653" s="3" t="str">
        <f>"1120010651"</f>
        <v>1120010651</v>
      </c>
      <c r="C653" s="3" t="s">
        <v>404</v>
      </c>
      <c r="D653" s="3" t="s">
        <v>8</v>
      </c>
      <c r="E653" s="3" t="s">
        <v>405</v>
      </c>
    </row>
    <row r="654" spans="1:5" ht="13.5">
      <c r="A654" s="3" t="s">
        <v>1047</v>
      </c>
      <c r="B654" s="3" t="str">
        <f>"1120010652"</f>
        <v>1120010652</v>
      </c>
      <c r="C654" s="3" t="s">
        <v>445</v>
      </c>
      <c r="D654" s="3" t="s">
        <v>8</v>
      </c>
      <c r="E654" s="3" t="s">
        <v>405</v>
      </c>
    </row>
    <row r="655" spans="1:5" ht="13.5">
      <c r="A655" s="3" t="s">
        <v>1048</v>
      </c>
      <c r="B655" s="3" t="str">
        <f>"1120010653"</f>
        <v>1120010653</v>
      </c>
      <c r="C655" s="3" t="s">
        <v>404</v>
      </c>
      <c r="D655" s="3" t="s">
        <v>8</v>
      </c>
      <c r="E655" s="3" t="s">
        <v>405</v>
      </c>
    </row>
    <row r="656" spans="1:5" ht="13.5">
      <c r="A656" s="3" t="s">
        <v>1049</v>
      </c>
      <c r="B656" s="3" t="str">
        <f>"1120010654"</f>
        <v>1120010654</v>
      </c>
      <c r="C656" s="3" t="s">
        <v>404</v>
      </c>
      <c r="D656" s="3" t="s">
        <v>8</v>
      </c>
      <c r="E656" s="3" t="s">
        <v>405</v>
      </c>
    </row>
    <row r="657" spans="1:5" ht="13.5">
      <c r="A657" s="3" t="s">
        <v>1050</v>
      </c>
      <c r="B657" s="3" t="str">
        <f>"1120010655"</f>
        <v>1120010655</v>
      </c>
      <c r="C657" s="3" t="s">
        <v>404</v>
      </c>
      <c r="D657" s="3" t="s">
        <v>8</v>
      </c>
      <c r="E657" s="3" t="s">
        <v>405</v>
      </c>
    </row>
    <row r="658" spans="1:5" ht="13.5">
      <c r="A658" s="3" t="s">
        <v>1051</v>
      </c>
      <c r="B658" s="3" t="str">
        <f>"1120010656"</f>
        <v>1120010656</v>
      </c>
      <c r="C658" s="3" t="s">
        <v>404</v>
      </c>
      <c r="D658" s="3" t="s">
        <v>8</v>
      </c>
      <c r="E658" s="3" t="s">
        <v>405</v>
      </c>
    </row>
    <row r="659" spans="1:5" ht="13.5">
      <c r="A659" s="3" t="s">
        <v>1052</v>
      </c>
      <c r="B659" s="3" t="str">
        <f>"1120010657"</f>
        <v>1120010657</v>
      </c>
      <c r="C659" s="3" t="s">
        <v>404</v>
      </c>
      <c r="D659" s="3" t="s">
        <v>8</v>
      </c>
      <c r="E659" s="3" t="s">
        <v>405</v>
      </c>
    </row>
    <row r="660" spans="1:5" ht="13.5">
      <c r="A660" s="3" t="s">
        <v>1053</v>
      </c>
      <c r="B660" s="3" t="str">
        <f>"1120010658"</f>
        <v>1120010658</v>
      </c>
      <c r="C660" s="3" t="s">
        <v>404</v>
      </c>
      <c r="D660" s="3" t="s">
        <v>8</v>
      </c>
      <c r="E660" s="3" t="s">
        <v>405</v>
      </c>
    </row>
    <row r="661" spans="1:5" ht="13.5">
      <c r="A661" s="3" t="s">
        <v>1054</v>
      </c>
      <c r="B661" s="3" t="str">
        <f>"1120010659"</f>
        <v>1120010659</v>
      </c>
      <c r="C661" s="3" t="s">
        <v>404</v>
      </c>
      <c r="D661" s="3" t="s">
        <v>8</v>
      </c>
      <c r="E661" s="3" t="s">
        <v>405</v>
      </c>
    </row>
    <row r="662" spans="1:5" ht="13.5">
      <c r="A662" s="3" t="s">
        <v>1055</v>
      </c>
      <c r="B662" s="3" t="str">
        <f>"1120010660"</f>
        <v>1120010660</v>
      </c>
      <c r="C662" s="3" t="s">
        <v>445</v>
      </c>
      <c r="D662" s="3" t="s">
        <v>8</v>
      </c>
      <c r="E662" s="3" t="s">
        <v>405</v>
      </c>
    </row>
    <row r="663" spans="1:5" ht="13.5">
      <c r="A663" s="3" t="s">
        <v>1056</v>
      </c>
      <c r="B663" s="3" t="str">
        <f>"1120010661"</f>
        <v>1120010661</v>
      </c>
      <c r="C663" s="3" t="s">
        <v>404</v>
      </c>
      <c r="D663" s="3" t="s">
        <v>8</v>
      </c>
      <c r="E663" s="3" t="s">
        <v>405</v>
      </c>
    </row>
    <row r="664" spans="1:5" ht="13.5">
      <c r="A664" s="3" t="s">
        <v>1057</v>
      </c>
      <c r="B664" s="3" t="str">
        <f>"1120010662"</f>
        <v>1120010662</v>
      </c>
      <c r="C664" s="3" t="s">
        <v>404</v>
      </c>
      <c r="D664" s="3" t="s">
        <v>8</v>
      </c>
      <c r="E664" s="3" t="s">
        <v>405</v>
      </c>
    </row>
    <row r="665" spans="1:5" ht="13.5">
      <c r="A665" s="3" t="s">
        <v>1058</v>
      </c>
      <c r="B665" s="3" t="str">
        <f>"1120010663"</f>
        <v>1120010663</v>
      </c>
      <c r="C665" s="3" t="s">
        <v>404</v>
      </c>
      <c r="D665" s="3" t="s">
        <v>8</v>
      </c>
      <c r="E665" s="3" t="s">
        <v>405</v>
      </c>
    </row>
    <row r="666" spans="1:5" ht="13.5">
      <c r="A666" s="3" t="s">
        <v>1059</v>
      </c>
      <c r="B666" s="3" t="str">
        <f>"1120010664"</f>
        <v>1120010664</v>
      </c>
      <c r="C666" s="3" t="s">
        <v>404</v>
      </c>
      <c r="D666" s="3" t="s">
        <v>8</v>
      </c>
      <c r="E666" s="3" t="s">
        <v>405</v>
      </c>
    </row>
    <row r="667" spans="1:5" ht="13.5">
      <c r="A667" s="3" t="s">
        <v>1060</v>
      </c>
      <c r="B667" s="3" t="str">
        <f>"1120010665"</f>
        <v>1120010665</v>
      </c>
      <c r="C667" s="3" t="s">
        <v>404</v>
      </c>
      <c r="D667" s="3" t="s">
        <v>8</v>
      </c>
      <c r="E667" s="3" t="s">
        <v>405</v>
      </c>
    </row>
    <row r="668" spans="1:5" ht="13.5">
      <c r="A668" s="3" t="s">
        <v>1061</v>
      </c>
      <c r="B668" s="3" t="str">
        <f>"1120010666"</f>
        <v>1120010666</v>
      </c>
      <c r="C668" s="3" t="s">
        <v>404</v>
      </c>
      <c r="D668" s="3" t="s">
        <v>8</v>
      </c>
      <c r="E668" s="3" t="s">
        <v>405</v>
      </c>
    </row>
    <row r="669" spans="1:5" ht="13.5">
      <c r="A669" s="3" t="s">
        <v>1062</v>
      </c>
      <c r="B669" s="3" t="str">
        <f>"1120010667"</f>
        <v>1120010667</v>
      </c>
      <c r="C669" s="3" t="s">
        <v>404</v>
      </c>
      <c r="D669" s="3" t="s">
        <v>8</v>
      </c>
      <c r="E669" s="3" t="s">
        <v>405</v>
      </c>
    </row>
    <row r="670" spans="1:5" ht="13.5">
      <c r="A670" s="3" t="s">
        <v>1063</v>
      </c>
      <c r="B670" s="3" t="str">
        <f>"1120010668"</f>
        <v>1120010668</v>
      </c>
      <c r="C670" s="3" t="s">
        <v>404</v>
      </c>
      <c r="D670" s="3" t="s">
        <v>8</v>
      </c>
      <c r="E670" s="3" t="s">
        <v>405</v>
      </c>
    </row>
    <row r="671" spans="1:5" ht="13.5">
      <c r="A671" s="3" t="s">
        <v>1064</v>
      </c>
      <c r="B671" s="3" t="str">
        <f>"1120010669"</f>
        <v>1120010669</v>
      </c>
      <c r="C671" s="3" t="s">
        <v>404</v>
      </c>
      <c r="D671" s="3" t="s">
        <v>8</v>
      </c>
      <c r="E671" s="3" t="s">
        <v>405</v>
      </c>
    </row>
    <row r="672" spans="1:5" ht="13.5">
      <c r="A672" s="3" t="s">
        <v>1065</v>
      </c>
      <c r="B672" s="3" t="str">
        <f>"1120010670"</f>
        <v>1120010670</v>
      </c>
      <c r="C672" s="3" t="s">
        <v>404</v>
      </c>
      <c r="D672" s="3" t="s">
        <v>8</v>
      </c>
      <c r="E672" s="3" t="s">
        <v>405</v>
      </c>
    </row>
    <row r="673" spans="1:5" ht="13.5">
      <c r="A673" s="3" t="s">
        <v>1066</v>
      </c>
      <c r="B673" s="3" t="str">
        <f>"1120010671"</f>
        <v>1120010671</v>
      </c>
      <c r="C673" s="3" t="s">
        <v>404</v>
      </c>
      <c r="D673" s="3" t="s">
        <v>8</v>
      </c>
      <c r="E673" s="3" t="s">
        <v>405</v>
      </c>
    </row>
    <row r="674" spans="1:5" ht="13.5">
      <c r="A674" s="3" t="s">
        <v>1067</v>
      </c>
      <c r="B674" s="3" t="str">
        <f>"1120010672"</f>
        <v>1120010672</v>
      </c>
      <c r="C674" s="3" t="s">
        <v>404</v>
      </c>
      <c r="D674" s="3" t="s">
        <v>8</v>
      </c>
      <c r="E674" s="3" t="s">
        <v>405</v>
      </c>
    </row>
    <row r="675" spans="1:5" ht="13.5">
      <c r="A675" s="3" t="s">
        <v>1068</v>
      </c>
      <c r="B675" s="3" t="str">
        <f>"1120010673"</f>
        <v>1120010673</v>
      </c>
      <c r="C675" s="3" t="s">
        <v>404</v>
      </c>
      <c r="D675" s="3" t="s">
        <v>8</v>
      </c>
      <c r="E675" s="3" t="s">
        <v>405</v>
      </c>
    </row>
    <row r="676" spans="1:5" ht="13.5">
      <c r="A676" s="3" t="s">
        <v>1069</v>
      </c>
      <c r="B676" s="3" t="str">
        <f>"1120010674"</f>
        <v>1120010674</v>
      </c>
      <c r="C676" s="3" t="s">
        <v>404</v>
      </c>
      <c r="D676" s="3" t="s">
        <v>8</v>
      </c>
      <c r="E676" s="3" t="s">
        <v>405</v>
      </c>
    </row>
    <row r="677" spans="1:5" ht="13.5">
      <c r="A677" s="3" t="s">
        <v>1070</v>
      </c>
      <c r="B677" s="3" t="str">
        <f>"1120010675"</f>
        <v>1120010675</v>
      </c>
      <c r="C677" s="3" t="s">
        <v>404</v>
      </c>
      <c r="D677" s="3" t="s">
        <v>8</v>
      </c>
      <c r="E677" s="3" t="s">
        <v>405</v>
      </c>
    </row>
    <row r="678" spans="1:5" ht="13.5">
      <c r="A678" s="3" t="s">
        <v>1071</v>
      </c>
      <c r="B678" s="3" t="str">
        <f>"1120010676"</f>
        <v>1120010676</v>
      </c>
      <c r="C678" s="3" t="s">
        <v>404</v>
      </c>
      <c r="D678" s="3" t="s">
        <v>8</v>
      </c>
      <c r="E678" s="3" t="s">
        <v>405</v>
      </c>
    </row>
    <row r="679" spans="1:5" ht="13.5">
      <c r="A679" s="3" t="s">
        <v>1072</v>
      </c>
      <c r="B679" s="3" t="str">
        <f>"1120010677"</f>
        <v>1120010677</v>
      </c>
      <c r="C679" s="3" t="s">
        <v>404</v>
      </c>
      <c r="D679" s="3" t="s">
        <v>8</v>
      </c>
      <c r="E679" s="3" t="s">
        <v>405</v>
      </c>
    </row>
    <row r="680" spans="1:5" ht="13.5">
      <c r="A680" s="3" t="s">
        <v>1073</v>
      </c>
      <c r="B680" s="3" t="str">
        <f>"1120010678"</f>
        <v>1120010678</v>
      </c>
      <c r="C680" s="3" t="s">
        <v>404</v>
      </c>
      <c r="D680" s="3" t="s">
        <v>8</v>
      </c>
      <c r="E680" s="3" t="s">
        <v>405</v>
      </c>
    </row>
    <row r="681" spans="1:5" ht="13.5">
      <c r="A681" s="3" t="s">
        <v>1074</v>
      </c>
      <c r="B681" s="3" t="str">
        <f>"1120010679"</f>
        <v>1120010679</v>
      </c>
      <c r="C681" s="3" t="s">
        <v>404</v>
      </c>
      <c r="D681" s="3" t="s">
        <v>8</v>
      </c>
      <c r="E681" s="3" t="s">
        <v>405</v>
      </c>
    </row>
    <row r="682" spans="1:5" ht="13.5">
      <c r="A682" s="3" t="s">
        <v>1075</v>
      </c>
      <c r="B682" s="3" t="str">
        <f>"1120010680"</f>
        <v>1120010680</v>
      </c>
      <c r="C682" s="3" t="s">
        <v>404</v>
      </c>
      <c r="D682" s="3" t="s">
        <v>8</v>
      </c>
      <c r="E682" s="3" t="s">
        <v>405</v>
      </c>
    </row>
    <row r="683" spans="1:5" ht="13.5">
      <c r="A683" s="3" t="s">
        <v>1076</v>
      </c>
      <c r="B683" s="3" t="str">
        <f>"1120010681"</f>
        <v>1120010681</v>
      </c>
      <c r="C683" s="3" t="s">
        <v>404</v>
      </c>
      <c r="D683" s="3" t="s">
        <v>8</v>
      </c>
      <c r="E683" s="3" t="s">
        <v>405</v>
      </c>
    </row>
    <row r="684" spans="1:5" ht="13.5">
      <c r="A684" s="3" t="s">
        <v>1077</v>
      </c>
      <c r="B684" s="3" t="str">
        <f>"1120010682"</f>
        <v>1120010682</v>
      </c>
      <c r="C684" s="3" t="s">
        <v>404</v>
      </c>
      <c r="D684" s="3" t="s">
        <v>8</v>
      </c>
      <c r="E684" s="3" t="s">
        <v>405</v>
      </c>
    </row>
    <row r="685" spans="1:5" ht="13.5">
      <c r="A685" s="3" t="s">
        <v>1078</v>
      </c>
      <c r="B685" s="3" t="str">
        <f>"1120010683"</f>
        <v>1120010683</v>
      </c>
      <c r="C685" s="3" t="s">
        <v>404</v>
      </c>
      <c r="D685" s="3" t="s">
        <v>8</v>
      </c>
      <c r="E685" s="3" t="s">
        <v>405</v>
      </c>
    </row>
    <row r="686" spans="1:5" ht="13.5">
      <c r="A686" s="3" t="s">
        <v>1079</v>
      </c>
      <c r="B686" s="3" t="str">
        <f>"1120010684"</f>
        <v>1120010684</v>
      </c>
      <c r="C686" s="3" t="s">
        <v>404</v>
      </c>
      <c r="D686" s="3" t="s">
        <v>8</v>
      </c>
      <c r="E686" s="3" t="s">
        <v>405</v>
      </c>
    </row>
    <row r="687" spans="1:5" ht="13.5">
      <c r="A687" s="3" t="s">
        <v>1080</v>
      </c>
      <c r="B687" s="3" t="str">
        <f>"1120010685"</f>
        <v>1120010685</v>
      </c>
      <c r="C687" s="3" t="s">
        <v>404</v>
      </c>
      <c r="D687" s="3" t="s">
        <v>8</v>
      </c>
      <c r="E687" s="3" t="s">
        <v>405</v>
      </c>
    </row>
    <row r="688" spans="1:5" ht="13.5">
      <c r="A688" s="3" t="s">
        <v>1081</v>
      </c>
      <c r="B688" s="3" t="str">
        <f>"1120010686"</f>
        <v>1120010686</v>
      </c>
      <c r="C688" s="3" t="s">
        <v>404</v>
      </c>
      <c r="D688" s="3" t="s">
        <v>8</v>
      </c>
      <c r="E688" s="3" t="s">
        <v>405</v>
      </c>
    </row>
    <row r="689" spans="1:5" ht="13.5">
      <c r="A689" s="3" t="s">
        <v>1082</v>
      </c>
      <c r="B689" s="3" t="str">
        <f>"1120010687"</f>
        <v>1120010687</v>
      </c>
      <c r="C689" s="3" t="s">
        <v>404</v>
      </c>
      <c r="D689" s="3" t="s">
        <v>8</v>
      </c>
      <c r="E689" s="3" t="s">
        <v>405</v>
      </c>
    </row>
    <row r="690" spans="1:5" ht="13.5">
      <c r="A690" s="3" t="s">
        <v>1083</v>
      </c>
      <c r="B690" s="3" t="str">
        <f>"1120010688"</f>
        <v>1120010688</v>
      </c>
      <c r="C690" s="3" t="s">
        <v>404</v>
      </c>
      <c r="D690" s="3" t="s">
        <v>8</v>
      </c>
      <c r="E690" s="3" t="s">
        <v>405</v>
      </c>
    </row>
    <row r="691" spans="1:5" ht="13.5">
      <c r="A691" s="3" t="s">
        <v>1084</v>
      </c>
      <c r="B691" s="3" t="str">
        <f>"1120010689"</f>
        <v>1120010689</v>
      </c>
      <c r="C691" s="3" t="s">
        <v>404</v>
      </c>
      <c r="D691" s="3" t="s">
        <v>8</v>
      </c>
      <c r="E691" s="3" t="s">
        <v>405</v>
      </c>
    </row>
    <row r="692" spans="1:5" ht="13.5">
      <c r="A692" s="3" t="s">
        <v>1085</v>
      </c>
      <c r="B692" s="3" t="str">
        <f>"1120010690"</f>
        <v>1120010690</v>
      </c>
      <c r="C692" s="3" t="s">
        <v>404</v>
      </c>
      <c r="D692" s="3" t="s">
        <v>8</v>
      </c>
      <c r="E692" s="3" t="s">
        <v>405</v>
      </c>
    </row>
    <row r="693" spans="1:5" ht="13.5">
      <c r="A693" s="3" t="s">
        <v>1086</v>
      </c>
      <c r="B693" s="3" t="str">
        <f>"1120010691"</f>
        <v>1120010691</v>
      </c>
      <c r="C693" s="3" t="s">
        <v>404</v>
      </c>
      <c r="D693" s="3" t="s">
        <v>8</v>
      </c>
      <c r="E693" s="3" t="s">
        <v>405</v>
      </c>
    </row>
    <row r="694" spans="1:5" ht="13.5">
      <c r="A694" s="3" t="s">
        <v>1087</v>
      </c>
      <c r="B694" s="3" t="str">
        <f>"1120010692"</f>
        <v>1120010692</v>
      </c>
      <c r="C694" s="3" t="s">
        <v>404</v>
      </c>
      <c r="D694" s="3" t="s">
        <v>8</v>
      </c>
      <c r="E694" s="3" t="s">
        <v>405</v>
      </c>
    </row>
    <row r="695" spans="1:5" ht="13.5">
      <c r="A695" s="3" t="s">
        <v>1088</v>
      </c>
      <c r="B695" s="3" t="str">
        <f>"1120010693"</f>
        <v>1120010693</v>
      </c>
      <c r="C695" s="3" t="s">
        <v>404</v>
      </c>
      <c r="D695" s="3" t="s">
        <v>8</v>
      </c>
      <c r="E695" s="3" t="s">
        <v>405</v>
      </c>
    </row>
    <row r="696" spans="1:5" ht="13.5">
      <c r="A696" s="3" t="s">
        <v>1089</v>
      </c>
      <c r="B696" s="3" t="str">
        <f>"1120010694"</f>
        <v>1120010694</v>
      </c>
      <c r="C696" s="3" t="s">
        <v>404</v>
      </c>
      <c r="D696" s="3" t="s">
        <v>8</v>
      </c>
      <c r="E696" s="3" t="s">
        <v>405</v>
      </c>
    </row>
    <row r="697" spans="1:5" ht="13.5">
      <c r="A697" s="3" t="s">
        <v>1090</v>
      </c>
      <c r="B697" s="3" t="str">
        <f>"1120010695"</f>
        <v>1120010695</v>
      </c>
      <c r="C697" s="3" t="s">
        <v>404</v>
      </c>
      <c r="D697" s="3" t="s">
        <v>8</v>
      </c>
      <c r="E697" s="3" t="s">
        <v>405</v>
      </c>
    </row>
    <row r="698" spans="1:5" ht="13.5">
      <c r="A698" s="3" t="s">
        <v>1091</v>
      </c>
      <c r="B698" s="3" t="str">
        <f>"1120010696"</f>
        <v>1120010696</v>
      </c>
      <c r="C698" s="3" t="s">
        <v>404</v>
      </c>
      <c r="D698" s="3" t="s">
        <v>8</v>
      </c>
      <c r="E698" s="3" t="s">
        <v>405</v>
      </c>
    </row>
    <row r="699" spans="1:5" ht="13.5">
      <c r="A699" s="3" t="s">
        <v>1092</v>
      </c>
      <c r="B699" s="3" t="str">
        <f>"1120010697"</f>
        <v>1120010697</v>
      </c>
      <c r="C699" s="3" t="s">
        <v>404</v>
      </c>
      <c r="D699" s="3" t="s">
        <v>8</v>
      </c>
      <c r="E699" s="3" t="s">
        <v>405</v>
      </c>
    </row>
    <row r="700" spans="1:5" ht="13.5">
      <c r="A700" s="3" t="s">
        <v>1093</v>
      </c>
      <c r="B700" s="3" t="str">
        <f>"1120010698"</f>
        <v>1120010698</v>
      </c>
      <c r="C700" s="3" t="s">
        <v>404</v>
      </c>
      <c r="D700" s="3" t="s">
        <v>8</v>
      </c>
      <c r="E700" s="3" t="s">
        <v>405</v>
      </c>
    </row>
    <row r="701" spans="1:5" ht="13.5">
      <c r="A701" s="3" t="s">
        <v>1094</v>
      </c>
      <c r="B701" s="3" t="str">
        <f>"1120010699"</f>
        <v>1120010699</v>
      </c>
      <c r="C701" s="3" t="s">
        <v>404</v>
      </c>
      <c r="D701" s="3" t="s">
        <v>8</v>
      </c>
      <c r="E701" s="3" t="s">
        <v>405</v>
      </c>
    </row>
    <row r="702" spans="1:5" ht="13.5">
      <c r="A702" s="3" t="s">
        <v>1095</v>
      </c>
      <c r="B702" s="3" t="str">
        <f>"1120010700"</f>
        <v>1120010700</v>
      </c>
      <c r="C702" s="3" t="s">
        <v>404</v>
      </c>
      <c r="D702" s="3" t="s">
        <v>8</v>
      </c>
      <c r="E702" s="3" t="s">
        <v>405</v>
      </c>
    </row>
    <row r="703" spans="1:5" ht="13.5">
      <c r="A703" s="3" t="s">
        <v>1096</v>
      </c>
      <c r="B703" s="3" t="str">
        <f>"1120010701"</f>
        <v>1120010701</v>
      </c>
      <c r="C703" s="3" t="s">
        <v>404</v>
      </c>
      <c r="D703" s="3" t="s">
        <v>8</v>
      </c>
      <c r="E703" s="3" t="s">
        <v>405</v>
      </c>
    </row>
    <row r="704" spans="1:5" ht="13.5">
      <c r="A704" s="3" t="s">
        <v>1097</v>
      </c>
      <c r="B704" s="3" t="str">
        <f>"1120010702"</f>
        <v>1120010702</v>
      </c>
      <c r="C704" s="3" t="s">
        <v>404</v>
      </c>
      <c r="D704" s="3" t="s">
        <v>8</v>
      </c>
      <c r="E704" s="3" t="s">
        <v>405</v>
      </c>
    </row>
    <row r="705" spans="1:5" ht="13.5">
      <c r="A705" s="3" t="s">
        <v>1098</v>
      </c>
      <c r="B705" s="3" t="str">
        <f>"1120010703"</f>
        <v>1120010703</v>
      </c>
      <c r="C705" s="3" t="s">
        <v>404</v>
      </c>
      <c r="D705" s="3" t="s">
        <v>8</v>
      </c>
      <c r="E705" s="3" t="s">
        <v>405</v>
      </c>
    </row>
    <row r="706" spans="1:5" ht="13.5">
      <c r="A706" s="3" t="s">
        <v>1099</v>
      </c>
      <c r="B706" s="3" t="str">
        <f>"1120010704"</f>
        <v>1120010704</v>
      </c>
      <c r="C706" s="3" t="s">
        <v>404</v>
      </c>
      <c r="D706" s="3" t="s">
        <v>8</v>
      </c>
      <c r="E706" s="3" t="s">
        <v>405</v>
      </c>
    </row>
    <row r="707" spans="1:5" ht="13.5">
      <c r="A707" s="3" t="s">
        <v>1100</v>
      </c>
      <c r="B707" s="3" t="str">
        <f>"1120010705"</f>
        <v>1120010705</v>
      </c>
      <c r="C707" s="3" t="s">
        <v>404</v>
      </c>
      <c r="D707" s="3" t="s">
        <v>8</v>
      </c>
      <c r="E707" s="3" t="s">
        <v>405</v>
      </c>
    </row>
    <row r="708" spans="1:5" ht="13.5">
      <c r="A708" s="3" t="s">
        <v>1101</v>
      </c>
      <c r="B708" s="3" t="str">
        <f>"1120010706"</f>
        <v>1120010706</v>
      </c>
      <c r="C708" s="3" t="s">
        <v>404</v>
      </c>
      <c r="D708" s="3" t="s">
        <v>8</v>
      </c>
      <c r="E708" s="3" t="s">
        <v>405</v>
      </c>
    </row>
    <row r="709" spans="1:5" ht="13.5">
      <c r="A709" s="3" t="s">
        <v>1102</v>
      </c>
      <c r="B709" s="3" t="str">
        <f>"1120010707"</f>
        <v>1120010707</v>
      </c>
      <c r="C709" s="3" t="s">
        <v>404</v>
      </c>
      <c r="D709" s="3" t="s">
        <v>8</v>
      </c>
      <c r="E709" s="3" t="s">
        <v>405</v>
      </c>
    </row>
    <row r="710" spans="1:5" ht="13.5">
      <c r="A710" s="3" t="s">
        <v>1103</v>
      </c>
      <c r="B710" s="3" t="str">
        <f>"1120010708"</f>
        <v>1120010708</v>
      </c>
      <c r="C710" s="3" t="s">
        <v>404</v>
      </c>
      <c r="D710" s="3" t="s">
        <v>8</v>
      </c>
      <c r="E710" s="3" t="s">
        <v>405</v>
      </c>
    </row>
    <row r="711" spans="1:5" ht="13.5">
      <c r="A711" s="3" t="s">
        <v>1104</v>
      </c>
      <c r="B711" s="3" t="str">
        <f>"1120010709"</f>
        <v>1120010709</v>
      </c>
      <c r="C711" s="3" t="s">
        <v>404</v>
      </c>
      <c r="D711" s="3" t="s">
        <v>8</v>
      </c>
      <c r="E711" s="3" t="s">
        <v>405</v>
      </c>
    </row>
    <row r="712" spans="1:5" ht="13.5">
      <c r="A712" s="3" t="s">
        <v>1105</v>
      </c>
      <c r="B712" s="3" t="str">
        <f>"1120010710"</f>
        <v>1120010710</v>
      </c>
      <c r="C712" s="3" t="s">
        <v>404</v>
      </c>
      <c r="D712" s="3" t="s">
        <v>8</v>
      </c>
      <c r="E712" s="3" t="s">
        <v>405</v>
      </c>
    </row>
    <row r="713" spans="1:5" ht="13.5">
      <c r="A713" s="3" t="s">
        <v>1106</v>
      </c>
      <c r="B713" s="3" t="str">
        <f>"1120010711"</f>
        <v>1120010711</v>
      </c>
      <c r="C713" s="3" t="s">
        <v>404</v>
      </c>
      <c r="D713" s="3" t="s">
        <v>8</v>
      </c>
      <c r="E713" s="3" t="s">
        <v>405</v>
      </c>
    </row>
    <row r="714" spans="1:5" ht="13.5">
      <c r="A714" s="3" t="s">
        <v>1107</v>
      </c>
      <c r="B714" s="3" t="str">
        <f>"1120010712"</f>
        <v>1120010712</v>
      </c>
      <c r="C714" s="3" t="s">
        <v>404</v>
      </c>
      <c r="D714" s="3" t="s">
        <v>8</v>
      </c>
      <c r="E714" s="3" t="s">
        <v>405</v>
      </c>
    </row>
    <row r="715" spans="1:5" ht="13.5">
      <c r="A715" s="3" t="s">
        <v>1108</v>
      </c>
      <c r="B715" s="3" t="str">
        <f>"1120010713"</f>
        <v>1120010713</v>
      </c>
      <c r="C715" s="3" t="s">
        <v>404</v>
      </c>
      <c r="D715" s="3" t="s">
        <v>8</v>
      </c>
      <c r="E715" s="3" t="s">
        <v>405</v>
      </c>
    </row>
    <row r="716" spans="1:5" ht="13.5">
      <c r="A716" s="3" t="s">
        <v>1109</v>
      </c>
      <c r="B716" s="3" t="str">
        <f>"1120010714"</f>
        <v>1120010714</v>
      </c>
      <c r="C716" s="3" t="s">
        <v>404</v>
      </c>
      <c r="D716" s="3" t="s">
        <v>8</v>
      </c>
      <c r="E716" s="3" t="s">
        <v>405</v>
      </c>
    </row>
    <row r="717" spans="1:5" ht="13.5">
      <c r="A717" s="3" t="s">
        <v>1110</v>
      </c>
      <c r="B717" s="3" t="str">
        <f>"1120010715"</f>
        <v>1120010715</v>
      </c>
      <c r="C717" s="3" t="s">
        <v>404</v>
      </c>
      <c r="D717" s="3" t="s">
        <v>8</v>
      </c>
      <c r="E717" s="3" t="s">
        <v>405</v>
      </c>
    </row>
    <row r="718" spans="1:5" ht="13.5">
      <c r="A718" s="3" t="s">
        <v>1111</v>
      </c>
      <c r="B718" s="3" t="str">
        <f>"1120010716"</f>
        <v>1120010716</v>
      </c>
      <c r="C718" s="3" t="s">
        <v>404</v>
      </c>
      <c r="D718" s="3" t="s">
        <v>8</v>
      </c>
      <c r="E718" s="3" t="s">
        <v>405</v>
      </c>
    </row>
    <row r="719" spans="1:5" ht="13.5">
      <c r="A719" s="3" t="s">
        <v>1112</v>
      </c>
      <c r="B719" s="3" t="str">
        <f>"1120010717"</f>
        <v>1120010717</v>
      </c>
      <c r="C719" s="3" t="s">
        <v>404</v>
      </c>
      <c r="D719" s="3" t="s">
        <v>8</v>
      </c>
      <c r="E719" s="3" t="s">
        <v>405</v>
      </c>
    </row>
    <row r="720" spans="1:5" ht="13.5">
      <c r="A720" s="3" t="s">
        <v>1113</v>
      </c>
      <c r="B720" s="3" t="str">
        <f>"1120010718"</f>
        <v>1120010718</v>
      </c>
      <c r="C720" s="3" t="s">
        <v>404</v>
      </c>
      <c r="D720" s="3" t="s">
        <v>8</v>
      </c>
      <c r="E720" s="3" t="s">
        <v>405</v>
      </c>
    </row>
    <row r="721" spans="1:5" ht="13.5">
      <c r="A721" s="3" t="s">
        <v>1114</v>
      </c>
      <c r="B721" s="3" t="str">
        <f>"1120010719"</f>
        <v>1120010719</v>
      </c>
      <c r="C721" s="3" t="s">
        <v>404</v>
      </c>
      <c r="D721" s="3" t="s">
        <v>8</v>
      </c>
      <c r="E721" s="3" t="s">
        <v>405</v>
      </c>
    </row>
    <row r="722" spans="1:5" ht="13.5">
      <c r="A722" s="3" t="s">
        <v>1115</v>
      </c>
      <c r="B722" s="3" t="str">
        <f>"1120010720"</f>
        <v>1120010720</v>
      </c>
      <c r="C722" s="3" t="s">
        <v>404</v>
      </c>
      <c r="D722" s="3" t="s">
        <v>8</v>
      </c>
      <c r="E722" s="3" t="s">
        <v>405</v>
      </c>
    </row>
    <row r="723" spans="1:5" ht="13.5">
      <c r="A723" s="3" t="s">
        <v>1116</v>
      </c>
      <c r="B723" s="3" t="str">
        <f>"1120010721"</f>
        <v>1120010721</v>
      </c>
      <c r="C723" s="3" t="s">
        <v>404</v>
      </c>
      <c r="D723" s="3" t="s">
        <v>8</v>
      </c>
      <c r="E723" s="3" t="s">
        <v>405</v>
      </c>
    </row>
    <row r="724" spans="1:5" ht="13.5">
      <c r="A724" s="3" t="s">
        <v>1117</v>
      </c>
      <c r="B724" s="3" t="str">
        <f>"1120010722"</f>
        <v>1120010722</v>
      </c>
      <c r="C724" s="3" t="s">
        <v>404</v>
      </c>
      <c r="D724" s="3" t="s">
        <v>8</v>
      </c>
      <c r="E724" s="3" t="s">
        <v>405</v>
      </c>
    </row>
    <row r="725" spans="1:5" ht="13.5">
      <c r="A725" s="3" t="s">
        <v>1118</v>
      </c>
      <c r="B725" s="3" t="str">
        <f>"1120010723"</f>
        <v>1120010723</v>
      </c>
      <c r="C725" s="3" t="s">
        <v>404</v>
      </c>
      <c r="D725" s="3" t="s">
        <v>8</v>
      </c>
      <c r="E725" s="3" t="s">
        <v>405</v>
      </c>
    </row>
    <row r="726" spans="1:5" ht="13.5">
      <c r="A726" s="3" t="s">
        <v>1119</v>
      </c>
      <c r="B726" s="3" t="str">
        <f>"1120010724"</f>
        <v>1120010724</v>
      </c>
      <c r="C726" s="3" t="s">
        <v>404</v>
      </c>
      <c r="D726" s="3" t="s">
        <v>8</v>
      </c>
      <c r="E726" s="3" t="s">
        <v>405</v>
      </c>
    </row>
    <row r="727" spans="1:5" ht="13.5">
      <c r="A727" s="3" t="s">
        <v>1120</v>
      </c>
      <c r="B727" s="3" t="str">
        <f>"1120010725"</f>
        <v>1120010725</v>
      </c>
      <c r="C727" s="3" t="s">
        <v>404</v>
      </c>
      <c r="D727" s="3" t="s">
        <v>8</v>
      </c>
      <c r="E727" s="3" t="s">
        <v>405</v>
      </c>
    </row>
    <row r="728" spans="1:5" ht="13.5">
      <c r="A728" s="3" t="s">
        <v>1121</v>
      </c>
      <c r="B728" s="3" t="str">
        <f>"1120010726"</f>
        <v>1120010726</v>
      </c>
      <c r="C728" s="3" t="s">
        <v>404</v>
      </c>
      <c r="D728" s="3" t="s">
        <v>8</v>
      </c>
      <c r="E728" s="3" t="s">
        <v>405</v>
      </c>
    </row>
    <row r="729" spans="1:5" ht="13.5">
      <c r="A729" s="3" t="s">
        <v>1122</v>
      </c>
      <c r="B729" s="3" t="str">
        <f>"1120010727"</f>
        <v>1120010727</v>
      </c>
      <c r="C729" s="3" t="s">
        <v>404</v>
      </c>
      <c r="D729" s="3" t="s">
        <v>8</v>
      </c>
      <c r="E729" s="3" t="s">
        <v>405</v>
      </c>
    </row>
    <row r="730" spans="1:5" ht="13.5">
      <c r="A730" s="3" t="s">
        <v>1123</v>
      </c>
      <c r="B730" s="3" t="str">
        <f>"1120010728"</f>
        <v>1120010728</v>
      </c>
      <c r="C730" s="3" t="s">
        <v>404</v>
      </c>
      <c r="D730" s="3" t="s">
        <v>8</v>
      </c>
      <c r="E730" s="3" t="s">
        <v>405</v>
      </c>
    </row>
    <row r="731" spans="1:5" ht="13.5">
      <c r="A731" s="3" t="s">
        <v>1124</v>
      </c>
      <c r="B731" s="3" t="str">
        <f>"1120010729"</f>
        <v>1120010729</v>
      </c>
      <c r="C731" s="3" t="s">
        <v>404</v>
      </c>
      <c r="D731" s="3" t="s">
        <v>8</v>
      </c>
      <c r="E731" s="3" t="s">
        <v>405</v>
      </c>
    </row>
    <row r="732" spans="1:5" ht="13.5">
      <c r="A732" s="3" t="s">
        <v>1125</v>
      </c>
      <c r="B732" s="3" t="str">
        <f>"1120010730"</f>
        <v>1120010730</v>
      </c>
      <c r="C732" s="3" t="s">
        <v>404</v>
      </c>
      <c r="D732" s="3" t="s">
        <v>8</v>
      </c>
      <c r="E732" s="3" t="s">
        <v>405</v>
      </c>
    </row>
    <row r="733" spans="1:5" ht="13.5">
      <c r="A733" s="3" t="s">
        <v>1126</v>
      </c>
      <c r="B733" s="3" t="str">
        <f>"1120010731"</f>
        <v>1120010731</v>
      </c>
      <c r="C733" s="3" t="s">
        <v>404</v>
      </c>
      <c r="D733" s="3" t="s">
        <v>8</v>
      </c>
      <c r="E733" s="3" t="s">
        <v>405</v>
      </c>
    </row>
    <row r="734" spans="1:5" ht="13.5">
      <c r="A734" s="3" t="s">
        <v>1127</v>
      </c>
      <c r="B734" s="3" t="str">
        <f>"1120010732"</f>
        <v>1120010732</v>
      </c>
      <c r="C734" s="3" t="s">
        <v>404</v>
      </c>
      <c r="D734" s="3" t="s">
        <v>8</v>
      </c>
      <c r="E734" s="3" t="s">
        <v>405</v>
      </c>
    </row>
    <row r="735" spans="1:5" ht="13.5">
      <c r="A735" s="3" t="s">
        <v>1128</v>
      </c>
      <c r="B735" s="3" t="str">
        <f>"1120010733"</f>
        <v>1120010733</v>
      </c>
      <c r="C735" s="3" t="s">
        <v>404</v>
      </c>
      <c r="D735" s="3" t="s">
        <v>8</v>
      </c>
      <c r="E735" s="3" t="s">
        <v>405</v>
      </c>
    </row>
    <row r="736" spans="1:5" ht="13.5">
      <c r="A736" s="3" t="s">
        <v>1129</v>
      </c>
      <c r="B736" s="3" t="str">
        <f>"1120010734"</f>
        <v>1120010734</v>
      </c>
      <c r="C736" s="3" t="s">
        <v>404</v>
      </c>
      <c r="D736" s="3" t="s">
        <v>8</v>
      </c>
      <c r="E736" s="3" t="s">
        <v>405</v>
      </c>
    </row>
    <row r="737" spans="1:5" ht="13.5">
      <c r="A737" s="3" t="s">
        <v>1130</v>
      </c>
      <c r="B737" s="3" t="str">
        <f>"1120010735"</f>
        <v>1120010735</v>
      </c>
      <c r="C737" s="3" t="s">
        <v>404</v>
      </c>
      <c r="D737" s="3" t="s">
        <v>8</v>
      </c>
      <c r="E737" s="3" t="s">
        <v>405</v>
      </c>
    </row>
    <row r="738" spans="1:5" ht="13.5">
      <c r="A738" s="3" t="s">
        <v>1131</v>
      </c>
      <c r="B738" s="3" t="str">
        <f>"1120010736"</f>
        <v>1120010736</v>
      </c>
      <c r="C738" s="3" t="s">
        <v>404</v>
      </c>
      <c r="D738" s="3" t="s">
        <v>8</v>
      </c>
      <c r="E738" s="3" t="s">
        <v>405</v>
      </c>
    </row>
    <row r="739" spans="1:5" ht="13.5">
      <c r="A739" s="3" t="s">
        <v>1132</v>
      </c>
      <c r="B739" s="3" t="str">
        <f>"1120010737"</f>
        <v>1120010737</v>
      </c>
      <c r="C739" s="3" t="s">
        <v>404</v>
      </c>
      <c r="D739" s="3" t="s">
        <v>8</v>
      </c>
      <c r="E739" s="3" t="s">
        <v>405</v>
      </c>
    </row>
    <row r="740" spans="1:5" ht="13.5">
      <c r="A740" s="3" t="s">
        <v>1133</v>
      </c>
      <c r="B740" s="3" t="str">
        <f>"1120010738"</f>
        <v>1120010738</v>
      </c>
      <c r="C740" s="3" t="s">
        <v>404</v>
      </c>
      <c r="D740" s="3" t="s">
        <v>8</v>
      </c>
      <c r="E740" s="3" t="s">
        <v>405</v>
      </c>
    </row>
    <row r="741" spans="1:5" ht="13.5">
      <c r="A741" s="3" t="s">
        <v>1134</v>
      </c>
      <c r="B741" s="3" t="str">
        <f>"1120010739"</f>
        <v>1120010739</v>
      </c>
      <c r="C741" s="3" t="s">
        <v>404</v>
      </c>
      <c r="D741" s="3" t="s">
        <v>8</v>
      </c>
      <c r="E741" s="3" t="s">
        <v>405</v>
      </c>
    </row>
    <row r="742" spans="1:5" ht="13.5">
      <c r="A742" s="3" t="s">
        <v>1135</v>
      </c>
      <c r="B742" s="3" t="str">
        <f>"1120010740"</f>
        <v>1120010740</v>
      </c>
      <c r="C742" s="3" t="s">
        <v>404</v>
      </c>
      <c r="D742" s="3" t="s">
        <v>8</v>
      </c>
      <c r="E742" s="3" t="s">
        <v>405</v>
      </c>
    </row>
    <row r="743" spans="1:5" ht="13.5">
      <c r="A743" s="3" t="s">
        <v>1136</v>
      </c>
      <c r="B743" s="3" t="str">
        <f>"1120010741"</f>
        <v>1120010741</v>
      </c>
      <c r="C743" s="3" t="s">
        <v>404</v>
      </c>
      <c r="D743" s="3" t="s">
        <v>8</v>
      </c>
      <c r="E743" s="3" t="s">
        <v>405</v>
      </c>
    </row>
    <row r="744" spans="1:5" ht="13.5">
      <c r="A744" s="3" t="s">
        <v>174</v>
      </c>
      <c r="B744" s="3" t="str">
        <f>"1120010742"</f>
        <v>1120010742</v>
      </c>
      <c r="C744" s="3" t="s">
        <v>404</v>
      </c>
      <c r="D744" s="3" t="s">
        <v>8</v>
      </c>
      <c r="E744" s="3" t="s">
        <v>405</v>
      </c>
    </row>
    <row r="745" spans="1:5" ht="13.5">
      <c r="A745" s="3" t="s">
        <v>1137</v>
      </c>
      <c r="B745" s="3" t="str">
        <f>"1120010743"</f>
        <v>1120010743</v>
      </c>
      <c r="C745" s="3" t="s">
        <v>404</v>
      </c>
      <c r="D745" s="3" t="s">
        <v>8</v>
      </c>
      <c r="E745" s="3" t="s">
        <v>405</v>
      </c>
    </row>
    <row r="746" spans="1:5" ht="13.5">
      <c r="A746" s="3" t="s">
        <v>1138</v>
      </c>
      <c r="B746" s="3" t="str">
        <f>"1120010744"</f>
        <v>1120010744</v>
      </c>
      <c r="C746" s="3" t="s">
        <v>404</v>
      </c>
      <c r="D746" s="3" t="s">
        <v>8</v>
      </c>
      <c r="E746" s="3" t="s">
        <v>405</v>
      </c>
    </row>
    <row r="747" spans="1:5" ht="13.5">
      <c r="A747" s="3" t="s">
        <v>1139</v>
      </c>
      <c r="B747" s="3" t="str">
        <f>"1120010745"</f>
        <v>1120010745</v>
      </c>
      <c r="C747" s="3" t="s">
        <v>404</v>
      </c>
      <c r="D747" s="3" t="s">
        <v>8</v>
      </c>
      <c r="E747" s="3" t="s">
        <v>405</v>
      </c>
    </row>
    <row r="748" spans="1:5" ht="13.5">
      <c r="A748" s="3" t="s">
        <v>1140</v>
      </c>
      <c r="B748" s="3" t="str">
        <f>"1120010746"</f>
        <v>1120010746</v>
      </c>
      <c r="C748" s="3" t="s">
        <v>404</v>
      </c>
      <c r="D748" s="3" t="s">
        <v>8</v>
      </c>
      <c r="E748" s="3" t="s">
        <v>405</v>
      </c>
    </row>
    <row r="749" spans="1:5" ht="13.5">
      <c r="A749" s="3" t="s">
        <v>1141</v>
      </c>
      <c r="B749" s="3" t="str">
        <f>"1120010747"</f>
        <v>1120010747</v>
      </c>
      <c r="C749" s="3" t="s">
        <v>404</v>
      </c>
      <c r="D749" s="3" t="s">
        <v>8</v>
      </c>
      <c r="E749" s="3" t="s">
        <v>405</v>
      </c>
    </row>
    <row r="750" spans="1:5" ht="13.5">
      <c r="A750" s="3" t="s">
        <v>1142</v>
      </c>
      <c r="B750" s="3" t="str">
        <f>"1120010748"</f>
        <v>1120010748</v>
      </c>
      <c r="C750" s="3" t="s">
        <v>404</v>
      </c>
      <c r="D750" s="3" t="s">
        <v>8</v>
      </c>
      <c r="E750" s="3" t="s">
        <v>405</v>
      </c>
    </row>
    <row r="751" spans="1:5" ht="13.5">
      <c r="A751" s="3" t="s">
        <v>1143</v>
      </c>
      <c r="B751" s="3" t="str">
        <f>"1120010749"</f>
        <v>1120010749</v>
      </c>
      <c r="C751" s="3" t="s">
        <v>404</v>
      </c>
      <c r="D751" s="3" t="s">
        <v>8</v>
      </c>
      <c r="E751" s="3" t="s">
        <v>405</v>
      </c>
    </row>
    <row r="752" spans="1:5" ht="13.5">
      <c r="A752" s="3" t="s">
        <v>1144</v>
      </c>
      <c r="B752" s="3" t="str">
        <f>"1120010750"</f>
        <v>1120010750</v>
      </c>
      <c r="C752" s="3" t="s">
        <v>404</v>
      </c>
      <c r="D752" s="3" t="s">
        <v>8</v>
      </c>
      <c r="E752" s="3" t="s">
        <v>405</v>
      </c>
    </row>
    <row r="753" spans="1:5" ht="13.5">
      <c r="A753" s="3" t="s">
        <v>1145</v>
      </c>
      <c r="B753" s="3" t="str">
        <f>"1120010751"</f>
        <v>1120010751</v>
      </c>
      <c r="C753" s="3" t="s">
        <v>404</v>
      </c>
      <c r="D753" s="3" t="s">
        <v>8</v>
      </c>
      <c r="E753" s="3" t="s">
        <v>405</v>
      </c>
    </row>
    <row r="754" spans="1:5" ht="13.5">
      <c r="A754" s="3" t="s">
        <v>1146</v>
      </c>
      <c r="B754" s="3" t="str">
        <f>"1120010752"</f>
        <v>1120010752</v>
      </c>
      <c r="C754" s="3" t="s">
        <v>404</v>
      </c>
      <c r="D754" s="3" t="s">
        <v>8</v>
      </c>
      <c r="E754" s="3" t="s">
        <v>405</v>
      </c>
    </row>
    <row r="755" spans="1:5" ht="13.5">
      <c r="A755" s="3" t="s">
        <v>1147</v>
      </c>
      <c r="B755" s="3" t="str">
        <f>"1120010753"</f>
        <v>1120010753</v>
      </c>
      <c r="C755" s="3" t="s">
        <v>404</v>
      </c>
      <c r="D755" s="3" t="s">
        <v>8</v>
      </c>
      <c r="E755" s="3" t="s">
        <v>405</v>
      </c>
    </row>
    <row r="756" spans="1:5" ht="13.5">
      <c r="A756" s="3" t="s">
        <v>1148</v>
      </c>
      <c r="B756" s="3" t="str">
        <f>"1120010754"</f>
        <v>1120010754</v>
      </c>
      <c r="C756" s="3" t="s">
        <v>404</v>
      </c>
      <c r="D756" s="3" t="s">
        <v>8</v>
      </c>
      <c r="E756" s="3" t="s">
        <v>405</v>
      </c>
    </row>
    <row r="757" spans="1:5" ht="13.5">
      <c r="A757" s="3" t="s">
        <v>1149</v>
      </c>
      <c r="B757" s="3" t="str">
        <f>"1120010755"</f>
        <v>1120010755</v>
      </c>
      <c r="C757" s="3" t="s">
        <v>404</v>
      </c>
      <c r="D757" s="3" t="s">
        <v>8</v>
      </c>
      <c r="E757" s="3" t="s">
        <v>405</v>
      </c>
    </row>
    <row r="758" spans="1:5" ht="13.5">
      <c r="A758" s="3" t="s">
        <v>1150</v>
      </c>
      <c r="B758" s="3" t="str">
        <f>"1120010756"</f>
        <v>1120010756</v>
      </c>
      <c r="C758" s="3" t="s">
        <v>404</v>
      </c>
      <c r="D758" s="3" t="s">
        <v>8</v>
      </c>
      <c r="E758" s="3" t="s">
        <v>405</v>
      </c>
    </row>
    <row r="759" spans="1:5" ht="13.5">
      <c r="A759" s="3" t="s">
        <v>1151</v>
      </c>
      <c r="B759" s="3" t="str">
        <f>"1120010757"</f>
        <v>1120010757</v>
      </c>
      <c r="C759" s="3" t="s">
        <v>404</v>
      </c>
      <c r="D759" s="3" t="s">
        <v>8</v>
      </c>
      <c r="E759" s="3" t="s">
        <v>405</v>
      </c>
    </row>
    <row r="760" spans="1:5" ht="13.5">
      <c r="A760" s="3" t="s">
        <v>1152</v>
      </c>
      <c r="B760" s="3" t="str">
        <f>"1120010758"</f>
        <v>1120010758</v>
      </c>
      <c r="C760" s="3" t="s">
        <v>404</v>
      </c>
      <c r="D760" s="3" t="s">
        <v>8</v>
      </c>
      <c r="E760" s="3" t="s">
        <v>405</v>
      </c>
    </row>
    <row r="761" spans="1:5" ht="13.5">
      <c r="A761" s="3" t="s">
        <v>1153</v>
      </c>
      <c r="B761" s="3" t="str">
        <f>"1120010759"</f>
        <v>1120010759</v>
      </c>
      <c r="C761" s="3" t="s">
        <v>404</v>
      </c>
      <c r="D761" s="3" t="s">
        <v>8</v>
      </c>
      <c r="E761" s="3" t="s">
        <v>405</v>
      </c>
    </row>
    <row r="762" spans="1:5" ht="13.5">
      <c r="A762" s="3" t="s">
        <v>1154</v>
      </c>
      <c r="B762" s="3" t="str">
        <f>"1120010760"</f>
        <v>1120010760</v>
      </c>
      <c r="C762" s="3" t="s">
        <v>404</v>
      </c>
      <c r="D762" s="3" t="s">
        <v>8</v>
      </c>
      <c r="E762" s="3" t="s">
        <v>405</v>
      </c>
    </row>
    <row r="763" spans="1:5" ht="13.5">
      <c r="A763" s="3" t="s">
        <v>1155</v>
      </c>
      <c r="B763" s="3" t="str">
        <f>"1120010761"</f>
        <v>1120010761</v>
      </c>
      <c r="C763" s="3" t="s">
        <v>404</v>
      </c>
      <c r="D763" s="3" t="s">
        <v>8</v>
      </c>
      <c r="E763" s="3" t="s">
        <v>405</v>
      </c>
    </row>
    <row r="764" spans="1:5" ht="13.5">
      <c r="A764" s="3" t="s">
        <v>1156</v>
      </c>
      <c r="B764" s="3" t="str">
        <f>"1120010762"</f>
        <v>1120010762</v>
      </c>
      <c r="C764" s="3" t="s">
        <v>404</v>
      </c>
      <c r="D764" s="3" t="s">
        <v>8</v>
      </c>
      <c r="E764" s="3" t="s">
        <v>405</v>
      </c>
    </row>
    <row r="765" spans="1:5" ht="13.5">
      <c r="A765" s="3" t="s">
        <v>1157</v>
      </c>
      <c r="B765" s="3" t="str">
        <f>"1120010763"</f>
        <v>1120010763</v>
      </c>
      <c r="C765" s="3" t="s">
        <v>404</v>
      </c>
      <c r="D765" s="3" t="s">
        <v>8</v>
      </c>
      <c r="E765" s="3" t="s">
        <v>405</v>
      </c>
    </row>
    <row r="766" spans="1:5" ht="13.5">
      <c r="A766" s="3" t="s">
        <v>1158</v>
      </c>
      <c r="B766" s="3" t="str">
        <f>"1120010764"</f>
        <v>1120010764</v>
      </c>
      <c r="C766" s="3" t="s">
        <v>404</v>
      </c>
      <c r="D766" s="3" t="s">
        <v>8</v>
      </c>
      <c r="E766" s="3" t="s">
        <v>405</v>
      </c>
    </row>
    <row r="767" spans="1:5" ht="13.5">
      <c r="A767" s="3" t="s">
        <v>1159</v>
      </c>
      <c r="B767" s="3" t="str">
        <f>"1120010765"</f>
        <v>1120010765</v>
      </c>
      <c r="C767" s="3" t="s">
        <v>404</v>
      </c>
      <c r="D767" s="3" t="s">
        <v>8</v>
      </c>
      <c r="E767" s="3" t="s">
        <v>405</v>
      </c>
    </row>
    <row r="768" spans="1:5" ht="13.5">
      <c r="A768" s="3" t="s">
        <v>1160</v>
      </c>
      <c r="B768" s="3" t="str">
        <f>"1120010766"</f>
        <v>1120010766</v>
      </c>
      <c r="C768" s="3" t="s">
        <v>404</v>
      </c>
      <c r="D768" s="3" t="s">
        <v>8</v>
      </c>
      <c r="E768" s="3" t="s">
        <v>405</v>
      </c>
    </row>
    <row r="769" spans="1:5" ht="13.5">
      <c r="A769" s="3" t="s">
        <v>1161</v>
      </c>
      <c r="B769" s="3" t="str">
        <f>"1120010767"</f>
        <v>1120010767</v>
      </c>
      <c r="C769" s="3" t="s">
        <v>404</v>
      </c>
      <c r="D769" s="3" t="s">
        <v>8</v>
      </c>
      <c r="E769" s="3" t="s">
        <v>405</v>
      </c>
    </row>
    <row r="770" spans="1:5" ht="13.5">
      <c r="A770" s="3" t="s">
        <v>1162</v>
      </c>
      <c r="B770" s="3" t="str">
        <f>"1120010768"</f>
        <v>1120010768</v>
      </c>
      <c r="C770" s="3" t="s">
        <v>404</v>
      </c>
      <c r="D770" s="3" t="s">
        <v>8</v>
      </c>
      <c r="E770" s="3" t="s">
        <v>405</v>
      </c>
    </row>
    <row r="771" spans="1:5" ht="13.5">
      <c r="A771" s="3" t="s">
        <v>1163</v>
      </c>
      <c r="B771" s="3" t="str">
        <f>"1120010769"</f>
        <v>1120010769</v>
      </c>
      <c r="C771" s="3" t="s">
        <v>404</v>
      </c>
      <c r="D771" s="3" t="s">
        <v>8</v>
      </c>
      <c r="E771" s="3" t="s">
        <v>405</v>
      </c>
    </row>
    <row r="772" spans="1:5" ht="13.5">
      <c r="A772" s="3" t="s">
        <v>1164</v>
      </c>
      <c r="B772" s="3" t="str">
        <f>"1120010770"</f>
        <v>1120010770</v>
      </c>
      <c r="C772" s="3" t="s">
        <v>404</v>
      </c>
      <c r="D772" s="3" t="s">
        <v>8</v>
      </c>
      <c r="E772" s="3" t="s">
        <v>405</v>
      </c>
    </row>
    <row r="773" spans="1:5" ht="13.5">
      <c r="A773" s="3" t="s">
        <v>1165</v>
      </c>
      <c r="B773" s="3" t="str">
        <f>"1120010771"</f>
        <v>1120010771</v>
      </c>
      <c r="C773" s="3" t="s">
        <v>404</v>
      </c>
      <c r="D773" s="3" t="s">
        <v>8</v>
      </c>
      <c r="E773" s="3" t="s">
        <v>405</v>
      </c>
    </row>
    <row r="774" spans="1:5" ht="13.5">
      <c r="A774" s="3" t="s">
        <v>1166</v>
      </c>
      <c r="B774" s="3" t="str">
        <f>"1120010772"</f>
        <v>1120010772</v>
      </c>
      <c r="C774" s="3" t="s">
        <v>404</v>
      </c>
      <c r="D774" s="3" t="s">
        <v>8</v>
      </c>
      <c r="E774" s="3" t="s">
        <v>405</v>
      </c>
    </row>
    <row r="775" spans="1:5" ht="13.5">
      <c r="A775" s="3" t="s">
        <v>1167</v>
      </c>
      <c r="B775" s="3" t="str">
        <f>"1120010773"</f>
        <v>1120010773</v>
      </c>
      <c r="C775" s="3" t="s">
        <v>404</v>
      </c>
      <c r="D775" s="3" t="s">
        <v>8</v>
      </c>
      <c r="E775" s="3" t="s">
        <v>405</v>
      </c>
    </row>
    <row r="776" spans="1:5" ht="13.5">
      <c r="A776" s="3" t="s">
        <v>1168</v>
      </c>
      <c r="B776" s="3" t="str">
        <f>"1120010774"</f>
        <v>1120010774</v>
      </c>
      <c r="C776" s="3" t="s">
        <v>404</v>
      </c>
      <c r="D776" s="3" t="s">
        <v>8</v>
      </c>
      <c r="E776" s="3" t="s">
        <v>405</v>
      </c>
    </row>
    <row r="777" spans="1:5" ht="13.5">
      <c r="A777" s="3" t="s">
        <v>1169</v>
      </c>
      <c r="B777" s="3" t="str">
        <f>"1120010775"</f>
        <v>1120010775</v>
      </c>
      <c r="C777" s="3" t="s">
        <v>404</v>
      </c>
      <c r="D777" s="3" t="s">
        <v>8</v>
      </c>
      <c r="E777" s="3" t="s">
        <v>405</v>
      </c>
    </row>
    <row r="778" spans="1:5" ht="13.5">
      <c r="A778" s="3" t="s">
        <v>1170</v>
      </c>
      <c r="B778" s="3" t="str">
        <f>"1120010776"</f>
        <v>1120010776</v>
      </c>
      <c r="C778" s="3" t="s">
        <v>404</v>
      </c>
      <c r="D778" s="3" t="s">
        <v>8</v>
      </c>
      <c r="E778" s="3" t="s">
        <v>405</v>
      </c>
    </row>
    <row r="779" spans="1:5" ht="13.5">
      <c r="A779" s="3" t="s">
        <v>1171</v>
      </c>
      <c r="B779" s="3" t="str">
        <f>"1120010777"</f>
        <v>1120010777</v>
      </c>
      <c r="C779" s="3" t="s">
        <v>404</v>
      </c>
      <c r="D779" s="3" t="s">
        <v>8</v>
      </c>
      <c r="E779" s="3" t="s">
        <v>405</v>
      </c>
    </row>
    <row r="780" spans="1:5" ht="13.5">
      <c r="A780" s="3" t="s">
        <v>1172</v>
      </c>
      <c r="B780" s="3" t="str">
        <f>"1120010778"</f>
        <v>1120010778</v>
      </c>
      <c r="C780" s="3" t="s">
        <v>404</v>
      </c>
      <c r="D780" s="3" t="s">
        <v>8</v>
      </c>
      <c r="E780" s="3" t="s">
        <v>405</v>
      </c>
    </row>
    <row r="781" spans="1:5" ht="13.5">
      <c r="A781" s="3" t="s">
        <v>1173</v>
      </c>
      <c r="B781" s="3" t="str">
        <f>"1120010779"</f>
        <v>1120010779</v>
      </c>
      <c r="C781" s="3" t="s">
        <v>404</v>
      </c>
      <c r="D781" s="3" t="s">
        <v>8</v>
      </c>
      <c r="E781" s="3" t="s">
        <v>405</v>
      </c>
    </row>
    <row r="782" spans="1:5" ht="13.5">
      <c r="A782" s="3" t="s">
        <v>1174</v>
      </c>
      <c r="B782" s="3" t="str">
        <f>"1120010780"</f>
        <v>1120010780</v>
      </c>
      <c r="C782" s="3" t="s">
        <v>404</v>
      </c>
      <c r="D782" s="3" t="s">
        <v>8</v>
      </c>
      <c r="E782" s="3" t="s">
        <v>405</v>
      </c>
    </row>
    <row r="783" spans="1:5" ht="13.5">
      <c r="A783" s="3" t="s">
        <v>1175</v>
      </c>
      <c r="B783" s="3" t="str">
        <f>"1120010781"</f>
        <v>1120010781</v>
      </c>
      <c r="C783" s="3" t="s">
        <v>404</v>
      </c>
      <c r="D783" s="3" t="s">
        <v>8</v>
      </c>
      <c r="E783" s="3" t="s">
        <v>405</v>
      </c>
    </row>
    <row r="784" spans="1:5" ht="13.5">
      <c r="A784" s="3" t="s">
        <v>1176</v>
      </c>
      <c r="B784" s="3" t="str">
        <f>"1120010782"</f>
        <v>1120010782</v>
      </c>
      <c r="C784" s="3" t="s">
        <v>404</v>
      </c>
      <c r="D784" s="3" t="s">
        <v>8</v>
      </c>
      <c r="E784" s="3" t="s">
        <v>405</v>
      </c>
    </row>
    <row r="785" spans="1:5" ht="13.5">
      <c r="A785" s="3" t="s">
        <v>1177</v>
      </c>
      <c r="B785" s="3" t="str">
        <f>"1120010783"</f>
        <v>1120010783</v>
      </c>
      <c r="C785" s="3" t="s">
        <v>404</v>
      </c>
      <c r="D785" s="3" t="s">
        <v>8</v>
      </c>
      <c r="E785" s="3" t="s">
        <v>405</v>
      </c>
    </row>
    <row r="786" spans="1:5" ht="13.5">
      <c r="A786" s="3" t="s">
        <v>1178</v>
      </c>
      <c r="B786" s="3" t="str">
        <f>"1120010784"</f>
        <v>1120010784</v>
      </c>
      <c r="C786" s="3" t="s">
        <v>404</v>
      </c>
      <c r="D786" s="3" t="s">
        <v>8</v>
      </c>
      <c r="E786" s="3" t="s">
        <v>405</v>
      </c>
    </row>
    <row r="787" spans="1:5" ht="13.5">
      <c r="A787" s="3" t="s">
        <v>1179</v>
      </c>
      <c r="B787" s="3" t="str">
        <f>"1120010785"</f>
        <v>1120010785</v>
      </c>
      <c r="C787" s="3" t="s">
        <v>404</v>
      </c>
      <c r="D787" s="3" t="s">
        <v>8</v>
      </c>
      <c r="E787" s="3" t="s">
        <v>405</v>
      </c>
    </row>
    <row r="788" spans="1:5" ht="13.5">
      <c r="A788" s="3" t="s">
        <v>1180</v>
      </c>
      <c r="B788" s="3" t="str">
        <f>"1120010786"</f>
        <v>1120010786</v>
      </c>
      <c r="C788" s="3" t="s">
        <v>404</v>
      </c>
      <c r="D788" s="3" t="s">
        <v>8</v>
      </c>
      <c r="E788" s="3" t="s">
        <v>405</v>
      </c>
    </row>
    <row r="789" spans="1:5" ht="13.5">
      <c r="A789" s="3" t="s">
        <v>119</v>
      </c>
      <c r="B789" s="3" t="str">
        <f>"1120010787"</f>
        <v>1120010787</v>
      </c>
      <c r="C789" s="3" t="s">
        <v>404</v>
      </c>
      <c r="D789" s="3" t="s">
        <v>8</v>
      </c>
      <c r="E789" s="3" t="s">
        <v>405</v>
      </c>
    </row>
    <row r="790" spans="1:5" ht="13.5">
      <c r="A790" s="3" t="s">
        <v>1181</v>
      </c>
      <c r="B790" s="3" t="str">
        <f>"1120010788"</f>
        <v>1120010788</v>
      </c>
      <c r="C790" s="3" t="s">
        <v>404</v>
      </c>
      <c r="D790" s="3" t="s">
        <v>8</v>
      </c>
      <c r="E790" s="3" t="s">
        <v>405</v>
      </c>
    </row>
    <row r="791" spans="1:5" ht="13.5">
      <c r="A791" s="3" t="s">
        <v>1182</v>
      </c>
      <c r="B791" s="3" t="str">
        <f>"1120010789"</f>
        <v>1120010789</v>
      </c>
      <c r="C791" s="3" t="s">
        <v>404</v>
      </c>
      <c r="D791" s="3" t="s">
        <v>8</v>
      </c>
      <c r="E791" s="3" t="s">
        <v>405</v>
      </c>
    </row>
    <row r="792" spans="1:5" ht="13.5">
      <c r="A792" s="3" t="s">
        <v>1183</v>
      </c>
      <c r="B792" s="3" t="str">
        <f>"1120010790"</f>
        <v>1120010790</v>
      </c>
      <c r="C792" s="3" t="s">
        <v>404</v>
      </c>
      <c r="D792" s="3" t="s">
        <v>8</v>
      </c>
      <c r="E792" s="3" t="s">
        <v>405</v>
      </c>
    </row>
    <row r="793" spans="1:5" ht="13.5">
      <c r="A793" s="3" t="s">
        <v>1184</v>
      </c>
      <c r="B793" s="3" t="str">
        <f>"1120010791"</f>
        <v>1120010791</v>
      </c>
      <c r="C793" s="3" t="s">
        <v>404</v>
      </c>
      <c r="D793" s="3" t="s">
        <v>8</v>
      </c>
      <c r="E793" s="3" t="s">
        <v>405</v>
      </c>
    </row>
    <row r="794" spans="1:5" ht="13.5">
      <c r="A794" s="3" t="s">
        <v>1185</v>
      </c>
      <c r="B794" s="3" t="str">
        <f>"1120010792"</f>
        <v>1120010792</v>
      </c>
      <c r="C794" s="3" t="s">
        <v>404</v>
      </c>
      <c r="D794" s="3" t="s">
        <v>8</v>
      </c>
      <c r="E794" s="3" t="s">
        <v>405</v>
      </c>
    </row>
    <row r="795" spans="1:5" ht="13.5">
      <c r="A795" s="3" t="s">
        <v>1186</v>
      </c>
      <c r="B795" s="3" t="str">
        <f>"1120010793"</f>
        <v>1120010793</v>
      </c>
      <c r="C795" s="3" t="s">
        <v>404</v>
      </c>
      <c r="D795" s="3" t="s">
        <v>8</v>
      </c>
      <c r="E795" s="3" t="s">
        <v>405</v>
      </c>
    </row>
    <row r="796" spans="1:5" ht="13.5">
      <c r="A796" s="3" t="s">
        <v>1187</v>
      </c>
      <c r="B796" s="3" t="str">
        <f>"1120010794"</f>
        <v>1120010794</v>
      </c>
      <c r="C796" s="3" t="s">
        <v>404</v>
      </c>
      <c r="D796" s="3" t="s">
        <v>8</v>
      </c>
      <c r="E796" s="3" t="s">
        <v>405</v>
      </c>
    </row>
    <row r="797" spans="1:5" ht="13.5">
      <c r="A797" s="3" t="s">
        <v>1188</v>
      </c>
      <c r="B797" s="3" t="str">
        <f>"1120010795"</f>
        <v>1120010795</v>
      </c>
      <c r="C797" s="3" t="s">
        <v>404</v>
      </c>
      <c r="D797" s="3" t="s">
        <v>8</v>
      </c>
      <c r="E797" s="3" t="s">
        <v>405</v>
      </c>
    </row>
    <row r="798" spans="1:5" ht="13.5">
      <c r="A798" s="3" t="s">
        <v>1189</v>
      </c>
      <c r="B798" s="3" t="str">
        <f>"1120010796"</f>
        <v>1120010796</v>
      </c>
      <c r="C798" s="3" t="s">
        <v>404</v>
      </c>
      <c r="D798" s="3" t="s">
        <v>8</v>
      </c>
      <c r="E798" s="3" t="s">
        <v>405</v>
      </c>
    </row>
    <row r="799" spans="1:5" ht="13.5">
      <c r="A799" s="3" t="s">
        <v>1190</v>
      </c>
      <c r="B799" s="3" t="str">
        <f>"1120010797"</f>
        <v>1120010797</v>
      </c>
      <c r="C799" s="3" t="s">
        <v>404</v>
      </c>
      <c r="D799" s="3" t="s">
        <v>8</v>
      </c>
      <c r="E799" s="3" t="s">
        <v>405</v>
      </c>
    </row>
    <row r="800" spans="1:5" ht="13.5">
      <c r="A800" s="3" t="s">
        <v>1191</v>
      </c>
      <c r="B800" s="3" t="str">
        <f>"1120010798"</f>
        <v>1120010798</v>
      </c>
      <c r="C800" s="3" t="s">
        <v>404</v>
      </c>
      <c r="D800" s="3" t="s">
        <v>8</v>
      </c>
      <c r="E800" s="3" t="s">
        <v>405</v>
      </c>
    </row>
    <row r="801" spans="1:5" ht="13.5">
      <c r="A801" s="3" t="s">
        <v>1192</v>
      </c>
      <c r="B801" s="3" t="str">
        <f>"1120010799"</f>
        <v>1120010799</v>
      </c>
      <c r="C801" s="3" t="s">
        <v>404</v>
      </c>
      <c r="D801" s="3" t="s">
        <v>8</v>
      </c>
      <c r="E801" s="3" t="s">
        <v>405</v>
      </c>
    </row>
    <row r="802" spans="1:5" ht="13.5">
      <c r="A802" s="3" t="s">
        <v>1193</v>
      </c>
      <c r="B802" s="3" t="str">
        <f>"1120010800"</f>
        <v>1120010800</v>
      </c>
      <c r="C802" s="3" t="s">
        <v>404</v>
      </c>
      <c r="D802" s="3" t="s">
        <v>8</v>
      </c>
      <c r="E802" s="3" t="s">
        <v>405</v>
      </c>
    </row>
    <row r="803" spans="1:5" ht="13.5">
      <c r="A803" s="3" t="s">
        <v>1194</v>
      </c>
      <c r="B803" s="3" t="str">
        <f>"1120010801"</f>
        <v>1120010801</v>
      </c>
      <c r="C803" s="3" t="s">
        <v>404</v>
      </c>
      <c r="D803" s="3" t="s">
        <v>8</v>
      </c>
      <c r="E803" s="3" t="s">
        <v>405</v>
      </c>
    </row>
    <row r="804" spans="1:5" ht="13.5">
      <c r="A804" s="3" t="s">
        <v>1195</v>
      </c>
      <c r="B804" s="3" t="str">
        <f>"1120010802"</f>
        <v>1120010802</v>
      </c>
      <c r="C804" s="3" t="s">
        <v>404</v>
      </c>
      <c r="D804" s="3" t="s">
        <v>8</v>
      </c>
      <c r="E804" s="3" t="s">
        <v>405</v>
      </c>
    </row>
    <row r="805" spans="1:5" ht="13.5">
      <c r="A805" s="3" t="s">
        <v>1196</v>
      </c>
      <c r="B805" s="3" t="str">
        <f>"1120010803"</f>
        <v>1120010803</v>
      </c>
      <c r="C805" s="3" t="s">
        <v>404</v>
      </c>
      <c r="D805" s="3" t="s">
        <v>8</v>
      </c>
      <c r="E805" s="3" t="s">
        <v>405</v>
      </c>
    </row>
    <row r="806" spans="1:5" ht="13.5">
      <c r="A806" s="3" t="s">
        <v>1197</v>
      </c>
      <c r="B806" s="3" t="str">
        <f>"1120010804"</f>
        <v>1120010804</v>
      </c>
      <c r="C806" s="3" t="s">
        <v>404</v>
      </c>
      <c r="D806" s="3" t="s">
        <v>8</v>
      </c>
      <c r="E806" s="3" t="s">
        <v>405</v>
      </c>
    </row>
    <row r="807" spans="1:5" ht="13.5">
      <c r="A807" s="3" t="s">
        <v>1198</v>
      </c>
      <c r="B807" s="3" t="str">
        <f>"1120010805"</f>
        <v>1120010805</v>
      </c>
      <c r="C807" s="3" t="s">
        <v>404</v>
      </c>
      <c r="D807" s="3" t="s">
        <v>8</v>
      </c>
      <c r="E807" s="3" t="s">
        <v>405</v>
      </c>
    </row>
    <row r="808" spans="1:5" ht="13.5">
      <c r="A808" s="3" t="s">
        <v>1199</v>
      </c>
      <c r="B808" s="3" t="str">
        <f>"1120010806"</f>
        <v>1120010806</v>
      </c>
      <c r="C808" s="3" t="s">
        <v>404</v>
      </c>
      <c r="D808" s="3" t="s">
        <v>8</v>
      </c>
      <c r="E808" s="3" t="s">
        <v>405</v>
      </c>
    </row>
    <row r="809" spans="1:5" ht="13.5">
      <c r="A809" s="3" t="s">
        <v>1200</v>
      </c>
      <c r="B809" s="3" t="str">
        <f>"1120010807"</f>
        <v>1120010807</v>
      </c>
      <c r="C809" s="3" t="s">
        <v>404</v>
      </c>
      <c r="D809" s="3" t="s">
        <v>8</v>
      </c>
      <c r="E809" s="3" t="s">
        <v>405</v>
      </c>
    </row>
    <row r="810" spans="1:5" ht="13.5">
      <c r="A810" s="3" t="s">
        <v>1201</v>
      </c>
      <c r="B810" s="3" t="str">
        <f>"1120010808"</f>
        <v>1120010808</v>
      </c>
      <c r="C810" s="3" t="s">
        <v>404</v>
      </c>
      <c r="D810" s="3" t="s">
        <v>8</v>
      </c>
      <c r="E810" s="3" t="s">
        <v>405</v>
      </c>
    </row>
    <row r="811" spans="1:5" ht="13.5">
      <c r="A811" s="3" t="s">
        <v>1202</v>
      </c>
      <c r="B811" s="3" t="str">
        <f>"1120010809"</f>
        <v>1120010809</v>
      </c>
      <c r="C811" s="3" t="s">
        <v>404</v>
      </c>
      <c r="D811" s="3" t="s">
        <v>8</v>
      </c>
      <c r="E811" s="3" t="s">
        <v>405</v>
      </c>
    </row>
    <row r="812" spans="1:5" ht="13.5">
      <c r="A812" s="3" t="s">
        <v>1203</v>
      </c>
      <c r="B812" s="3" t="str">
        <f>"1120010810"</f>
        <v>1120010810</v>
      </c>
      <c r="C812" s="3" t="s">
        <v>404</v>
      </c>
      <c r="D812" s="3" t="s">
        <v>8</v>
      </c>
      <c r="E812" s="3" t="s">
        <v>405</v>
      </c>
    </row>
    <row r="813" spans="1:5" ht="13.5">
      <c r="A813" s="3" t="s">
        <v>1204</v>
      </c>
      <c r="B813" s="3" t="str">
        <f>"1120010811"</f>
        <v>1120010811</v>
      </c>
      <c r="C813" s="3" t="s">
        <v>445</v>
      </c>
      <c r="D813" s="3" t="s">
        <v>8</v>
      </c>
      <c r="E813" s="3" t="s">
        <v>405</v>
      </c>
    </row>
    <row r="814" spans="1:5" ht="13.5">
      <c r="A814" s="3" t="s">
        <v>1205</v>
      </c>
      <c r="B814" s="3" t="str">
        <f>"1120010812"</f>
        <v>1120010812</v>
      </c>
      <c r="C814" s="3" t="s">
        <v>404</v>
      </c>
      <c r="D814" s="3" t="s">
        <v>8</v>
      </c>
      <c r="E814" s="3" t="s">
        <v>405</v>
      </c>
    </row>
    <row r="815" spans="1:5" ht="13.5">
      <c r="A815" s="3" t="s">
        <v>1206</v>
      </c>
      <c r="B815" s="3" t="str">
        <f>"1120010813"</f>
        <v>1120010813</v>
      </c>
      <c r="C815" s="3" t="s">
        <v>404</v>
      </c>
      <c r="D815" s="3" t="s">
        <v>8</v>
      </c>
      <c r="E815" s="3" t="s">
        <v>405</v>
      </c>
    </row>
    <row r="816" spans="1:5" ht="13.5">
      <c r="A816" s="3" t="s">
        <v>1207</v>
      </c>
      <c r="B816" s="3" t="str">
        <f>"1120010814"</f>
        <v>1120010814</v>
      </c>
      <c r="C816" s="3" t="s">
        <v>404</v>
      </c>
      <c r="D816" s="3" t="s">
        <v>8</v>
      </c>
      <c r="E816" s="3" t="s">
        <v>405</v>
      </c>
    </row>
    <row r="817" spans="1:5" ht="13.5">
      <c r="A817" s="3" t="s">
        <v>1208</v>
      </c>
      <c r="B817" s="3" t="str">
        <f>"1120010815"</f>
        <v>1120010815</v>
      </c>
      <c r="C817" s="3" t="s">
        <v>404</v>
      </c>
      <c r="D817" s="3" t="s">
        <v>8</v>
      </c>
      <c r="E817" s="3" t="s">
        <v>405</v>
      </c>
    </row>
    <row r="818" spans="1:5" ht="13.5">
      <c r="A818" s="3" t="s">
        <v>1209</v>
      </c>
      <c r="B818" s="3" t="str">
        <f>"1120010816"</f>
        <v>1120010816</v>
      </c>
      <c r="C818" s="3" t="s">
        <v>404</v>
      </c>
      <c r="D818" s="3" t="s">
        <v>8</v>
      </c>
      <c r="E818" s="3" t="s">
        <v>405</v>
      </c>
    </row>
    <row r="819" spans="1:5" ht="13.5">
      <c r="A819" s="3" t="s">
        <v>1210</v>
      </c>
      <c r="B819" s="3" t="str">
        <f>"1120010817"</f>
        <v>1120010817</v>
      </c>
      <c r="C819" s="3" t="s">
        <v>404</v>
      </c>
      <c r="D819" s="3" t="s">
        <v>8</v>
      </c>
      <c r="E819" s="3" t="s">
        <v>405</v>
      </c>
    </row>
    <row r="820" spans="1:5" ht="13.5">
      <c r="A820" s="3" t="s">
        <v>1211</v>
      </c>
      <c r="B820" s="3" t="str">
        <f>"1120010818"</f>
        <v>1120010818</v>
      </c>
      <c r="C820" s="3" t="s">
        <v>404</v>
      </c>
      <c r="D820" s="3" t="s">
        <v>8</v>
      </c>
      <c r="E820" s="3" t="s">
        <v>405</v>
      </c>
    </row>
    <row r="821" spans="1:5" ht="13.5">
      <c r="A821" s="3" t="s">
        <v>1212</v>
      </c>
      <c r="B821" s="3" t="str">
        <f>"1120010819"</f>
        <v>1120010819</v>
      </c>
      <c r="C821" s="3" t="s">
        <v>404</v>
      </c>
      <c r="D821" s="3" t="s">
        <v>8</v>
      </c>
      <c r="E821" s="3" t="s">
        <v>405</v>
      </c>
    </row>
    <row r="822" spans="1:5" ht="13.5">
      <c r="A822" s="3" t="s">
        <v>1213</v>
      </c>
      <c r="B822" s="3" t="str">
        <f>"1120010820"</f>
        <v>1120010820</v>
      </c>
      <c r="C822" s="3" t="s">
        <v>404</v>
      </c>
      <c r="D822" s="3" t="s">
        <v>8</v>
      </c>
      <c r="E822" s="3" t="s">
        <v>405</v>
      </c>
    </row>
    <row r="823" spans="1:5" ht="13.5">
      <c r="A823" s="3" t="s">
        <v>1214</v>
      </c>
      <c r="B823" s="3" t="str">
        <f>"1120010821"</f>
        <v>1120010821</v>
      </c>
      <c r="C823" s="3" t="s">
        <v>404</v>
      </c>
      <c r="D823" s="3" t="s">
        <v>8</v>
      </c>
      <c r="E823" s="3" t="s">
        <v>405</v>
      </c>
    </row>
    <row r="824" spans="1:5" ht="13.5">
      <c r="A824" s="3" t="s">
        <v>1215</v>
      </c>
      <c r="B824" s="3" t="str">
        <f>"1120010822"</f>
        <v>1120010822</v>
      </c>
      <c r="C824" s="3" t="s">
        <v>404</v>
      </c>
      <c r="D824" s="3" t="s">
        <v>8</v>
      </c>
      <c r="E824" s="3" t="s">
        <v>405</v>
      </c>
    </row>
    <row r="825" spans="1:5" ht="13.5">
      <c r="A825" s="3" t="s">
        <v>864</v>
      </c>
      <c r="B825" s="3" t="str">
        <f>"1120010823"</f>
        <v>1120010823</v>
      </c>
      <c r="C825" s="3" t="s">
        <v>404</v>
      </c>
      <c r="D825" s="3" t="s">
        <v>8</v>
      </c>
      <c r="E825" s="3" t="s">
        <v>405</v>
      </c>
    </row>
    <row r="826" spans="1:5" ht="13.5">
      <c r="A826" s="3" t="s">
        <v>1216</v>
      </c>
      <c r="B826" s="3" t="str">
        <f>"1120010824"</f>
        <v>1120010824</v>
      </c>
      <c r="C826" s="3" t="s">
        <v>404</v>
      </c>
      <c r="D826" s="3" t="s">
        <v>8</v>
      </c>
      <c r="E826" s="3" t="s">
        <v>405</v>
      </c>
    </row>
    <row r="827" spans="1:5" ht="13.5">
      <c r="A827" s="3" t="s">
        <v>1217</v>
      </c>
      <c r="B827" s="3" t="str">
        <f>"1120010825"</f>
        <v>1120010825</v>
      </c>
      <c r="C827" s="3" t="s">
        <v>404</v>
      </c>
      <c r="D827" s="3" t="s">
        <v>8</v>
      </c>
      <c r="E827" s="3" t="s">
        <v>405</v>
      </c>
    </row>
    <row r="828" spans="1:5" ht="13.5">
      <c r="A828" s="3" t="s">
        <v>1218</v>
      </c>
      <c r="B828" s="3" t="str">
        <f>"1120010826"</f>
        <v>1120010826</v>
      </c>
      <c r="C828" s="3" t="s">
        <v>404</v>
      </c>
      <c r="D828" s="3" t="s">
        <v>8</v>
      </c>
      <c r="E828" s="3" t="s">
        <v>405</v>
      </c>
    </row>
    <row r="829" spans="1:5" ht="13.5">
      <c r="A829" s="3" t="s">
        <v>1219</v>
      </c>
      <c r="B829" s="3" t="str">
        <f>"1120010827"</f>
        <v>1120010827</v>
      </c>
      <c r="C829" s="3" t="s">
        <v>404</v>
      </c>
      <c r="D829" s="3" t="s">
        <v>8</v>
      </c>
      <c r="E829" s="3" t="s">
        <v>405</v>
      </c>
    </row>
    <row r="830" spans="1:5" ht="13.5">
      <c r="A830" s="3" t="s">
        <v>1220</v>
      </c>
      <c r="B830" s="3" t="str">
        <f>"1120010828"</f>
        <v>1120010828</v>
      </c>
      <c r="C830" s="3" t="s">
        <v>404</v>
      </c>
      <c r="D830" s="3" t="s">
        <v>8</v>
      </c>
      <c r="E830" s="3" t="s">
        <v>405</v>
      </c>
    </row>
    <row r="831" spans="1:5" ht="13.5">
      <c r="A831" s="3" t="s">
        <v>1221</v>
      </c>
      <c r="B831" s="3" t="str">
        <f>"1120010829"</f>
        <v>1120010829</v>
      </c>
      <c r="C831" s="3" t="s">
        <v>404</v>
      </c>
      <c r="D831" s="3" t="s">
        <v>8</v>
      </c>
      <c r="E831" s="3" t="s">
        <v>405</v>
      </c>
    </row>
    <row r="832" spans="1:5" ht="13.5">
      <c r="A832" s="3" t="s">
        <v>1222</v>
      </c>
      <c r="B832" s="3" t="str">
        <f>"1120010830"</f>
        <v>1120010830</v>
      </c>
      <c r="C832" s="3" t="s">
        <v>404</v>
      </c>
      <c r="D832" s="3" t="s">
        <v>8</v>
      </c>
      <c r="E832" s="3" t="s">
        <v>405</v>
      </c>
    </row>
    <row r="833" spans="1:5" ht="13.5">
      <c r="A833" s="3" t="s">
        <v>1223</v>
      </c>
      <c r="B833" s="3" t="str">
        <f>"1120010831"</f>
        <v>1120010831</v>
      </c>
      <c r="C833" s="3" t="s">
        <v>404</v>
      </c>
      <c r="D833" s="3" t="s">
        <v>8</v>
      </c>
      <c r="E833" s="3" t="s">
        <v>405</v>
      </c>
    </row>
    <row r="834" spans="1:5" ht="13.5">
      <c r="A834" s="3" t="s">
        <v>1224</v>
      </c>
      <c r="B834" s="3" t="str">
        <f>"1120010832"</f>
        <v>1120010832</v>
      </c>
      <c r="C834" s="3" t="s">
        <v>404</v>
      </c>
      <c r="D834" s="3" t="s">
        <v>8</v>
      </c>
      <c r="E834" s="3" t="s">
        <v>405</v>
      </c>
    </row>
    <row r="835" spans="1:5" ht="13.5">
      <c r="A835" s="3" t="s">
        <v>1225</v>
      </c>
      <c r="B835" s="3" t="str">
        <f>"1120010833"</f>
        <v>1120010833</v>
      </c>
      <c r="C835" s="3" t="s">
        <v>404</v>
      </c>
      <c r="D835" s="3" t="s">
        <v>8</v>
      </c>
      <c r="E835" s="3" t="s">
        <v>405</v>
      </c>
    </row>
    <row r="836" spans="1:5" ht="13.5">
      <c r="A836" s="3" t="s">
        <v>1226</v>
      </c>
      <c r="B836" s="3" t="str">
        <f>"1120010834"</f>
        <v>1120010834</v>
      </c>
      <c r="C836" s="3" t="s">
        <v>404</v>
      </c>
      <c r="D836" s="3" t="s">
        <v>8</v>
      </c>
      <c r="E836" s="3" t="s">
        <v>405</v>
      </c>
    </row>
    <row r="837" spans="1:5" ht="13.5">
      <c r="A837" s="3" t="s">
        <v>1227</v>
      </c>
      <c r="B837" s="3" t="str">
        <f>"1120010835"</f>
        <v>1120010835</v>
      </c>
      <c r="C837" s="3" t="s">
        <v>404</v>
      </c>
      <c r="D837" s="3" t="s">
        <v>8</v>
      </c>
      <c r="E837" s="3" t="s">
        <v>405</v>
      </c>
    </row>
    <row r="838" spans="1:5" ht="13.5">
      <c r="A838" s="3" t="s">
        <v>1228</v>
      </c>
      <c r="B838" s="3" t="str">
        <f>"1120010836"</f>
        <v>1120010836</v>
      </c>
      <c r="C838" s="3" t="s">
        <v>404</v>
      </c>
      <c r="D838" s="3" t="s">
        <v>8</v>
      </c>
      <c r="E838" s="3" t="s">
        <v>405</v>
      </c>
    </row>
    <row r="839" spans="1:5" ht="13.5">
      <c r="A839" s="3" t="s">
        <v>1229</v>
      </c>
      <c r="B839" s="3" t="str">
        <f>"1120010837"</f>
        <v>1120010837</v>
      </c>
      <c r="C839" s="3" t="s">
        <v>404</v>
      </c>
      <c r="D839" s="3" t="s">
        <v>8</v>
      </c>
      <c r="E839" s="3" t="s">
        <v>405</v>
      </c>
    </row>
    <row r="840" spans="1:5" ht="13.5">
      <c r="A840" s="3" t="s">
        <v>1230</v>
      </c>
      <c r="B840" s="3" t="str">
        <f>"1120010838"</f>
        <v>1120010838</v>
      </c>
      <c r="C840" s="3" t="s">
        <v>404</v>
      </c>
      <c r="D840" s="3" t="s">
        <v>8</v>
      </c>
      <c r="E840" s="3" t="s">
        <v>405</v>
      </c>
    </row>
    <row r="841" spans="1:5" ht="13.5">
      <c r="A841" s="3" t="s">
        <v>1231</v>
      </c>
      <c r="B841" s="3" t="str">
        <f>"1120010839"</f>
        <v>1120010839</v>
      </c>
      <c r="C841" s="3" t="s">
        <v>404</v>
      </c>
      <c r="D841" s="3" t="s">
        <v>8</v>
      </c>
      <c r="E841" s="3" t="s">
        <v>405</v>
      </c>
    </row>
    <row r="842" spans="1:5" ht="13.5">
      <c r="A842" s="3" t="s">
        <v>1232</v>
      </c>
      <c r="B842" s="3" t="str">
        <f>"1120010840"</f>
        <v>1120010840</v>
      </c>
      <c r="C842" s="3" t="s">
        <v>404</v>
      </c>
      <c r="D842" s="3" t="s">
        <v>8</v>
      </c>
      <c r="E842" s="3" t="s">
        <v>405</v>
      </c>
    </row>
    <row r="843" spans="1:5" ht="13.5">
      <c r="A843" s="3" t="s">
        <v>1233</v>
      </c>
      <c r="B843" s="3" t="str">
        <f>"1120010841"</f>
        <v>1120010841</v>
      </c>
      <c r="C843" s="3" t="s">
        <v>404</v>
      </c>
      <c r="D843" s="3" t="s">
        <v>8</v>
      </c>
      <c r="E843" s="3" t="s">
        <v>405</v>
      </c>
    </row>
    <row r="844" spans="1:5" ht="13.5">
      <c r="A844" s="3" t="s">
        <v>1234</v>
      </c>
      <c r="B844" s="3" t="str">
        <f>"1120010842"</f>
        <v>1120010842</v>
      </c>
      <c r="C844" s="3" t="s">
        <v>404</v>
      </c>
      <c r="D844" s="3" t="s">
        <v>8</v>
      </c>
      <c r="E844" s="3" t="s">
        <v>405</v>
      </c>
    </row>
    <row r="845" spans="1:5" ht="13.5">
      <c r="A845" s="3" t="s">
        <v>1235</v>
      </c>
      <c r="B845" s="3" t="str">
        <f>"1120010843"</f>
        <v>1120010843</v>
      </c>
      <c r="C845" s="3" t="s">
        <v>404</v>
      </c>
      <c r="D845" s="3" t="s">
        <v>8</v>
      </c>
      <c r="E845" s="3" t="s">
        <v>405</v>
      </c>
    </row>
    <row r="846" spans="1:5" ht="13.5">
      <c r="A846" s="3" t="s">
        <v>1236</v>
      </c>
      <c r="B846" s="3" t="str">
        <f>"1120010844"</f>
        <v>1120010844</v>
      </c>
      <c r="C846" s="3" t="s">
        <v>404</v>
      </c>
      <c r="D846" s="3" t="s">
        <v>8</v>
      </c>
      <c r="E846" s="3" t="s">
        <v>405</v>
      </c>
    </row>
    <row r="847" spans="1:5" ht="13.5">
      <c r="A847" s="3" t="s">
        <v>1237</v>
      </c>
      <c r="B847" s="3" t="str">
        <f>"1120010845"</f>
        <v>1120010845</v>
      </c>
      <c r="C847" s="3" t="s">
        <v>404</v>
      </c>
      <c r="D847" s="3" t="s">
        <v>8</v>
      </c>
      <c r="E847" s="3" t="s">
        <v>405</v>
      </c>
    </row>
    <row r="848" spans="1:5" ht="13.5">
      <c r="A848" s="3" t="s">
        <v>1238</v>
      </c>
      <c r="B848" s="3" t="str">
        <f>"1120010846"</f>
        <v>1120010846</v>
      </c>
      <c r="C848" s="3" t="s">
        <v>404</v>
      </c>
      <c r="D848" s="3" t="s">
        <v>8</v>
      </c>
      <c r="E848" s="3" t="s">
        <v>405</v>
      </c>
    </row>
    <row r="849" spans="1:5" ht="13.5">
      <c r="A849" s="3" t="s">
        <v>1239</v>
      </c>
      <c r="B849" s="3" t="str">
        <f>"1120010847"</f>
        <v>1120010847</v>
      </c>
      <c r="C849" s="3" t="s">
        <v>404</v>
      </c>
      <c r="D849" s="3" t="s">
        <v>8</v>
      </c>
      <c r="E849" s="3" t="s">
        <v>405</v>
      </c>
    </row>
    <row r="850" spans="1:5" ht="13.5">
      <c r="A850" s="3" t="s">
        <v>1240</v>
      </c>
      <c r="B850" s="3" t="str">
        <f>"1120010848"</f>
        <v>1120010848</v>
      </c>
      <c r="C850" s="3" t="s">
        <v>404</v>
      </c>
      <c r="D850" s="3" t="s">
        <v>8</v>
      </c>
      <c r="E850" s="3" t="s">
        <v>405</v>
      </c>
    </row>
    <row r="851" spans="1:5" ht="13.5">
      <c r="A851" s="3" t="s">
        <v>1241</v>
      </c>
      <c r="B851" s="3" t="str">
        <f>"1120010849"</f>
        <v>1120010849</v>
      </c>
      <c r="C851" s="3" t="s">
        <v>404</v>
      </c>
      <c r="D851" s="3" t="s">
        <v>8</v>
      </c>
      <c r="E851" s="3" t="s">
        <v>405</v>
      </c>
    </row>
    <row r="852" spans="1:5" ht="13.5">
      <c r="A852" s="3" t="s">
        <v>1242</v>
      </c>
      <c r="B852" s="3" t="str">
        <f>"1120010850"</f>
        <v>1120010850</v>
      </c>
      <c r="C852" s="3" t="s">
        <v>404</v>
      </c>
      <c r="D852" s="3" t="s">
        <v>8</v>
      </c>
      <c r="E852" s="3" t="s">
        <v>405</v>
      </c>
    </row>
    <row r="853" spans="1:5" ht="13.5">
      <c r="A853" s="3" t="s">
        <v>823</v>
      </c>
      <c r="B853" s="3" t="str">
        <f>"1120010851"</f>
        <v>1120010851</v>
      </c>
      <c r="C853" s="3" t="s">
        <v>404</v>
      </c>
      <c r="D853" s="3" t="s">
        <v>8</v>
      </c>
      <c r="E853" s="3" t="s">
        <v>405</v>
      </c>
    </row>
    <row r="854" spans="1:5" ht="13.5">
      <c r="A854" s="3" t="s">
        <v>1243</v>
      </c>
      <c r="B854" s="3" t="str">
        <f>"1120010852"</f>
        <v>1120010852</v>
      </c>
      <c r="C854" s="3" t="s">
        <v>404</v>
      </c>
      <c r="D854" s="3" t="s">
        <v>8</v>
      </c>
      <c r="E854" s="3" t="s">
        <v>405</v>
      </c>
    </row>
    <row r="855" spans="1:5" ht="13.5">
      <c r="A855" s="3" t="s">
        <v>1244</v>
      </c>
      <c r="B855" s="3" t="str">
        <f>"1120010853"</f>
        <v>1120010853</v>
      </c>
      <c r="C855" s="3" t="s">
        <v>404</v>
      </c>
      <c r="D855" s="3" t="s">
        <v>8</v>
      </c>
      <c r="E855" s="3" t="s">
        <v>405</v>
      </c>
    </row>
    <row r="856" spans="1:5" ht="13.5">
      <c r="A856" s="3" t="s">
        <v>1245</v>
      </c>
      <c r="B856" s="3" t="str">
        <f>"1120010854"</f>
        <v>1120010854</v>
      </c>
      <c r="C856" s="3" t="s">
        <v>404</v>
      </c>
      <c r="D856" s="3" t="s">
        <v>8</v>
      </c>
      <c r="E856" s="3" t="s">
        <v>405</v>
      </c>
    </row>
    <row r="857" spans="1:5" ht="13.5">
      <c r="A857" s="3" t="s">
        <v>1246</v>
      </c>
      <c r="B857" s="3" t="str">
        <f>"1120010855"</f>
        <v>1120010855</v>
      </c>
      <c r="C857" s="3" t="s">
        <v>404</v>
      </c>
      <c r="D857" s="3" t="s">
        <v>8</v>
      </c>
      <c r="E857" s="3" t="s">
        <v>405</v>
      </c>
    </row>
    <row r="858" spans="1:5" ht="13.5">
      <c r="A858" s="3" t="s">
        <v>1247</v>
      </c>
      <c r="B858" s="3" t="str">
        <f>"1120010856"</f>
        <v>1120010856</v>
      </c>
      <c r="C858" s="3" t="s">
        <v>404</v>
      </c>
      <c r="D858" s="3" t="s">
        <v>8</v>
      </c>
      <c r="E858" s="3" t="s">
        <v>405</v>
      </c>
    </row>
    <row r="859" spans="1:5" ht="13.5">
      <c r="A859" s="3" t="s">
        <v>1248</v>
      </c>
      <c r="B859" s="3" t="str">
        <f>"1120010857"</f>
        <v>1120010857</v>
      </c>
      <c r="C859" s="3" t="s">
        <v>404</v>
      </c>
      <c r="D859" s="3" t="s">
        <v>8</v>
      </c>
      <c r="E859" s="3" t="s">
        <v>405</v>
      </c>
    </row>
    <row r="860" spans="1:5" ht="13.5">
      <c r="A860" s="3" t="s">
        <v>1249</v>
      </c>
      <c r="B860" s="3" t="str">
        <f>"1120010858"</f>
        <v>1120010858</v>
      </c>
      <c r="C860" s="3" t="s">
        <v>404</v>
      </c>
      <c r="D860" s="3" t="s">
        <v>8</v>
      </c>
      <c r="E860" s="3" t="s">
        <v>405</v>
      </c>
    </row>
    <row r="861" spans="1:5" ht="13.5">
      <c r="A861" s="3" t="s">
        <v>1250</v>
      </c>
      <c r="B861" s="3" t="str">
        <f>"1120010859"</f>
        <v>1120010859</v>
      </c>
      <c r="C861" s="3" t="s">
        <v>404</v>
      </c>
      <c r="D861" s="3" t="s">
        <v>8</v>
      </c>
      <c r="E861" s="3" t="s">
        <v>405</v>
      </c>
    </row>
    <row r="862" spans="1:5" ht="13.5">
      <c r="A862" s="3" t="s">
        <v>1251</v>
      </c>
      <c r="B862" s="3" t="str">
        <f>"1120010860"</f>
        <v>1120010860</v>
      </c>
      <c r="C862" s="3" t="s">
        <v>404</v>
      </c>
      <c r="D862" s="3" t="s">
        <v>8</v>
      </c>
      <c r="E862" s="3" t="s">
        <v>405</v>
      </c>
    </row>
    <row r="863" spans="1:5" ht="13.5">
      <c r="A863" s="3" t="s">
        <v>1252</v>
      </c>
      <c r="B863" s="3" t="str">
        <f>"1120010861"</f>
        <v>1120010861</v>
      </c>
      <c r="C863" s="3" t="s">
        <v>404</v>
      </c>
      <c r="D863" s="3" t="s">
        <v>8</v>
      </c>
      <c r="E863" s="3" t="s">
        <v>405</v>
      </c>
    </row>
    <row r="864" spans="1:5" ht="13.5">
      <c r="A864" s="3" t="s">
        <v>1253</v>
      </c>
      <c r="B864" s="3" t="str">
        <f>"1120010862"</f>
        <v>1120010862</v>
      </c>
      <c r="C864" s="3" t="s">
        <v>404</v>
      </c>
      <c r="D864" s="3" t="s">
        <v>8</v>
      </c>
      <c r="E864" s="3" t="s">
        <v>405</v>
      </c>
    </row>
    <row r="865" spans="1:5" ht="13.5">
      <c r="A865" s="3" t="s">
        <v>1254</v>
      </c>
      <c r="B865" s="3" t="str">
        <f>"1120010863"</f>
        <v>1120010863</v>
      </c>
      <c r="C865" s="3" t="s">
        <v>404</v>
      </c>
      <c r="D865" s="3" t="s">
        <v>8</v>
      </c>
      <c r="E865" s="3" t="s">
        <v>405</v>
      </c>
    </row>
    <row r="866" spans="1:5" ht="13.5">
      <c r="A866" s="3" t="s">
        <v>1255</v>
      </c>
      <c r="B866" s="3" t="str">
        <f>"1120010864"</f>
        <v>1120010864</v>
      </c>
      <c r="C866" s="3" t="s">
        <v>404</v>
      </c>
      <c r="D866" s="3" t="s">
        <v>8</v>
      </c>
      <c r="E866" s="3" t="s">
        <v>405</v>
      </c>
    </row>
    <row r="867" spans="1:5" ht="13.5">
      <c r="A867" s="3" t="s">
        <v>1256</v>
      </c>
      <c r="B867" s="3" t="str">
        <f>"1120010865"</f>
        <v>1120010865</v>
      </c>
      <c r="C867" s="3" t="s">
        <v>404</v>
      </c>
      <c r="D867" s="3" t="s">
        <v>8</v>
      </c>
      <c r="E867" s="3" t="s">
        <v>405</v>
      </c>
    </row>
    <row r="868" spans="1:5" ht="13.5">
      <c r="A868" s="3" t="s">
        <v>1257</v>
      </c>
      <c r="B868" s="3" t="str">
        <f>"1120010866"</f>
        <v>1120010866</v>
      </c>
      <c r="C868" s="3" t="s">
        <v>404</v>
      </c>
      <c r="D868" s="3" t="s">
        <v>8</v>
      </c>
      <c r="E868" s="3" t="s">
        <v>405</v>
      </c>
    </row>
    <row r="869" spans="1:5" ht="13.5">
      <c r="A869" s="3" t="s">
        <v>1258</v>
      </c>
      <c r="B869" s="3" t="str">
        <f>"1120010867"</f>
        <v>1120010867</v>
      </c>
      <c r="C869" s="3" t="s">
        <v>404</v>
      </c>
      <c r="D869" s="3" t="s">
        <v>8</v>
      </c>
      <c r="E869" s="3" t="s">
        <v>405</v>
      </c>
    </row>
    <row r="870" spans="1:5" ht="13.5">
      <c r="A870" s="3" t="s">
        <v>1259</v>
      </c>
      <c r="B870" s="3" t="str">
        <f>"1120010868"</f>
        <v>1120010868</v>
      </c>
      <c r="C870" s="3" t="s">
        <v>404</v>
      </c>
      <c r="D870" s="3" t="s">
        <v>8</v>
      </c>
      <c r="E870" s="3" t="s">
        <v>405</v>
      </c>
    </row>
    <row r="871" spans="1:5" ht="13.5">
      <c r="A871" s="3" t="s">
        <v>1260</v>
      </c>
      <c r="B871" s="3" t="str">
        <f>"1120010869"</f>
        <v>1120010869</v>
      </c>
      <c r="C871" s="3" t="s">
        <v>404</v>
      </c>
      <c r="D871" s="3" t="s">
        <v>8</v>
      </c>
      <c r="E871" s="3" t="s">
        <v>405</v>
      </c>
    </row>
    <row r="872" spans="1:5" ht="13.5">
      <c r="A872" s="3" t="s">
        <v>1261</v>
      </c>
      <c r="B872" s="3" t="str">
        <f>"1120010870"</f>
        <v>1120010870</v>
      </c>
      <c r="C872" s="3" t="s">
        <v>404</v>
      </c>
      <c r="D872" s="3" t="s">
        <v>8</v>
      </c>
      <c r="E872" s="3" t="s">
        <v>405</v>
      </c>
    </row>
    <row r="873" spans="1:5" ht="13.5">
      <c r="A873" s="3" t="s">
        <v>1262</v>
      </c>
      <c r="B873" s="3" t="str">
        <f>"1120010871"</f>
        <v>1120010871</v>
      </c>
      <c r="C873" s="3" t="s">
        <v>404</v>
      </c>
      <c r="D873" s="3" t="s">
        <v>8</v>
      </c>
      <c r="E873" s="3" t="s">
        <v>405</v>
      </c>
    </row>
    <row r="874" spans="1:5" ht="13.5">
      <c r="A874" s="3" t="s">
        <v>1263</v>
      </c>
      <c r="B874" s="3" t="str">
        <f>"1120010872"</f>
        <v>1120010872</v>
      </c>
      <c r="C874" s="3" t="s">
        <v>404</v>
      </c>
      <c r="D874" s="3" t="s">
        <v>8</v>
      </c>
      <c r="E874" s="3" t="s">
        <v>405</v>
      </c>
    </row>
    <row r="875" spans="1:5" ht="13.5">
      <c r="A875" s="3" t="s">
        <v>1264</v>
      </c>
      <c r="B875" s="3" t="str">
        <f>"1120010873"</f>
        <v>1120010873</v>
      </c>
      <c r="C875" s="3" t="s">
        <v>404</v>
      </c>
      <c r="D875" s="3" t="s">
        <v>8</v>
      </c>
      <c r="E875" s="3" t="s">
        <v>405</v>
      </c>
    </row>
    <row r="876" spans="1:5" ht="13.5">
      <c r="A876" s="3" t="s">
        <v>1265</v>
      </c>
      <c r="B876" s="3" t="str">
        <f>"1120010874"</f>
        <v>1120010874</v>
      </c>
      <c r="C876" s="3" t="s">
        <v>404</v>
      </c>
      <c r="D876" s="3" t="s">
        <v>8</v>
      </c>
      <c r="E876" s="3" t="s">
        <v>405</v>
      </c>
    </row>
    <row r="877" spans="1:5" ht="13.5">
      <c r="A877" s="3" t="s">
        <v>1266</v>
      </c>
      <c r="B877" s="3" t="str">
        <f>"1120010875"</f>
        <v>1120010875</v>
      </c>
      <c r="C877" s="3" t="s">
        <v>404</v>
      </c>
      <c r="D877" s="3" t="s">
        <v>8</v>
      </c>
      <c r="E877" s="3" t="s">
        <v>405</v>
      </c>
    </row>
    <row r="878" spans="1:5" ht="13.5">
      <c r="A878" s="3" t="s">
        <v>1267</v>
      </c>
      <c r="B878" s="3" t="str">
        <f>"1120010876"</f>
        <v>1120010876</v>
      </c>
      <c r="C878" s="3" t="s">
        <v>404</v>
      </c>
      <c r="D878" s="3" t="s">
        <v>8</v>
      </c>
      <c r="E878" s="3" t="s">
        <v>405</v>
      </c>
    </row>
    <row r="879" spans="1:5" ht="13.5">
      <c r="A879" s="3" t="s">
        <v>1268</v>
      </c>
      <c r="B879" s="3" t="str">
        <f>"1120010877"</f>
        <v>1120010877</v>
      </c>
      <c r="C879" s="3" t="s">
        <v>404</v>
      </c>
      <c r="D879" s="3" t="s">
        <v>8</v>
      </c>
      <c r="E879" s="3" t="s">
        <v>405</v>
      </c>
    </row>
    <row r="880" spans="1:5" ht="13.5">
      <c r="A880" s="3" t="s">
        <v>1269</v>
      </c>
      <c r="B880" s="3" t="str">
        <f>"1120010878"</f>
        <v>1120010878</v>
      </c>
      <c r="C880" s="3" t="s">
        <v>404</v>
      </c>
      <c r="D880" s="3" t="s">
        <v>8</v>
      </c>
      <c r="E880" s="3" t="s">
        <v>405</v>
      </c>
    </row>
    <row r="881" spans="1:5" ht="13.5">
      <c r="A881" s="3" t="s">
        <v>1270</v>
      </c>
      <c r="B881" s="3" t="str">
        <f>"1120010879"</f>
        <v>1120010879</v>
      </c>
      <c r="C881" s="3" t="s">
        <v>404</v>
      </c>
      <c r="D881" s="3" t="s">
        <v>8</v>
      </c>
      <c r="E881" s="3" t="s">
        <v>405</v>
      </c>
    </row>
    <row r="882" spans="1:5" ht="13.5">
      <c r="A882" s="3" t="s">
        <v>1271</v>
      </c>
      <c r="B882" s="3" t="str">
        <f>"1120010880"</f>
        <v>1120010880</v>
      </c>
      <c r="C882" s="3" t="s">
        <v>404</v>
      </c>
      <c r="D882" s="3" t="s">
        <v>8</v>
      </c>
      <c r="E882" s="3" t="s">
        <v>405</v>
      </c>
    </row>
    <row r="883" spans="1:5" ht="13.5">
      <c r="A883" s="3" t="s">
        <v>1272</v>
      </c>
      <c r="B883" s="3" t="str">
        <f>"1120010881"</f>
        <v>1120010881</v>
      </c>
      <c r="C883" s="3" t="s">
        <v>404</v>
      </c>
      <c r="D883" s="3" t="s">
        <v>8</v>
      </c>
      <c r="E883" s="3" t="s">
        <v>405</v>
      </c>
    </row>
    <row r="884" spans="1:5" ht="13.5">
      <c r="A884" s="3" t="s">
        <v>1273</v>
      </c>
      <c r="B884" s="3" t="str">
        <f>"1120010882"</f>
        <v>1120010882</v>
      </c>
      <c r="C884" s="3" t="s">
        <v>404</v>
      </c>
      <c r="D884" s="3" t="s">
        <v>8</v>
      </c>
      <c r="E884" s="3" t="s">
        <v>405</v>
      </c>
    </row>
    <row r="885" spans="1:5" ht="13.5">
      <c r="A885" s="3" t="s">
        <v>1274</v>
      </c>
      <c r="B885" s="3" t="str">
        <f>"1120010883"</f>
        <v>1120010883</v>
      </c>
      <c r="C885" s="3" t="s">
        <v>404</v>
      </c>
      <c r="D885" s="3" t="s">
        <v>8</v>
      </c>
      <c r="E885" s="3" t="s">
        <v>405</v>
      </c>
    </row>
    <row r="886" spans="1:5" ht="13.5">
      <c r="A886" s="3" t="s">
        <v>1275</v>
      </c>
      <c r="B886" s="3" t="str">
        <f>"1120010884"</f>
        <v>1120010884</v>
      </c>
      <c r="C886" s="3" t="s">
        <v>404</v>
      </c>
      <c r="D886" s="3" t="s">
        <v>8</v>
      </c>
      <c r="E886" s="3" t="s">
        <v>405</v>
      </c>
    </row>
    <row r="887" spans="1:5" ht="13.5">
      <c r="A887" s="3" t="s">
        <v>1276</v>
      </c>
      <c r="B887" s="3" t="str">
        <f>"1120010885"</f>
        <v>1120010885</v>
      </c>
      <c r="C887" s="3" t="s">
        <v>404</v>
      </c>
      <c r="D887" s="3" t="s">
        <v>8</v>
      </c>
      <c r="E887" s="3" t="s">
        <v>405</v>
      </c>
    </row>
    <row r="888" spans="1:5" ht="13.5">
      <c r="A888" s="3" t="s">
        <v>1277</v>
      </c>
      <c r="B888" s="3" t="str">
        <f>"1120010886"</f>
        <v>1120010886</v>
      </c>
      <c r="C888" s="3" t="s">
        <v>404</v>
      </c>
      <c r="D888" s="3" t="s">
        <v>8</v>
      </c>
      <c r="E888" s="3" t="s">
        <v>405</v>
      </c>
    </row>
    <row r="889" spans="1:5" ht="13.5">
      <c r="A889" s="3" t="s">
        <v>1278</v>
      </c>
      <c r="B889" s="3" t="str">
        <f>"1120010887"</f>
        <v>1120010887</v>
      </c>
      <c r="C889" s="3" t="s">
        <v>404</v>
      </c>
      <c r="D889" s="3" t="s">
        <v>8</v>
      </c>
      <c r="E889" s="3" t="s">
        <v>405</v>
      </c>
    </row>
    <row r="890" spans="1:5" ht="13.5">
      <c r="A890" s="3" t="s">
        <v>1279</v>
      </c>
      <c r="B890" s="3" t="str">
        <f>"1120010888"</f>
        <v>1120010888</v>
      </c>
      <c r="C890" s="3" t="s">
        <v>404</v>
      </c>
      <c r="D890" s="3" t="s">
        <v>8</v>
      </c>
      <c r="E890" s="3" t="s">
        <v>405</v>
      </c>
    </row>
    <row r="891" spans="1:5" ht="13.5">
      <c r="A891" s="3" t="s">
        <v>1280</v>
      </c>
      <c r="B891" s="3" t="str">
        <f>"1120010889"</f>
        <v>1120010889</v>
      </c>
      <c r="C891" s="3" t="s">
        <v>404</v>
      </c>
      <c r="D891" s="3" t="s">
        <v>8</v>
      </c>
      <c r="E891" s="3" t="s">
        <v>405</v>
      </c>
    </row>
    <row r="892" spans="1:5" ht="13.5">
      <c r="A892" s="3" t="s">
        <v>1281</v>
      </c>
      <c r="B892" s="3" t="str">
        <f>"1120010890"</f>
        <v>1120010890</v>
      </c>
      <c r="C892" s="3" t="s">
        <v>404</v>
      </c>
      <c r="D892" s="3" t="s">
        <v>8</v>
      </c>
      <c r="E892" s="3" t="s">
        <v>405</v>
      </c>
    </row>
    <row r="893" spans="1:5" ht="13.5">
      <c r="A893" s="3" t="s">
        <v>1282</v>
      </c>
      <c r="B893" s="3" t="str">
        <f>"1120010891"</f>
        <v>1120010891</v>
      </c>
      <c r="C893" s="3" t="s">
        <v>404</v>
      </c>
      <c r="D893" s="3" t="s">
        <v>8</v>
      </c>
      <c r="E893" s="3" t="s">
        <v>405</v>
      </c>
    </row>
    <row r="894" spans="1:5" ht="13.5">
      <c r="A894" s="3" t="s">
        <v>1283</v>
      </c>
      <c r="B894" s="3" t="str">
        <f>"1120010892"</f>
        <v>1120010892</v>
      </c>
      <c r="C894" s="3" t="s">
        <v>404</v>
      </c>
      <c r="D894" s="3" t="s">
        <v>8</v>
      </c>
      <c r="E894" s="3" t="s">
        <v>405</v>
      </c>
    </row>
    <row r="895" spans="1:5" ht="13.5">
      <c r="A895" s="3" t="s">
        <v>1284</v>
      </c>
      <c r="B895" s="3" t="str">
        <f>"1120010893"</f>
        <v>1120010893</v>
      </c>
      <c r="C895" s="3" t="s">
        <v>404</v>
      </c>
      <c r="D895" s="3" t="s">
        <v>8</v>
      </c>
      <c r="E895" s="3" t="s">
        <v>405</v>
      </c>
    </row>
    <row r="896" spans="1:5" ht="13.5">
      <c r="A896" s="3" t="s">
        <v>1285</v>
      </c>
      <c r="B896" s="3" t="str">
        <f>"1120010894"</f>
        <v>1120010894</v>
      </c>
      <c r="C896" s="3" t="s">
        <v>404</v>
      </c>
      <c r="D896" s="3" t="s">
        <v>8</v>
      </c>
      <c r="E896" s="3" t="s">
        <v>405</v>
      </c>
    </row>
    <row r="897" spans="1:5" ht="13.5">
      <c r="A897" s="3" t="s">
        <v>1286</v>
      </c>
      <c r="B897" s="3" t="str">
        <f>"1120010895"</f>
        <v>1120010895</v>
      </c>
      <c r="C897" s="3" t="s">
        <v>404</v>
      </c>
      <c r="D897" s="3" t="s">
        <v>8</v>
      </c>
      <c r="E897" s="3" t="s">
        <v>405</v>
      </c>
    </row>
    <row r="898" spans="1:5" ht="13.5">
      <c r="A898" s="3" t="s">
        <v>1287</v>
      </c>
      <c r="B898" s="3" t="str">
        <f>"1120010896"</f>
        <v>1120010896</v>
      </c>
      <c r="C898" s="3" t="s">
        <v>404</v>
      </c>
      <c r="D898" s="3" t="s">
        <v>8</v>
      </c>
      <c r="E898" s="3" t="s">
        <v>405</v>
      </c>
    </row>
    <row r="899" spans="1:5" ht="13.5">
      <c r="A899" s="3" t="s">
        <v>1288</v>
      </c>
      <c r="B899" s="3" t="str">
        <f>"1120010897"</f>
        <v>1120010897</v>
      </c>
      <c r="C899" s="3" t="s">
        <v>404</v>
      </c>
      <c r="D899" s="3" t="s">
        <v>8</v>
      </c>
      <c r="E899" s="3" t="s">
        <v>405</v>
      </c>
    </row>
    <row r="900" spans="1:5" ht="13.5">
      <c r="A900" s="3" t="s">
        <v>1289</v>
      </c>
      <c r="B900" s="3" t="str">
        <f>"1120010898"</f>
        <v>1120010898</v>
      </c>
      <c r="C900" s="3" t="s">
        <v>404</v>
      </c>
      <c r="D900" s="3" t="s">
        <v>8</v>
      </c>
      <c r="E900" s="3" t="s">
        <v>405</v>
      </c>
    </row>
    <row r="901" spans="1:5" ht="13.5">
      <c r="A901" s="3" t="s">
        <v>1290</v>
      </c>
      <c r="B901" s="3" t="str">
        <f>"1120010899"</f>
        <v>1120010899</v>
      </c>
      <c r="C901" s="3" t="s">
        <v>445</v>
      </c>
      <c r="D901" s="3" t="s">
        <v>8</v>
      </c>
      <c r="E901" s="3" t="s">
        <v>405</v>
      </c>
    </row>
    <row r="902" spans="1:5" ht="13.5">
      <c r="A902" s="3" t="s">
        <v>1291</v>
      </c>
      <c r="B902" s="3" t="str">
        <f>"1120010900"</f>
        <v>1120010900</v>
      </c>
      <c r="C902" s="3" t="s">
        <v>404</v>
      </c>
      <c r="D902" s="3" t="s">
        <v>8</v>
      </c>
      <c r="E902" s="3" t="s">
        <v>405</v>
      </c>
    </row>
    <row r="903" spans="1:5" ht="13.5">
      <c r="A903" s="3" t="s">
        <v>1292</v>
      </c>
      <c r="B903" s="3" t="str">
        <f>"1120010901"</f>
        <v>1120010901</v>
      </c>
      <c r="C903" s="3" t="s">
        <v>404</v>
      </c>
      <c r="D903" s="3" t="s">
        <v>8</v>
      </c>
      <c r="E903" s="3" t="s">
        <v>405</v>
      </c>
    </row>
    <row r="904" spans="1:5" ht="13.5">
      <c r="A904" s="3" t="s">
        <v>1293</v>
      </c>
      <c r="B904" s="3" t="str">
        <f>"1120010902"</f>
        <v>1120010902</v>
      </c>
      <c r="C904" s="3" t="s">
        <v>404</v>
      </c>
      <c r="D904" s="3" t="s">
        <v>8</v>
      </c>
      <c r="E904" s="3" t="s">
        <v>405</v>
      </c>
    </row>
    <row r="905" spans="1:5" ht="13.5">
      <c r="A905" s="3" t="s">
        <v>1294</v>
      </c>
      <c r="B905" s="3" t="str">
        <f>"1120010903"</f>
        <v>1120010903</v>
      </c>
      <c r="C905" s="3" t="s">
        <v>404</v>
      </c>
      <c r="D905" s="3" t="s">
        <v>8</v>
      </c>
      <c r="E905" s="3" t="s">
        <v>405</v>
      </c>
    </row>
    <row r="906" spans="1:5" ht="13.5">
      <c r="A906" s="3" t="s">
        <v>1295</v>
      </c>
      <c r="B906" s="3" t="str">
        <f>"1120010904"</f>
        <v>1120010904</v>
      </c>
      <c r="C906" s="3" t="s">
        <v>404</v>
      </c>
      <c r="D906" s="3" t="s">
        <v>8</v>
      </c>
      <c r="E906" s="3" t="s">
        <v>405</v>
      </c>
    </row>
    <row r="907" spans="1:5" ht="13.5">
      <c r="A907" s="3" t="s">
        <v>1296</v>
      </c>
      <c r="B907" s="3" t="str">
        <f>"1120010905"</f>
        <v>1120010905</v>
      </c>
      <c r="C907" s="3" t="s">
        <v>404</v>
      </c>
      <c r="D907" s="3" t="s">
        <v>8</v>
      </c>
      <c r="E907" s="3" t="s">
        <v>405</v>
      </c>
    </row>
    <row r="908" spans="1:5" ht="13.5">
      <c r="A908" s="3" t="s">
        <v>1297</v>
      </c>
      <c r="B908" s="3" t="str">
        <f>"1120010906"</f>
        <v>1120010906</v>
      </c>
      <c r="C908" s="3" t="s">
        <v>404</v>
      </c>
      <c r="D908" s="3" t="s">
        <v>8</v>
      </c>
      <c r="E908" s="3" t="s">
        <v>405</v>
      </c>
    </row>
    <row r="909" spans="1:5" ht="13.5">
      <c r="A909" s="3" t="s">
        <v>1298</v>
      </c>
      <c r="B909" s="3" t="str">
        <f>"1120010907"</f>
        <v>1120010907</v>
      </c>
      <c r="C909" s="3" t="s">
        <v>404</v>
      </c>
      <c r="D909" s="3" t="s">
        <v>8</v>
      </c>
      <c r="E909" s="3" t="s">
        <v>405</v>
      </c>
    </row>
    <row r="910" spans="1:5" ht="13.5">
      <c r="A910" s="3" t="s">
        <v>1299</v>
      </c>
      <c r="B910" s="3" t="str">
        <f>"1120010908"</f>
        <v>1120010908</v>
      </c>
      <c r="C910" s="3" t="s">
        <v>404</v>
      </c>
      <c r="D910" s="3" t="s">
        <v>8</v>
      </c>
      <c r="E910" s="3" t="s">
        <v>405</v>
      </c>
    </row>
    <row r="911" spans="1:5" ht="13.5">
      <c r="A911" s="3" t="s">
        <v>1300</v>
      </c>
      <c r="B911" s="3" t="str">
        <f>"1120010909"</f>
        <v>1120010909</v>
      </c>
      <c r="C911" s="3" t="s">
        <v>404</v>
      </c>
      <c r="D911" s="3" t="s">
        <v>8</v>
      </c>
      <c r="E911" s="3" t="s">
        <v>405</v>
      </c>
    </row>
    <row r="912" spans="1:5" ht="13.5">
      <c r="A912" s="3" t="s">
        <v>1301</v>
      </c>
      <c r="B912" s="3" t="str">
        <f>"1120010910"</f>
        <v>1120010910</v>
      </c>
      <c r="C912" s="3" t="s">
        <v>404</v>
      </c>
      <c r="D912" s="3" t="s">
        <v>8</v>
      </c>
      <c r="E912" s="3" t="s">
        <v>405</v>
      </c>
    </row>
    <row r="913" spans="1:5" ht="13.5">
      <c r="A913" s="3" t="s">
        <v>1302</v>
      </c>
      <c r="B913" s="3" t="str">
        <f>"1120010911"</f>
        <v>1120010911</v>
      </c>
      <c r="C913" s="3" t="s">
        <v>404</v>
      </c>
      <c r="D913" s="3" t="s">
        <v>8</v>
      </c>
      <c r="E913" s="3" t="s">
        <v>405</v>
      </c>
    </row>
    <row r="914" spans="1:5" ht="13.5">
      <c r="A914" s="3" t="s">
        <v>1303</v>
      </c>
      <c r="B914" s="3" t="str">
        <f>"1120010912"</f>
        <v>1120010912</v>
      </c>
      <c r="C914" s="3" t="s">
        <v>404</v>
      </c>
      <c r="D914" s="3" t="s">
        <v>8</v>
      </c>
      <c r="E914" s="3" t="s">
        <v>405</v>
      </c>
    </row>
    <row r="915" spans="1:5" ht="13.5">
      <c r="A915" s="3" t="s">
        <v>1304</v>
      </c>
      <c r="B915" s="3" t="str">
        <f>"1120010913"</f>
        <v>1120010913</v>
      </c>
      <c r="C915" s="3" t="s">
        <v>404</v>
      </c>
      <c r="D915" s="3" t="s">
        <v>8</v>
      </c>
      <c r="E915" s="3" t="s">
        <v>405</v>
      </c>
    </row>
    <row r="916" spans="1:5" ht="13.5">
      <c r="A916" s="3" t="s">
        <v>1305</v>
      </c>
      <c r="B916" s="3" t="str">
        <f>"1120010914"</f>
        <v>1120010914</v>
      </c>
      <c r="C916" s="3" t="s">
        <v>404</v>
      </c>
      <c r="D916" s="3" t="s">
        <v>8</v>
      </c>
      <c r="E916" s="3" t="s">
        <v>405</v>
      </c>
    </row>
    <row r="917" spans="1:5" ht="13.5">
      <c r="A917" s="3" t="s">
        <v>1306</v>
      </c>
      <c r="B917" s="3" t="str">
        <f>"1120010915"</f>
        <v>1120010915</v>
      </c>
      <c r="C917" s="3" t="s">
        <v>404</v>
      </c>
      <c r="D917" s="3" t="s">
        <v>8</v>
      </c>
      <c r="E917" s="3" t="s">
        <v>405</v>
      </c>
    </row>
    <row r="918" spans="1:5" ht="13.5">
      <c r="A918" s="3" t="s">
        <v>1307</v>
      </c>
      <c r="B918" s="3" t="str">
        <f>"1120010916"</f>
        <v>1120010916</v>
      </c>
      <c r="C918" s="3" t="s">
        <v>404</v>
      </c>
      <c r="D918" s="3" t="s">
        <v>8</v>
      </c>
      <c r="E918" s="3" t="s">
        <v>405</v>
      </c>
    </row>
    <row r="919" spans="1:5" ht="13.5">
      <c r="A919" s="3" t="s">
        <v>1308</v>
      </c>
      <c r="B919" s="3" t="str">
        <f>"1120010917"</f>
        <v>1120010917</v>
      </c>
      <c r="C919" s="3" t="s">
        <v>404</v>
      </c>
      <c r="D919" s="3" t="s">
        <v>8</v>
      </c>
      <c r="E919" s="3" t="s">
        <v>405</v>
      </c>
    </row>
    <row r="920" spans="1:5" ht="13.5">
      <c r="A920" s="3" t="s">
        <v>1309</v>
      </c>
      <c r="B920" s="3" t="str">
        <f>"1120010918"</f>
        <v>1120010918</v>
      </c>
      <c r="C920" s="3" t="s">
        <v>404</v>
      </c>
      <c r="D920" s="3" t="s">
        <v>8</v>
      </c>
      <c r="E920" s="3" t="s">
        <v>405</v>
      </c>
    </row>
    <row r="921" spans="1:5" ht="13.5">
      <c r="A921" s="3" t="s">
        <v>1310</v>
      </c>
      <c r="B921" s="3" t="str">
        <f>"1120010919"</f>
        <v>1120010919</v>
      </c>
      <c r="C921" s="3" t="s">
        <v>404</v>
      </c>
      <c r="D921" s="3" t="s">
        <v>8</v>
      </c>
      <c r="E921" s="3" t="s">
        <v>405</v>
      </c>
    </row>
    <row r="922" spans="1:5" ht="13.5">
      <c r="A922" s="3" t="s">
        <v>1311</v>
      </c>
      <c r="B922" s="3" t="str">
        <f>"1120010920"</f>
        <v>1120010920</v>
      </c>
      <c r="C922" s="3" t="s">
        <v>404</v>
      </c>
      <c r="D922" s="3" t="s">
        <v>8</v>
      </c>
      <c r="E922" s="3" t="s">
        <v>405</v>
      </c>
    </row>
    <row r="923" spans="1:5" ht="13.5">
      <c r="A923" s="3" t="s">
        <v>1312</v>
      </c>
      <c r="B923" s="3" t="str">
        <f>"1120010921"</f>
        <v>1120010921</v>
      </c>
      <c r="C923" s="3" t="s">
        <v>404</v>
      </c>
      <c r="D923" s="3" t="s">
        <v>8</v>
      </c>
      <c r="E923" s="3" t="s">
        <v>405</v>
      </c>
    </row>
    <row r="924" spans="1:5" ht="13.5">
      <c r="A924" s="3" t="s">
        <v>1313</v>
      </c>
      <c r="B924" s="3" t="str">
        <f>"1120010922"</f>
        <v>1120010922</v>
      </c>
      <c r="C924" s="3" t="s">
        <v>404</v>
      </c>
      <c r="D924" s="3" t="s">
        <v>8</v>
      </c>
      <c r="E924" s="3" t="s">
        <v>405</v>
      </c>
    </row>
    <row r="925" spans="1:5" ht="13.5">
      <c r="A925" s="3" t="s">
        <v>1314</v>
      </c>
      <c r="B925" s="3" t="str">
        <f>"1120010923"</f>
        <v>1120010923</v>
      </c>
      <c r="C925" s="3" t="s">
        <v>404</v>
      </c>
      <c r="D925" s="3" t="s">
        <v>8</v>
      </c>
      <c r="E925" s="3" t="s">
        <v>405</v>
      </c>
    </row>
    <row r="926" spans="1:5" ht="13.5">
      <c r="A926" s="3" t="s">
        <v>1315</v>
      </c>
      <c r="B926" s="3" t="str">
        <f>"1120010924"</f>
        <v>1120010924</v>
      </c>
      <c r="C926" s="3" t="s">
        <v>404</v>
      </c>
      <c r="D926" s="3" t="s">
        <v>8</v>
      </c>
      <c r="E926" s="3" t="s">
        <v>405</v>
      </c>
    </row>
    <row r="927" spans="1:5" ht="13.5">
      <c r="A927" s="3" t="s">
        <v>1316</v>
      </c>
      <c r="B927" s="3" t="str">
        <f>"1120010925"</f>
        <v>1120010925</v>
      </c>
      <c r="C927" s="3" t="s">
        <v>404</v>
      </c>
      <c r="D927" s="3" t="s">
        <v>8</v>
      </c>
      <c r="E927" s="3" t="s">
        <v>405</v>
      </c>
    </row>
    <row r="928" spans="1:5" ht="13.5">
      <c r="A928" s="3" t="s">
        <v>1317</v>
      </c>
      <c r="B928" s="3" t="str">
        <f>"1120010926"</f>
        <v>1120010926</v>
      </c>
      <c r="C928" s="3" t="s">
        <v>404</v>
      </c>
      <c r="D928" s="3" t="s">
        <v>8</v>
      </c>
      <c r="E928" s="3" t="s">
        <v>405</v>
      </c>
    </row>
    <row r="929" spans="1:5" ht="13.5">
      <c r="A929" s="3" t="s">
        <v>1318</v>
      </c>
      <c r="B929" s="3" t="str">
        <f>"1120010927"</f>
        <v>1120010927</v>
      </c>
      <c r="C929" s="3" t="s">
        <v>404</v>
      </c>
      <c r="D929" s="3" t="s">
        <v>8</v>
      </c>
      <c r="E929" s="3" t="s">
        <v>405</v>
      </c>
    </row>
    <row r="930" spans="1:5" ht="13.5">
      <c r="A930" s="3" t="s">
        <v>1319</v>
      </c>
      <c r="B930" s="3" t="str">
        <f>"1120010928"</f>
        <v>1120010928</v>
      </c>
      <c r="C930" s="3" t="s">
        <v>404</v>
      </c>
      <c r="D930" s="3" t="s">
        <v>8</v>
      </c>
      <c r="E930" s="3" t="s">
        <v>405</v>
      </c>
    </row>
    <row r="931" spans="1:5" ht="13.5">
      <c r="A931" s="3" t="s">
        <v>1320</v>
      </c>
      <c r="B931" s="3" t="str">
        <f>"1120010929"</f>
        <v>1120010929</v>
      </c>
      <c r="C931" s="3" t="s">
        <v>404</v>
      </c>
      <c r="D931" s="3" t="s">
        <v>8</v>
      </c>
      <c r="E931" s="3" t="s">
        <v>405</v>
      </c>
    </row>
    <row r="932" spans="1:5" ht="13.5">
      <c r="A932" s="3" t="s">
        <v>1321</v>
      </c>
      <c r="B932" s="3" t="str">
        <f>"1120010930"</f>
        <v>1120010930</v>
      </c>
      <c r="C932" s="3" t="s">
        <v>404</v>
      </c>
      <c r="D932" s="3" t="s">
        <v>8</v>
      </c>
      <c r="E932" s="3" t="s">
        <v>405</v>
      </c>
    </row>
    <row r="933" spans="1:5" ht="13.5">
      <c r="A933" s="3" t="s">
        <v>1322</v>
      </c>
      <c r="B933" s="3" t="str">
        <f>"1120010931"</f>
        <v>1120010931</v>
      </c>
      <c r="C933" s="3" t="s">
        <v>404</v>
      </c>
      <c r="D933" s="3" t="s">
        <v>8</v>
      </c>
      <c r="E933" s="3" t="s">
        <v>405</v>
      </c>
    </row>
    <row r="934" spans="1:5" ht="13.5">
      <c r="A934" s="3" t="s">
        <v>1323</v>
      </c>
      <c r="B934" s="3" t="str">
        <f>"1120010932"</f>
        <v>1120010932</v>
      </c>
      <c r="C934" s="3" t="s">
        <v>404</v>
      </c>
      <c r="D934" s="3" t="s">
        <v>8</v>
      </c>
      <c r="E934" s="3" t="s">
        <v>405</v>
      </c>
    </row>
    <row r="935" spans="1:5" ht="13.5">
      <c r="A935" s="3" t="s">
        <v>1324</v>
      </c>
      <c r="B935" s="3" t="str">
        <f>"1120010933"</f>
        <v>1120010933</v>
      </c>
      <c r="C935" s="3" t="s">
        <v>404</v>
      </c>
      <c r="D935" s="3" t="s">
        <v>8</v>
      </c>
      <c r="E935" s="3" t="s">
        <v>405</v>
      </c>
    </row>
    <row r="936" spans="1:5" ht="13.5">
      <c r="A936" s="3" t="s">
        <v>1325</v>
      </c>
      <c r="B936" s="3" t="str">
        <f>"1120010934"</f>
        <v>1120010934</v>
      </c>
      <c r="C936" s="3" t="s">
        <v>404</v>
      </c>
      <c r="D936" s="3" t="s">
        <v>8</v>
      </c>
      <c r="E936" s="3" t="s">
        <v>405</v>
      </c>
    </row>
    <row r="937" spans="1:5" ht="13.5">
      <c r="A937" s="3" t="s">
        <v>1326</v>
      </c>
      <c r="B937" s="3" t="str">
        <f>"1120010935"</f>
        <v>1120010935</v>
      </c>
      <c r="C937" s="3" t="s">
        <v>404</v>
      </c>
      <c r="D937" s="3" t="s">
        <v>8</v>
      </c>
      <c r="E937" s="3" t="s">
        <v>405</v>
      </c>
    </row>
    <row r="938" spans="1:5" ht="13.5">
      <c r="A938" s="3" t="s">
        <v>1327</v>
      </c>
      <c r="B938" s="3" t="str">
        <f>"1120010936"</f>
        <v>1120010936</v>
      </c>
      <c r="C938" s="3" t="s">
        <v>404</v>
      </c>
      <c r="D938" s="3" t="s">
        <v>8</v>
      </c>
      <c r="E938" s="3" t="s">
        <v>405</v>
      </c>
    </row>
    <row r="939" spans="1:5" ht="13.5">
      <c r="A939" s="3" t="s">
        <v>1328</v>
      </c>
      <c r="B939" s="3" t="str">
        <f>"1120010937"</f>
        <v>1120010937</v>
      </c>
      <c r="C939" s="3" t="s">
        <v>404</v>
      </c>
      <c r="D939" s="3" t="s">
        <v>8</v>
      </c>
      <c r="E939" s="3" t="s">
        <v>405</v>
      </c>
    </row>
    <row r="940" spans="1:5" ht="13.5">
      <c r="A940" s="3" t="s">
        <v>1329</v>
      </c>
      <c r="B940" s="3" t="str">
        <f>"1120010938"</f>
        <v>1120010938</v>
      </c>
      <c r="C940" s="3" t="s">
        <v>404</v>
      </c>
      <c r="D940" s="3" t="s">
        <v>8</v>
      </c>
      <c r="E940" s="3" t="s">
        <v>405</v>
      </c>
    </row>
    <row r="941" spans="1:5" ht="13.5">
      <c r="A941" s="3" t="s">
        <v>1330</v>
      </c>
      <c r="B941" s="3" t="str">
        <f>"1120010939"</f>
        <v>1120010939</v>
      </c>
      <c r="C941" s="3" t="s">
        <v>445</v>
      </c>
      <c r="D941" s="3" t="s">
        <v>8</v>
      </c>
      <c r="E941" s="3" t="s">
        <v>405</v>
      </c>
    </row>
    <row r="942" spans="1:5" ht="13.5">
      <c r="A942" s="3" t="s">
        <v>1331</v>
      </c>
      <c r="B942" s="3" t="str">
        <f>"1120010940"</f>
        <v>1120010940</v>
      </c>
      <c r="C942" s="3" t="s">
        <v>404</v>
      </c>
      <c r="D942" s="3" t="s">
        <v>8</v>
      </c>
      <c r="E942" s="3" t="s">
        <v>405</v>
      </c>
    </row>
    <row r="943" spans="1:5" ht="13.5">
      <c r="A943" s="3" t="s">
        <v>1332</v>
      </c>
      <c r="B943" s="3" t="str">
        <f>"1120010941"</f>
        <v>1120010941</v>
      </c>
      <c r="C943" s="3" t="s">
        <v>404</v>
      </c>
      <c r="D943" s="3" t="s">
        <v>8</v>
      </c>
      <c r="E943" s="3" t="s">
        <v>405</v>
      </c>
    </row>
    <row r="944" spans="1:5" ht="13.5">
      <c r="A944" s="3" t="s">
        <v>1333</v>
      </c>
      <c r="B944" s="3" t="str">
        <f>"1120010942"</f>
        <v>1120010942</v>
      </c>
      <c r="C944" s="3" t="s">
        <v>404</v>
      </c>
      <c r="D944" s="3" t="s">
        <v>8</v>
      </c>
      <c r="E944" s="3" t="s">
        <v>405</v>
      </c>
    </row>
    <row r="945" spans="1:5" ht="13.5">
      <c r="A945" s="3" t="s">
        <v>1334</v>
      </c>
      <c r="B945" s="3" t="str">
        <f>"1120010943"</f>
        <v>1120010943</v>
      </c>
      <c r="C945" s="3" t="s">
        <v>404</v>
      </c>
      <c r="D945" s="3" t="s">
        <v>8</v>
      </c>
      <c r="E945" s="3" t="s">
        <v>405</v>
      </c>
    </row>
    <row r="946" spans="1:5" ht="13.5">
      <c r="A946" s="3" t="s">
        <v>1335</v>
      </c>
      <c r="B946" s="3" t="str">
        <f>"1120010944"</f>
        <v>1120010944</v>
      </c>
      <c r="C946" s="3" t="s">
        <v>404</v>
      </c>
      <c r="D946" s="3" t="s">
        <v>8</v>
      </c>
      <c r="E946" s="3" t="s">
        <v>405</v>
      </c>
    </row>
    <row r="947" spans="1:5" ht="13.5">
      <c r="A947" s="3" t="s">
        <v>1336</v>
      </c>
      <c r="B947" s="3" t="str">
        <f>"1120010945"</f>
        <v>1120010945</v>
      </c>
      <c r="C947" s="3" t="s">
        <v>404</v>
      </c>
      <c r="D947" s="3" t="s">
        <v>8</v>
      </c>
      <c r="E947" s="3" t="s">
        <v>405</v>
      </c>
    </row>
    <row r="948" spans="1:5" ht="13.5">
      <c r="A948" s="3" t="s">
        <v>1327</v>
      </c>
      <c r="B948" s="3" t="str">
        <f>"1120010946"</f>
        <v>1120010946</v>
      </c>
      <c r="C948" s="3" t="s">
        <v>404</v>
      </c>
      <c r="D948" s="3" t="s">
        <v>8</v>
      </c>
      <c r="E948" s="3" t="s">
        <v>405</v>
      </c>
    </row>
    <row r="949" spans="1:5" ht="13.5">
      <c r="A949" s="3" t="s">
        <v>1337</v>
      </c>
      <c r="B949" s="3" t="str">
        <f>"1120010947"</f>
        <v>1120010947</v>
      </c>
      <c r="C949" s="3" t="s">
        <v>404</v>
      </c>
      <c r="D949" s="3" t="s">
        <v>8</v>
      </c>
      <c r="E949" s="3" t="s">
        <v>405</v>
      </c>
    </row>
    <row r="950" spans="1:5" ht="13.5">
      <c r="A950" s="3" t="s">
        <v>1338</v>
      </c>
      <c r="B950" s="3" t="str">
        <f>"1120010948"</f>
        <v>1120010948</v>
      </c>
      <c r="C950" s="3" t="s">
        <v>404</v>
      </c>
      <c r="D950" s="3" t="s">
        <v>8</v>
      </c>
      <c r="E950" s="3" t="s">
        <v>405</v>
      </c>
    </row>
    <row r="951" spans="1:5" ht="13.5">
      <c r="A951" s="3" t="s">
        <v>1339</v>
      </c>
      <c r="B951" s="3" t="str">
        <f>"1120010949"</f>
        <v>1120010949</v>
      </c>
      <c r="C951" s="3" t="s">
        <v>404</v>
      </c>
      <c r="D951" s="3" t="s">
        <v>8</v>
      </c>
      <c r="E951" s="3" t="s">
        <v>405</v>
      </c>
    </row>
    <row r="952" spans="1:5" ht="13.5">
      <c r="A952" s="3" t="s">
        <v>1340</v>
      </c>
      <c r="B952" s="3" t="str">
        <f>"1120010950"</f>
        <v>1120010950</v>
      </c>
      <c r="C952" s="3" t="s">
        <v>445</v>
      </c>
      <c r="D952" s="3" t="s">
        <v>8</v>
      </c>
      <c r="E952" s="3" t="s">
        <v>405</v>
      </c>
    </row>
    <row r="953" spans="1:5" ht="13.5">
      <c r="A953" s="3" t="s">
        <v>1341</v>
      </c>
      <c r="B953" s="3" t="str">
        <f>"1120010951"</f>
        <v>1120010951</v>
      </c>
      <c r="C953" s="3" t="s">
        <v>404</v>
      </c>
      <c r="D953" s="3" t="s">
        <v>8</v>
      </c>
      <c r="E953" s="3" t="s">
        <v>405</v>
      </c>
    </row>
    <row r="954" spans="1:5" ht="13.5">
      <c r="A954" s="3" t="s">
        <v>1342</v>
      </c>
      <c r="B954" s="3" t="str">
        <f>"1120010952"</f>
        <v>1120010952</v>
      </c>
      <c r="C954" s="3" t="s">
        <v>404</v>
      </c>
      <c r="D954" s="3" t="s">
        <v>8</v>
      </c>
      <c r="E954" s="3" t="s">
        <v>405</v>
      </c>
    </row>
    <row r="955" spans="1:5" ht="13.5">
      <c r="A955" s="3" t="s">
        <v>1343</v>
      </c>
      <c r="B955" s="3" t="str">
        <f>"1120010953"</f>
        <v>1120010953</v>
      </c>
      <c r="C955" s="3" t="s">
        <v>404</v>
      </c>
      <c r="D955" s="3" t="s">
        <v>8</v>
      </c>
      <c r="E955" s="3" t="s">
        <v>405</v>
      </c>
    </row>
    <row r="956" spans="1:5" ht="13.5">
      <c r="A956" s="3" t="s">
        <v>1344</v>
      </c>
      <c r="B956" s="3" t="str">
        <f>"1120010954"</f>
        <v>1120010954</v>
      </c>
      <c r="C956" s="3" t="s">
        <v>404</v>
      </c>
      <c r="D956" s="3" t="s">
        <v>8</v>
      </c>
      <c r="E956" s="3" t="s">
        <v>405</v>
      </c>
    </row>
    <row r="957" spans="1:5" ht="13.5">
      <c r="A957" s="3" t="s">
        <v>1345</v>
      </c>
      <c r="B957" s="3" t="str">
        <f>"1120010955"</f>
        <v>1120010955</v>
      </c>
      <c r="C957" s="3" t="s">
        <v>404</v>
      </c>
      <c r="D957" s="3" t="s">
        <v>8</v>
      </c>
      <c r="E957" s="3" t="s">
        <v>405</v>
      </c>
    </row>
    <row r="958" spans="1:5" ht="13.5">
      <c r="A958" s="3" t="s">
        <v>1346</v>
      </c>
      <c r="B958" s="3" t="str">
        <f>"1120010956"</f>
        <v>1120010956</v>
      </c>
      <c r="C958" s="3" t="s">
        <v>404</v>
      </c>
      <c r="D958" s="3" t="s">
        <v>8</v>
      </c>
      <c r="E958" s="3" t="s">
        <v>405</v>
      </c>
    </row>
    <row r="959" spans="1:5" ht="13.5">
      <c r="A959" s="3" t="s">
        <v>1347</v>
      </c>
      <c r="B959" s="3" t="str">
        <f>"1120010957"</f>
        <v>1120010957</v>
      </c>
      <c r="C959" s="3" t="s">
        <v>404</v>
      </c>
      <c r="D959" s="3" t="s">
        <v>8</v>
      </c>
      <c r="E959" s="3" t="s">
        <v>405</v>
      </c>
    </row>
    <row r="960" spans="1:5" ht="13.5">
      <c r="A960" s="3" t="s">
        <v>1348</v>
      </c>
      <c r="B960" s="3" t="str">
        <f>"1120010958"</f>
        <v>1120010958</v>
      </c>
      <c r="C960" s="3" t="s">
        <v>404</v>
      </c>
      <c r="D960" s="3" t="s">
        <v>8</v>
      </c>
      <c r="E960" s="3" t="s">
        <v>405</v>
      </c>
    </row>
    <row r="961" spans="1:5" ht="13.5">
      <c r="A961" s="3" t="s">
        <v>1349</v>
      </c>
      <c r="B961" s="3" t="str">
        <f>"1120010959"</f>
        <v>1120010959</v>
      </c>
      <c r="C961" s="3" t="s">
        <v>404</v>
      </c>
      <c r="D961" s="3" t="s">
        <v>8</v>
      </c>
      <c r="E961" s="3" t="s">
        <v>405</v>
      </c>
    </row>
    <row r="962" spans="1:5" ht="13.5">
      <c r="A962" s="3" t="s">
        <v>1350</v>
      </c>
      <c r="B962" s="3" t="str">
        <f>"1120010960"</f>
        <v>1120010960</v>
      </c>
      <c r="C962" s="3" t="s">
        <v>404</v>
      </c>
      <c r="D962" s="3" t="s">
        <v>8</v>
      </c>
      <c r="E962" s="3" t="s">
        <v>405</v>
      </c>
    </row>
    <row r="963" spans="1:5" ht="13.5">
      <c r="A963" s="3" t="s">
        <v>1351</v>
      </c>
      <c r="B963" s="3" t="str">
        <f>"1120010961"</f>
        <v>1120010961</v>
      </c>
      <c r="C963" s="3" t="s">
        <v>404</v>
      </c>
      <c r="D963" s="3" t="s">
        <v>8</v>
      </c>
      <c r="E963" s="3" t="s">
        <v>405</v>
      </c>
    </row>
    <row r="964" spans="1:5" ht="13.5">
      <c r="A964" s="3" t="s">
        <v>1352</v>
      </c>
      <c r="B964" s="3" t="str">
        <f>"1120010962"</f>
        <v>1120010962</v>
      </c>
      <c r="C964" s="3" t="s">
        <v>404</v>
      </c>
      <c r="D964" s="3" t="s">
        <v>8</v>
      </c>
      <c r="E964" s="3" t="s">
        <v>405</v>
      </c>
    </row>
    <row r="965" spans="1:5" ht="13.5">
      <c r="A965" s="3" t="s">
        <v>1353</v>
      </c>
      <c r="B965" s="3" t="str">
        <f>"1120010963"</f>
        <v>1120010963</v>
      </c>
      <c r="C965" s="3" t="s">
        <v>404</v>
      </c>
      <c r="D965" s="3" t="s">
        <v>8</v>
      </c>
      <c r="E965" s="3" t="s">
        <v>405</v>
      </c>
    </row>
    <row r="966" spans="1:5" ht="13.5">
      <c r="A966" s="3" t="s">
        <v>1354</v>
      </c>
      <c r="B966" s="3" t="str">
        <f>"1120010964"</f>
        <v>1120010964</v>
      </c>
      <c r="C966" s="3" t="s">
        <v>404</v>
      </c>
      <c r="D966" s="3" t="s">
        <v>8</v>
      </c>
      <c r="E966" s="3" t="s">
        <v>405</v>
      </c>
    </row>
    <row r="967" spans="1:5" ht="13.5">
      <c r="A967" s="3" t="s">
        <v>1355</v>
      </c>
      <c r="B967" s="3" t="str">
        <f>"1120010965"</f>
        <v>1120010965</v>
      </c>
      <c r="C967" s="3" t="s">
        <v>404</v>
      </c>
      <c r="D967" s="3" t="s">
        <v>8</v>
      </c>
      <c r="E967" s="3" t="s">
        <v>405</v>
      </c>
    </row>
    <row r="968" spans="1:5" ht="13.5">
      <c r="A968" s="3" t="s">
        <v>1356</v>
      </c>
      <c r="B968" s="3" t="str">
        <f>"1120010966"</f>
        <v>1120010966</v>
      </c>
      <c r="C968" s="3" t="s">
        <v>404</v>
      </c>
      <c r="D968" s="3" t="s">
        <v>8</v>
      </c>
      <c r="E968" s="3" t="s">
        <v>405</v>
      </c>
    </row>
    <row r="969" spans="1:5" ht="13.5">
      <c r="A969" s="3" t="s">
        <v>1357</v>
      </c>
      <c r="B969" s="3" t="str">
        <f>"1120010967"</f>
        <v>1120010967</v>
      </c>
      <c r="C969" s="3" t="s">
        <v>404</v>
      </c>
      <c r="D969" s="3" t="s">
        <v>8</v>
      </c>
      <c r="E969" s="3" t="s">
        <v>405</v>
      </c>
    </row>
    <row r="970" spans="1:5" ht="13.5">
      <c r="A970" s="3" t="s">
        <v>1358</v>
      </c>
      <c r="B970" s="3" t="str">
        <f>"1120010968"</f>
        <v>1120010968</v>
      </c>
      <c r="C970" s="3" t="s">
        <v>404</v>
      </c>
      <c r="D970" s="3" t="s">
        <v>8</v>
      </c>
      <c r="E970" s="3" t="s">
        <v>405</v>
      </c>
    </row>
    <row r="971" spans="1:5" ht="13.5">
      <c r="A971" s="3" t="s">
        <v>1359</v>
      </c>
      <c r="B971" s="3" t="str">
        <f>"1120010969"</f>
        <v>1120010969</v>
      </c>
      <c r="C971" s="3" t="s">
        <v>404</v>
      </c>
      <c r="D971" s="3" t="s">
        <v>8</v>
      </c>
      <c r="E971" s="3" t="s">
        <v>405</v>
      </c>
    </row>
    <row r="972" spans="1:5" ht="13.5">
      <c r="A972" s="3" t="s">
        <v>1360</v>
      </c>
      <c r="B972" s="3" t="str">
        <f>"1120010970"</f>
        <v>1120010970</v>
      </c>
      <c r="C972" s="3" t="s">
        <v>404</v>
      </c>
      <c r="D972" s="3" t="s">
        <v>8</v>
      </c>
      <c r="E972" s="3" t="s">
        <v>405</v>
      </c>
    </row>
    <row r="973" spans="1:5" ht="13.5">
      <c r="A973" s="3" t="s">
        <v>1361</v>
      </c>
      <c r="B973" s="3" t="str">
        <f>"1120010971"</f>
        <v>1120010971</v>
      </c>
      <c r="C973" s="3" t="s">
        <v>404</v>
      </c>
      <c r="D973" s="3" t="s">
        <v>8</v>
      </c>
      <c r="E973" s="3" t="s">
        <v>405</v>
      </c>
    </row>
    <row r="974" spans="1:5" ht="13.5">
      <c r="A974" s="3" t="s">
        <v>1362</v>
      </c>
      <c r="B974" s="3" t="str">
        <f>"1120010972"</f>
        <v>1120010972</v>
      </c>
      <c r="C974" s="3" t="s">
        <v>404</v>
      </c>
      <c r="D974" s="3" t="s">
        <v>8</v>
      </c>
      <c r="E974" s="3" t="s">
        <v>405</v>
      </c>
    </row>
    <row r="975" spans="1:5" ht="13.5">
      <c r="A975" s="3" t="s">
        <v>1363</v>
      </c>
      <c r="B975" s="3" t="str">
        <f>"1120010973"</f>
        <v>1120010973</v>
      </c>
      <c r="C975" s="3" t="s">
        <v>404</v>
      </c>
      <c r="D975" s="3" t="s">
        <v>8</v>
      </c>
      <c r="E975" s="3" t="s">
        <v>405</v>
      </c>
    </row>
    <row r="976" spans="1:5" ht="13.5">
      <c r="A976" s="3" t="s">
        <v>1364</v>
      </c>
      <c r="B976" s="3" t="str">
        <f>"1120010974"</f>
        <v>1120010974</v>
      </c>
      <c r="C976" s="3" t="s">
        <v>404</v>
      </c>
      <c r="D976" s="3" t="s">
        <v>8</v>
      </c>
      <c r="E976" s="3" t="s">
        <v>405</v>
      </c>
    </row>
    <row r="977" spans="1:5" ht="13.5">
      <c r="A977" s="3" t="s">
        <v>1365</v>
      </c>
      <c r="B977" s="3" t="str">
        <f>"1120010975"</f>
        <v>1120010975</v>
      </c>
      <c r="C977" s="3" t="s">
        <v>404</v>
      </c>
      <c r="D977" s="3" t="s">
        <v>8</v>
      </c>
      <c r="E977" s="3" t="s">
        <v>405</v>
      </c>
    </row>
    <row r="978" spans="1:5" ht="13.5">
      <c r="A978" s="3" t="s">
        <v>1366</v>
      </c>
      <c r="B978" s="3" t="str">
        <f>"1120010976"</f>
        <v>1120010976</v>
      </c>
      <c r="C978" s="3" t="s">
        <v>404</v>
      </c>
      <c r="D978" s="3" t="s">
        <v>8</v>
      </c>
      <c r="E978" s="3" t="s">
        <v>405</v>
      </c>
    </row>
    <row r="979" spans="1:5" ht="13.5">
      <c r="A979" s="3" t="s">
        <v>1367</v>
      </c>
      <c r="B979" s="3" t="str">
        <f>"1120010977"</f>
        <v>1120010977</v>
      </c>
      <c r="C979" s="3" t="s">
        <v>404</v>
      </c>
      <c r="D979" s="3" t="s">
        <v>8</v>
      </c>
      <c r="E979" s="3" t="s">
        <v>405</v>
      </c>
    </row>
    <row r="980" spans="1:5" ht="13.5">
      <c r="A980" s="3" t="s">
        <v>1368</v>
      </c>
      <c r="B980" s="3" t="str">
        <f>"1120010978"</f>
        <v>1120010978</v>
      </c>
      <c r="C980" s="3" t="s">
        <v>404</v>
      </c>
      <c r="D980" s="3" t="s">
        <v>8</v>
      </c>
      <c r="E980" s="3" t="s">
        <v>405</v>
      </c>
    </row>
    <row r="981" spans="1:5" ht="13.5">
      <c r="A981" s="3" t="s">
        <v>1369</v>
      </c>
      <c r="B981" s="3" t="str">
        <f>"1120010979"</f>
        <v>1120010979</v>
      </c>
      <c r="C981" s="3" t="s">
        <v>404</v>
      </c>
      <c r="D981" s="3" t="s">
        <v>8</v>
      </c>
      <c r="E981" s="3" t="s">
        <v>405</v>
      </c>
    </row>
    <row r="982" spans="1:5" ht="13.5">
      <c r="A982" s="3" t="s">
        <v>1370</v>
      </c>
      <c r="B982" s="3" t="str">
        <f>"1120010980"</f>
        <v>1120010980</v>
      </c>
      <c r="C982" s="3" t="s">
        <v>404</v>
      </c>
      <c r="D982" s="3" t="s">
        <v>8</v>
      </c>
      <c r="E982" s="3" t="s">
        <v>405</v>
      </c>
    </row>
    <row r="983" spans="1:5" ht="13.5">
      <c r="A983" s="3" t="s">
        <v>1371</v>
      </c>
      <c r="B983" s="3" t="str">
        <f>"1120010981"</f>
        <v>1120010981</v>
      </c>
      <c r="C983" s="3" t="s">
        <v>404</v>
      </c>
      <c r="D983" s="3" t="s">
        <v>8</v>
      </c>
      <c r="E983" s="3" t="s">
        <v>405</v>
      </c>
    </row>
    <row r="984" spans="1:5" ht="13.5">
      <c r="A984" s="3" t="s">
        <v>1372</v>
      </c>
      <c r="B984" s="3" t="str">
        <f>"1120010982"</f>
        <v>1120010982</v>
      </c>
      <c r="C984" s="3" t="s">
        <v>404</v>
      </c>
      <c r="D984" s="3" t="s">
        <v>8</v>
      </c>
      <c r="E984" s="3" t="s">
        <v>405</v>
      </c>
    </row>
    <row r="985" spans="1:5" ht="13.5">
      <c r="A985" s="3" t="s">
        <v>1373</v>
      </c>
      <c r="B985" s="3" t="str">
        <f>"1120010983"</f>
        <v>1120010983</v>
      </c>
      <c r="C985" s="3" t="s">
        <v>404</v>
      </c>
      <c r="D985" s="3" t="s">
        <v>8</v>
      </c>
      <c r="E985" s="3" t="s">
        <v>405</v>
      </c>
    </row>
    <row r="986" spans="1:5" ht="13.5">
      <c r="A986" s="3" t="s">
        <v>1374</v>
      </c>
      <c r="B986" s="3" t="str">
        <f>"1120010984"</f>
        <v>1120010984</v>
      </c>
      <c r="C986" s="3" t="s">
        <v>404</v>
      </c>
      <c r="D986" s="3" t="s">
        <v>8</v>
      </c>
      <c r="E986" s="3" t="s">
        <v>405</v>
      </c>
    </row>
    <row r="987" spans="1:5" ht="13.5">
      <c r="A987" s="3" t="s">
        <v>1375</v>
      </c>
      <c r="B987" s="3" t="str">
        <f>"1120010985"</f>
        <v>1120010985</v>
      </c>
      <c r="C987" s="3" t="s">
        <v>404</v>
      </c>
      <c r="D987" s="3" t="s">
        <v>8</v>
      </c>
      <c r="E987" s="3" t="s">
        <v>405</v>
      </c>
    </row>
    <row r="988" spans="1:5" ht="13.5">
      <c r="A988" s="3" t="s">
        <v>1376</v>
      </c>
      <c r="B988" s="3" t="str">
        <f>"1120010986"</f>
        <v>1120010986</v>
      </c>
      <c r="C988" s="3" t="s">
        <v>404</v>
      </c>
      <c r="D988" s="3" t="s">
        <v>8</v>
      </c>
      <c r="E988" s="3" t="s">
        <v>405</v>
      </c>
    </row>
    <row r="989" spans="1:5" ht="13.5">
      <c r="A989" s="3" t="s">
        <v>1377</v>
      </c>
      <c r="B989" s="3" t="str">
        <f>"1120010987"</f>
        <v>1120010987</v>
      </c>
      <c r="C989" s="3" t="s">
        <v>404</v>
      </c>
      <c r="D989" s="3" t="s">
        <v>8</v>
      </c>
      <c r="E989" s="3" t="s">
        <v>405</v>
      </c>
    </row>
    <row r="990" spans="1:5" ht="13.5">
      <c r="A990" s="3" t="s">
        <v>1378</v>
      </c>
      <c r="B990" s="3" t="str">
        <f>"1120010988"</f>
        <v>1120010988</v>
      </c>
      <c r="C990" s="3" t="s">
        <v>445</v>
      </c>
      <c r="D990" s="3" t="s">
        <v>8</v>
      </c>
      <c r="E990" s="3" t="s">
        <v>405</v>
      </c>
    </row>
    <row r="991" spans="1:5" ht="13.5">
      <c r="A991" s="3" t="s">
        <v>1379</v>
      </c>
      <c r="B991" s="3" t="str">
        <f>"1120010989"</f>
        <v>1120010989</v>
      </c>
      <c r="C991" s="3" t="s">
        <v>404</v>
      </c>
      <c r="D991" s="3" t="s">
        <v>8</v>
      </c>
      <c r="E991" s="3" t="s">
        <v>405</v>
      </c>
    </row>
    <row r="992" spans="1:5" ht="13.5">
      <c r="A992" s="3" t="s">
        <v>1380</v>
      </c>
      <c r="B992" s="3" t="str">
        <f>"1120010990"</f>
        <v>1120010990</v>
      </c>
      <c r="C992" s="3" t="s">
        <v>404</v>
      </c>
      <c r="D992" s="3" t="s">
        <v>8</v>
      </c>
      <c r="E992" s="3" t="s">
        <v>405</v>
      </c>
    </row>
    <row r="993" spans="1:5" ht="13.5">
      <c r="A993" s="3" t="s">
        <v>1381</v>
      </c>
      <c r="B993" s="3" t="str">
        <f>"1120010991"</f>
        <v>1120010991</v>
      </c>
      <c r="C993" s="3" t="s">
        <v>404</v>
      </c>
      <c r="D993" s="3" t="s">
        <v>8</v>
      </c>
      <c r="E993" s="3" t="s">
        <v>405</v>
      </c>
    </row>
    <row r="994" spans="1:5" ht="13.5">
      <c r="A994" s="3" t="s">
        <v>1382</v>
      </c>
      <c r="B994" s="3" t="str">
        <f>"1120010992"</f>
        <v>1120010992</v>
      </c>
      <c r="C994" s="3" t="s">
        <v>404</v>
      </c>
      <c r="D994" s="3" t="s">
        <v>8</v>
      </c>
      <c r="E994" s="3" t="s">
        <v>405</v>
      </c>
    </row>
    <row r="995" spans="1:5" ht="13.5">
      <c r="A995" s="3" t="s">
        <v>1383</v>
      </c>
      <c r="B995" s="3" t="str">
        <f>"1120010993"</f>
        <v>1120010993</v>
      </c>
      <c r="C995" s="3" t="s">
        <v>404</v>
      </c>
      <c r="D995" s="3" t="s">
        <v>8</v>
      </c>
      <c r="E995" s="3" t="s">
        <v>405</v>
      </c>
    </row>
    <row r="996" spans="1:5" ht="13.5">
      <c r="A996" s="3" t="s">
        <v>1384</v>
      </c>
      <c r="B996" s="3" t="str">
        <f>"1120010994"</f>
        <v>1120010994</v>
      </c>
      <c r="C996" s="3" t="s">
        <v>404</v>
      </c>
      <c r="D996" s="3" t="s">
        <v>8</v>
      </c>
      <c r="E996" s="3" t="s">
        <v>405</v>
      </c>
    </row>
    <row r="997" spans="1:5" ht="13.5">
      <c r="A997" s="3" t="s">
        <v>1385</v>
      </c>
      <c r="B997" s="3" t="str">
        <f>"1120010995"</f>
        <v>1120010995</v>
      </c>
      <c r="C997" s="3" t="s">
        <v>404</v>
      </c>
      <c r="D997" s="3" t="s">
        <v>8</v>
      </c>
      <c r="E997" s="3" t="s">
        <v>405</v>
      </c>
    </row>
    <row r="998" spans="1:5" ht="13.5">
      <c r="A998" s="3" t="s">
        <v>1386</v>
      </c>
      <c r="B998" s="3" t="str">
        <f>"1120010996"</f>
        <v>1120010996</v>
      </c>
      <c r="C998" s="3" t="s">
        <v>404</v>
      </c>
      <c r="D998" s="3" t="s">
        <v>8</v>
      </c>
      <c r="E998" s="3" t="s">
        <v>405</v>
      </c>
    </row>
    <row r="999" spans="1:5" ht="13.5">
      <c r="A999" s="3" t="s">
        <v>1387</v>
      </c>
      <c r="B999" s="3" t="str">
        <f>"1120010997"</f>
        <v>1120010997</v>
      </c>
      <c r="C999" s="3" t="s">
        <v>404</v>
      </c>
      <c r="D999" s="3" t="s">
        <v>8</v>
      </c>
      <c r="E999" s="3" t="s">
        <v>405</v>
      </c>
    </row>
    <row r="1000" spans="1:5" ht="13.5">
      <c r="A1000" s="3" t="s">
        <v>1042</v>
      </c>
      <c r="B1000" s="3" t="str">
        <f>"1120010998"</f>
        <v>1120010998</v>
      </c>
      <c r="C1000" s="3" t="s">
        <v>404</v>
      </c>
      <c r="D1000" s="3" t="s">
        <v>8</v>
      </c>
      <c r="E1000" s="3" t="s">
        <v>405</v>
      </c>
    </row>
    <row r="1001" spans="1:5" ht="13.5">
      <c r="A1001" s="3" t="s">
        <v>1388</v>
      </c>
      <c r="B1001" s="3" t="str">
        <f>"1120010999"</f>
        <v>1120010999</v>
      </c>
      <c r="C1001" s="3" t="s">
        <v>404</v>
      </c>
      <c r="D1001" s="3" t="s">
        <v>8</v>
      </c>
      <c r="E1001" s="3" t="s">
        <v>405</v>
      </c>
    </row>
    <row r="1002" spans="1:5" ht="13.5">
      <c r="A1002" s="3" t="s">
        <v>1389</v>
      </c>
      <c r="B1002" s="3" t="str">
        <f>"1120011000"</f>
        <v>1120011000</v>
      </c>
      <c r="C1002" s="3" t="s">
        <v>404</v>
      </c>
      <c r="D1002" s="3" t="s">
        <v>8</v>
      </c>
      <c r="E1002" s="3" t="s">
        <v>405</v>
      </c>
    </row>
    <row r="1003" spans="1:5" ht="13.5">
      <c r="A1003" s="3" t="s">
        <v>1390</v>
      </c>
      <c r="B1003" s="3" t="str">
        <f>"1120011001"</f>
        <v>1120011001</v>
      </c>
      <c r="C1003" s="3" t="s">
        <v>404</v>
      </c>
      <c r="D1003" s="3" t="s">
        <v>8</v>
      </c>
      <c r="E1003" s="3" t="s">
        <v>405</v>
      </c>
    </row>
    <row r="1004" spans="1:5" ht="13.5">
      <c r="A1004" s="3" t="s">
        <v>1391</v>
      </c>
      <c r="B1004" s="3" t="str">
        <f>"1120011002"</f>
        <v>1120011002</v>
      </c>
      <c r="C1004" s="3" t="s">
        <v>404</v>
      </c>
      <c r="D1004" s="3" t="s">
        <v>8</v>
      </c>
      <c r="E1004" s="3" t="s">
        <v>405</v>
      </c>
    </row>
    <row r="1005" spans="1:5" ht="13.5">
      <c r="A1005" s="3" t="s">
        <v>1392</v>
      </c>
      <c r="B1005" s="3" t="str">
        <f>"1120011003"</f>
        <v>1120011003</v>
      </c>
      <c r="C1005" s="3" t="s">
        <v>404</v>
      </c>
      <c r="D1005" s="3" t="s">
        <v>8</v>
      </c>
      <c r="E1005" s="3" t="s">
        <v>405</v>
      </c>
    </row>
    <row r="1006" spans="1:5" ht="13.5">
      <c r="A1006" s="3" t="s">
        <v>1393</v>
      </c>
      <c r="B1006" s="3" t="str">
        <f>"1120011004"</f>
        <v>1120011004</v>
      </c>
      <c r="C1006" s="3" t="s">
        <v>445</v>
      </c>
      <c r="D1006" s="3" t="s">
        <v>8</v>
      </c>
      <c r="E1006" s="3" t="s">
        <v>405</v>
      </c>
    </row>
    <row r="1007" spans="1:5" ht="13.5">
      <c r="A1007" s="3" t="s">
        <v>1394</v>
      </c>
      <c r="B1007" s="3" t="str">
        <f>"1120011005"</f>
        <v>1120011005</v>
      </c>
      <c r="C1007" s="3" t="s">
        <v>404</v>
      </c>
      <c r="D1007" s="3" t="s">
        <v>8</v>
      </c>
      <c r="E1007" s="3" t="s">
        <v>405</v>
      </c>
    </row>
    <row r="1008" spans="1:5" ht="13.5">
      <c r="A1008" s="3" t="s">
        <v>1395</v>
      </c>
      <c r="B1008" s="3" t="str">
        <f>"1120011006"</f>
        <v>1120011006</v>
      </c>
      <c r="C1008" s="3" t="s">
        <v>404</v>
      </c>
      <c r="D1008" s="3" t="s">
        <v>8</v>
      </c>
      <c r="E1008" s="3" t="s">
        <v>405</v>
      </c>
    </row>
    <row r="1009" spans="1:5" ht="13.5">
      <c r="A1009" s="3" t="s">
        <v>1396</v>
      </c>
      <c r="B1009" s="3" t="str">
        <f>"1120011007"</f>
        <v>1120011007</v>
      </c>
      <c r="C1009" s="3" t="s">
        <v>404</v>
      </c>
      <c r="D1009" s="3" t="s">
        <v>8</v>
      </c>
      <c r="E1009" s="3" t="s">
        <v>405</v>
      </c>
    </row>
    <row r="1010" spans="1:5" ht="13.5">
      <c r="A1010" s="3" t="s">
        <v>1397</v>
      </c>
      <c r="B1010" s="3" t="str">
        <f>"1120011008"</f>
        <v>1120011008</v>
      </c>
      <c r="C1010" s="3" t="s">
        <v>404</v>
      </c>
      <c r="D1010" s="3" t="s">
        <v>8</v>
      </c>
      <c r="E1010" s="3" t="s">
        <v>405</v>
      </c>
    </row>
    <row r="1011" spans="1:5" ht="13.5">
      <c r="A1011" s="3" t="s">
        <v>1398</v>
      </c>
      <c r="B1011" s="3" t="str">
        <f>"1120011009"</f>
        <v>1120011009</v>
      </c>
      <c r="C1011" s="3" t="s">
        <v>404</v>
      </c>
      <c r="D1011" s="3" t="s">
        <v>8</v>
      </c>
      <c r="E1011" s="3" t="s">
        <v>405</v>
      </c>
    </row>
    <row r="1012" spans="1:5" ht="13.5">
      <c r="A1012" s="3" t="s">
        <v>1399</v>
      </c>
      <c r="B1012" s="3" t="str">
        <f>"1120011010"</f>
        <v>1120011010</v>
      </c>
      <c r="C1012" s="3" t="s">
        <v>404</v>
      </c>
      <c r="D1012" s="3" t="s">
        <v>8</v>
      </c>
      <c r="E1012" s="3" t="s">
        <v>405</v>
      </c>
    </row>
    <row r="1013" spans="1:5" ht="13.5">
      <c r="A1013" s="3" t="s">
        <v>1400</v>
      </c>
      <c r="B1013" s="3" t="str">
        <f>"1120011011"</f>
        <v>1120011011</v>
      </c>
      <c r="C1013" s="3" t="s">
        <v>404</v>
      </c>
      <c r="D1013" s="3" t="s">
        <v>8</v>
      </c>
      <c r="E1013" s="3" t="s">
        <v>405</v>
      </c>
    </row>
    <row r="1014" spans="1:5" ht="13.5">
      <c r="A1014" s="3" t="s">
        <v>1401</v>
      </c>
      <c r="B1014" s="3" t="str">
        <f>"1120011012"</f>
        <v>1120011012</v>
      </c>
      <c r="C1014" s="3" t="s">
        <v>404</v>
      </c>
      <c r="D1014" s="3" t="s">
        <v>8</v>
      </c>
      <c r="E1014" s="3" t="s">
        <v>405</v>
      </c>
    </row>
    <row r="1015" spans="1:5" ht="13.5">
      <c r="A1015" s="3" t="s">
        <v>1402</v>
      </c>
      <c r="B1015" s="3" t="str">
        <f>"1120011013"</f>
        <v>1120011013</v>
      </c>
      <c r="C1015" s="3" t="s">
        <v>404</v>
      </c>
      <c r="D1015" s="3" t="s">
        <v>8</v>
      </c>
      <c r="E1015" s="3" t="s">
        <v>405</v>
      </c>
    </row>
    <row r="1016" spans="1:5" ht="13.5">
      <c r="A1016" s="3" t="s">
        <v>1403</v>
      </c>
      <c r="B1016" s="3" t="str">
        <f>"1120011014"</f>
        <v>1120011014</v>
      </c>
      <c r="C1016" s="3" t="s">
        <v>404</v>
      </c>
      <c r="D1016" s="3" t="s">
        <v>8</v>
      </c>
      <c r="E1016" s="3" t="s">
        <v>405</v>
      </c>
    </row>
    <row r="1017" spans="1:5" ht="13.5">
      <c r="A1017" s="3" t="s">
        <v>1404</v>
      </c>
      <c r="B1017" s="3" t="str">
        <f>"1120011015"</f>
        <v>1120011015</v>
      </c>
      <c r="C1017" s="3" t="s">
        <v>404</v>
      </c>
      <c r="D1017" s="3" t="s">
        <v>8</v>
      </c>
      <c r="E1017" s="3" t="s">
        <v>405</v>
      </c>
    </row>
    <row r="1018" spans="1:5" ht="13.5">
      <c r="A1018" s="3" t="s">
        <v>1405</v>
      </c>
      <c r="B1018" s="3" t="str">
        <f>"1120011016"</f>
        <v>1120011016</v>
      </c>
      <c r="C1018" s="3" t="s">
        <v>404</v>
      </c>
      <c r="D1018" s="3" t="s">
        <v>8</v>
      </c>
      <c r="E1018" s="3" t="s">
        <v>405</v>
      </c>
    </row>
    <row r="1019" spans="1:5" ht="13.5">
      <c r="A1019" s="3" t="s">
        <v>1406</v>
      </c>
      <c r="B1019" s="3" t="str">
        <f>"1120011017"</f>
        <v>1120011017</v>
      </c>
      <c r="C1019" s="3" t="s">
        <v>404</v>
      </c>
      <c r="D1019" s="3" t="s">
        <v>8</v>
      </c>
      <c r="E1019" s="3" t="s">
        <v>405</v>
      </c>
    </row>
    <row r="1020" spans="1:5" ht="13.5">
      <c r="A1020" s="3" t="s">
        <v>1407</v>
      </c>
      <c r="B1020" s="3" t="str">
        <f>"1120011018"</f>
        <v>1120011018</v>
      </c>
      <c r="C1020" s="3" t="s">
        <v>404</v>
      </c>
      <c r="D1020" s="3" t="s">
        <v>8</v>
      </c>
      <c r="E1020" s="3" t="s">
        <v>405</v>
      </c>
    </row>
    <row r="1021" spans="1:5" ht="13.5">
      <c r="A1021" s="3" t="s">
        <v>1408</v>
      </c>
      <c r="B1021" s="3" t="str">
        <f>"1120011019"</f>
        <v>1120011019</v>
      </c>
      <c r="C1021" s="3" t="s">
        <v>404</v>
      </c>
      <c r="D1021" s="3" t="s">
        <v>8</v>
      </c>
      <c r="E1021" s="3" t="s">
        <v>405</v>
      </c>
    </row>
    <row r="1022" spans="1:5" ht="13.5">
      <c r="A1022" s="3" t="s">
        <v>1409</v>
      </c>
      <c r="B1022" s="3" t="str">
        <f>"1120011020"</f>
        <v>1120011020</v>
      </c>
      <c r="C1022" s="3" t="s">
        <v>404</v>
      </c>
      <c r="D1022" s="3" t="s">
        <v>8</v>
      </c>
      <c r="E1022" s="3" t="s">
        <v>405</v>
      </c>
    </row>
    <row r="1023" spans="1:5" ht="13.5">
      <c r="A1023" s="3" t="s">
        <v>1410</v>
      </c>
      <c r="B1023" s="3" t="str">
        <f>"1120011021"</f>
        <v>1120011021</v>
      </c>
      <c r="C1023" s="3" t="s">
        <v>404</v>
      </c>
      <c r="D1023" s="3" t="s">
        <v>8</v>
      </c>
      <c r="E1023" s="3" t="s">
        <v>405</v>
      </c>
    </row>
    <row r="1024" spans="1:5" ht="13.5">
      <c r="A1024" s="3" t="s">
        <v>1411</v>
      </c>
      <c r="B1024" s="3" t="str">
        <f>"1120011022"</f>
        <v>1120011022</v>
      </c>
      <c r="C1024" s="3" t="s">
        <v>404</v>
      </c>
      <c r="D1024" s="3" t="s">
        <v>8</v>
      </c>
      <c r="E1024" s="3" t="s">
        <v>405</v>
      </c>
    </row>
    <row r="1025" spans="1:5" ht="13.5">
      <c r="A1025" s="3" t="s">
        <v>1412</v>
      </c>
      <c r="B1025" s="3" t="str">
        <f>"1120011023"</f>
        <v>1120011023</v>
      </c>
      <c r="C1025" s="3" t="s">
        <v>404</v>
      </c>
      <c r="D1025" s="3" t="s">
        <v>8</v>
      </c>
      <c r="E1025" s="3" t="s">
        <v>405</v>
      </c>
    </row>
    <row r="1026" spans="1:5" ht="13.5">
      <c r="A1026" s="3" t="s">
        <v>1413</v>
      </c>
      <c r="B1026" s="3" t="str">
        <f>"1120011024"</f>
        <v>1120011024</v>
      </c>
      <c r="C1026" s="3" t="s">
        <v>404</v>
      </c>
      <c r="D1026" s="3" t="s">
        <v>8</v>
      </c>
      <c r="E1026" s="3" t="s">
        <v>405</v>
      </c>
    </row>
    <row r="1027" spans="1:5" ht="13.5">
      <c r="A1027" s="3" t="s">
        <v>1414</v>
      </c>
      <c r="B1027" s="3" t="str">
        <f>"1120011025"</f>
        <v>1120011025</v>
      </c>
      <c r="C1027" s="3" t="s">
        <v>404</v>
      </c>
      <c r="D1027" s="3" t="s">
        <v>8</v>
      </c>
      <c r="E1027" s="3" t="s">
        <v>405</v>
      </c>
    </row>
    <row r="1028" spans="1:5" ht="13.5">
      <c r="A1028" s="3" t="s">
        <v>1415</v>
      </c>
      <c r="B1028" s="3" t="str">
        <f>"1120011026"</f>
        <v>1120011026</v>
      </c>
      <c r="C1028" s="3" t="s">
        <v>404</v>
      </c>
      <c r="D1028" s="3" t="s">
        <v>8</v>
      </c>
      <c r="E1028" s="3" t="s">
        <v>405</v>
      </c>
    </row>
    <row r="1029" spans="1:5" ht="13.5">
      <c r="A1029" s="3" t="s">
        <v>1416</v>
      </c>
      <c r="B1029" s="3" t="str">
        <f>"1120011027"</f>
        <v>1120011027</v>
      </c>
      <c r="C1029" s="3" t="s">
        <v>404</v>
      </c>
      <c r="D1029" s="3" t="s">
        <v>8</v>
      </c>
      <c r="E1029" s="3" t="s">
        <v>405</v>
      </c>
    </row>
    <row r="1030" spans="1:5" ht="13.5">
      <c r="A1030" s="3" t="s">
        <v>1417</v>
      </c>
      <c r="B1030" s="3" t="str">
        <f>"1120011028"</f>
        <v>1120011028</v>
      </c>
      <c r="C1030" s="3" t="s">
        <v>404</v>
      </c>
      <c r="D1030" s="3" t="s">
        <v>8</v>
      </c>
      <c r="E1030" s="3" t="s">
        <v>405</v>
      </c>
    </row>
    <row r="1031" spans="1:5" ht="13.5">
      <c r="A1031" s="3" t="s">
        <v>1418</v>
      </c>
      <c r="B1031" s="3" t="str">
        <f>"1120011029"</f>
        <v>1120011029</v>
      </c>
      <c r="C1031" s="3" t="s">
        <v>404</v>
      </c>
      <c r="D1031" s="3" t="s">
        <v>8</v>
      </c>
      <c r="E1031" s="3" t="s">
        <v>405</v>
      </c>
    </row>
    <row r="1032" spans="1:5" ht="13.5">
      <c r="A1032" s="3" t="s">
        <v>487</v>
      </c>
      <c r="B1032" s="3" t="str">
        <f>"1120011030"</f>
        <v>1120011030</v>
      </c>
      <c r="C1032" s="3" t="s">
        <v>404</v>
      </c>
      <c r="D1032" s="3" t="s">
        <v>8</v>
      </c>
      <c r="E1032" s="3" t="s">
        <v>405</v>
      </c>
    </row>
    <row r="1033" spans="1:5" ht="13.5">
      <c r="A1033" s="3" t="s">
        <v>1419</v>
      </c>
      <c r="B1033" s="3" t="str">
        <f>"1120011031"</f>
        <v>1120011031</v>
      </c>
      <c r="C1033" s="3" t="s">
        <v>404</v>
      </c>
      <c r="D1033" s="3" t="s">
        <v>8</v>
      </c>
      <c r="E1033" s="3" t="s">
        <v>405</v>
      </c>
    </row>
    <row r="1034" spans="1:5" ht="13.5">
      <c r="A1034" s="3" t="s">
        <v>1420</v>
      </c>
      <c r="B1034" s="3" t="str">
        <f>"1120011032"</f>
        <v>1120011032</v>
      </c>
      <c r="C1034" s="3" t="s">
        <v>404</v>
      </c>
      <c r="D1034" s="3" t="s">
        <v>8</v>
      </c>
      <c r="E1034" s="3" t="s">
        <v>405</v>
      </c>
    </row>
    <row r="1035" spans="1:5" ht="13.5">
      <c r="A1035" s="3" t="s">
        <v>1421</v>
      </c>
      <c r="B1035" s="3" t="str">
        <f>"1120011033"</f>
        <v>1120011033</v>
      </c>
      <c r="C1035" s="3" t="s">
        <v>404</v>
      </c>
      <c r="D1035" s="3" t="s">
        <v>8</v>
      </c>
      <c r="E1035" s="3" t="s">
        <v>405</v>
      </c>
    </row>
    <row r="1036" spans="1:5" ht="13.5">
      <c r="A1036" s="3" t="s">
        <v>1422</v>
      </c>
      <c r="B1036" s="3" t="str">
        <f>"1120011034"</f>
        <v>1120011034</v>
      </c>
      <c r="C1036" s="3" t="s">
        <v>404</v>
      </c>
      <c r="D1036" s="3" t="s">
        <v>8</v>
      </c>
      <c r="E1036" s="3" t="s">
        <v>405</v>
      </c>
    </row>
    <row r="1037" spans="1:5" ht="13.5">
      <c r="A1037" s="3" t="s">
        <v>1423</v>
      </c>
      <c r="B1037" s="3" t="str">
        <f>"1120011035"</f>
        <v>1120011035</v>
      </c>
      <c r="C1037" s="3" t="s">
        <v>404</v>
      </c>
      <c r="D1037" s="3" t="s">
        <v>8</v>
      </c>
      <c r="E1037" s="3" t="s">
        <v>405</v>
      </c>
    </row>
    <row r="1038" spans="1:5" ht="13.5">
      <c r="A1038" s="3" t="s">
        <v>1424</v>
      </c>
      <c r="B1038" s="3" t="str">
        <f>"1120011036"</f>
        <v>1120011036</v>
      </c>
      <c r="C1038" s="3" t="s">
        <v>404</v>
      </c>
      <c r="D1038" s="3" t="s">
        <v>8</v>
      </c>
      <c r="E1038" s="3" t="s">
        <v>405</v>
      </c>
    </row>
    <row r="1039" spans="1:5" ht="13.5">
      <c r="A1039" s="3" t="s">
        <v>1425</v>
      </c>
      <c r="B1039" s="3" t="str">
        <f>"1120011037"</f>
        <v>1120011037</v>
      </c>
      <c r="C1039" s="3" t="s">
        <v>404</v>
      </c>
      <c r="D1039" s="3" t="s">
        <v>8</v>
      </c>
      <c r="E1039" s="3" t="s">
        <v>405</v>
      </c>
    </row>
    <row r="1040" spans="1:5" ht="13.5">
      <c r="A1040" s="3" t="s">
        <v>1426</v>
      </c>
      <c r="B1040" s="3" t="str">
        <f>"1120011038"</f>
        <v>1120011038</v>
      </c>
      <c r="C1040" s="3" t="s">
        <v>404</v>
      </c>
      <c r="D1040" s="3" t="s">
        <v>8</v>
      </c>
      <c r="E1040" s="3" t="s">
        <v>405</v>
      </c>
    </row>
    <row r="1041" spans="1:5" ht="13.5">
      <c r="A1041" s="3" t="s">
        <v>1427</v>
      </c>
      <c r="B1041" s="3" t="str">
        <f>"1120011039"</f>
        <v>1120011039</v>
      </c>
      <c r="C1041" s="3" t="s">
        <v>404</v>
      </c>
      <c r="D1041" s="3" t="s">
        <v>8</v>
      </c>
      <c r="E1041" s="3" t="s">
        <v>405</v>
      </c>
    </row>
    <row r="1042" spans="1:5" ht="13.5">
      <c r="A1042" s="3" t="s">
        <v>1428</v>
      </c>
      <c r="B1042" s="3" t="str">
        <f>"1120011040"</f>
        <v>1120011040</v>
      </c>
      <c r="C1042" s="3" t="s">
        <v>404</v>
      </c>
      <c r="D1042" s="3" t="s">
        <v>8</v>
      </c>
      <c r="E1042" s="3" t="s">
        <v>405</v>
      </c>
    </row>
    <row r="1043" spans="1:5" ht="13.5">
      <c r="A1043" s="3" t="s">
        <v>1429</v>
      </c>
      <c r="B1043" s="3" t="str">
        <f>"1120011041"</f>
        <v>1120011041</v>
      </c>
      <c r="C1043" s="3" t="s">
        <v>404</v>
      </c>
      <c r="D1043" s="3" t="s">
        <v>8</v>
      </c>
      <c r="E1043" s="3" t="s">
        <v>405</v>
      </c>
    </row>
    <row r="1044" spans="1:5" ht="13.5">
      <c r="A1044" s="3" t="s">
        <v>1430</v>
      </c>
      <c r="B1044" s="3" t="str">
        <f>"1120020001"</f>
        <v>1120020001</v>
      </c>
      <c r="C1044" s="3" t="s">
        <v>404</v>
      </c>
      <c r="D1044" s="3" t="s">
        <v>66</v>
      </c>
      <c r="E1044" s="3" t="s">
        <v>405</v>
      </c>
    </row>
    <row r="1045" spans="1:5" ht="13.5">
      <c r="A1045" s="3" t="s">
        <v>1431</v>
      </c>
      <c r="B1045" s="3" t="str">
        <f>"1120020002"</f>
        <v>1120020002</v>
      </c>
      <c r="C1045" s="3" t="s">
        <v>404</v>
      </c>
      <c r="D1045" s="3" t="s">
        <v>66</v>
      </c>
      <c r="E1045" s="3" t="s">
        <v>405</v>
      </c>
    </row>
    <row r="1046" spans="1:5" ht="13.5">
      <c r="A1046" s="3" t="s">
        <v>1432</v>
      </c>
      <c r="B1046" s="3" t="str">
        <f>"1120020003"</f>
        <v>1120020003</v>
      </c>
      <c r="C1046" s="3" t="s">
        <v>404</v>
      </c>
      <c r="D1046" s="3" t="s">
        <v>66</v>
      </c>
      <c r="E1046" s="3" t="s">
        <v>405</v>
      </c>
    </row>
    <row r="1047" spans="1:5" ht="13.5">
      <c r="A1047" s="3" t="s">
        <v>1433</v>
      </c>
      <c r="B1047" s="3" t="str">
        <f>"1120020004"</f>
        <v>1120020004</v>
      </c>
      <c r="C1047" s="3" t="s">
        <v>404</v>
      </c>
      <c r="D1047" s="3" t="s">
        <v>66</v>
      </c>
      <c r="E1047" s="3" t="s">
        <v>405</v>
      </c>
    </row>
    <row r="1048" spans="1:5" ht="13.5">
      <c r="A1048" s="3" t="s">
        <v>1434</v>
      </c>
      <c r="B1048" s="3" t="str">
        <f>"1120020005"</f>
        <v>1120020005</v>
      </c>
      <c r="C1048" s="3" t="s">
        <v>404</v>
      </c>
      <c r="D1048" s="3" t="s">
        <v>66</v>
      </c>
      <c r="E1048" s="3" t="s">
        <v>405</v>
      </c>
    </row>
    <row r="1049" spans="1:5" ht="13.5">
      <c r="A1049" s="3" t="s">
        <v>1435</v>
      </c>
      <c r="B1049" s="3" t="str">
        <f>"1120020006"</f>
        <v>1120020006</v>
      </c>
      <c r="C1049" s="3" t="s">
        <v>404</v>
      </c>
      <c r="D1049" s="3" t="s">
        <v>66</v>
      </c>
      <c r="E1049" s="3" t="s">
        <v>405</v>
      </c>
    </row>
    <row r="1050" spans="1:5" ht="13.5">
      <c r="A1050" s="3" t="s">
        <v>1436</v>
      </c>
      <c r="B1050" s="3" t="str">
        <f>"1120020007"</f>
        <v>1120020007</v>
      </c>
      <c r="C1050" s="3" t="s">
        <v>404</v>
      </c>
      <c r="D1050" s="3" t="s">
        <v>66</v>
      </c>
      <c r="E1050" s="3" t="s">
        <v>405</v>
      </c>
    </row>
    <row r="1051" spans="1:5" ht="13.5">
      <c r="A1051" s="3" t="s">
        <v>1437</v>
      </c>
      <c r="B1051" s="3" t="str">
        <f>"1120020008"</f>
        <v>1120020008</v>
      </c>
      <c r="C1051" s="3" t="s">
        <v>404</v>
      </c>
      <c r="D1051" s="3" t="s">
        <v>66</v>
      </c>
      <c r="E1051" s="3" t="s">
        <v>405</v>
      </c>
    </row>
    <row r="1052" spans="1:5" ht="13.5">
      <c r="A1052" s="3" t="s">
        <v>1438</v>
      </c>
      <c r="B1052" s="3" t="str">
        <f>"1120020009"</f>
        <v>1120020009</v>
      </c>
      <c r="C1052" s="3" t="s">
        <v>404</v>
      </c>
      <c r="D1052" s="3" t="s">
        <v>66</v>
      </c>
      <c r="E1052" s="3" t="s">
        <v>405</v>
      </c>
    </row>
    <row r="1053" spans="1:5" ht="13.5">
      <c r="A1053" s="3" t="s">
        <v>1439</v>
      </c>
      <c r="B1053" s="3" t="str">
        <f>"1120020010"</f>
        <v>1120020010</v>
      </c>
      <c r="C1053" s="3" t="s">
        <v>404</v>
      </c>
      <c r="D1053" s="3" t="s">
        <v>66</v>
      </c>
      <c r="E1053" s="3" t="s">
        <v>405</v>
      </c>
    </row>
    <row r="1054" spans="1:5" ht="13.5">
      <c r="A1054" s="3" t="s">
        <v>1440</v>
      </c>
      <c r="B1054" s="3" t="str">
        <f>"1120020011"</f>
        <v>1120020011</v>
      </c>
      <c r="C1054" s="3" t="s">
        <v>404</v>
      </c>
      <c r="D1054" s="3" t="s">
        <v>66</v>
      </c>
      <c r="E1054" s="3" t="s">
        <v>405</v>
      </c>
    </row>
    <row r="1055" spans="1:5" ht="13.5">
      <c r="A1055" s="3" t="s">
        <v>1441</v>
      </c>
      <c r="B1055" s="3" t="str">
        <f>"1120020012"</f>
        <v>1120020012</v>
      </c>
      <c r="C1055" s="3" t="s">
        <v>404</v>
      </c>
      <c r="D1055" s="3" t="s">
        <v>66</v>
      </c>
      <c r="E1055" s="3" t="s">
        <v>405</v>
      </c>
    </row>
    <row r="1056" spans="1:5" ht="13.5">
      <c r="A1056" s="3" t="s">
        <v>1442</v>
      </c>
      <c r="B1056" s="3" t="str">
        <f>"1120020013"</f>
        <v>1120020013</v>
      </c>
      <c r="C1056" s="3" t="s">
        <v>404</v>
      </c>
      <c r="D1056" s="3" t="s">
        <v>66</v>
      </c>
      <c r="E1056" s="3" t="s">
        <v>405</v>
      </c>
    </row>
    <row r="1057" spans="1:5" ht="13.5">
      <c r="A1057" s="3" t="s">
        <v>1443</v>
      </c>
      <c r="B1057" s="3" t="str">
        <f>"1120020014"</f>
        <v>1120020014</v>
      </c>
      <c r="C1057" s="3" t="s">
        <v>404</v>
      </c>
      <c r="D1057" s="3" t="s">
        <v>66</v>
      </c>
      <c r="E1057" s="3" t="s">
        <v>405</v>
      </c>
    </row>
    <row r="1058" spans="1:5" ht="13.5">
      <c r="A1058" s="3" t="s">
        <v>1444</v>
      </c>
      <c r="B1058" s="3" t="str">
        <f>"1120020015"</f>
        <v>1120020015</v>
      </c>
      <c r="C1058" s="3" t="s">
        <v>404</v>
      </c>
      <c r="D1058" s="3" t="s">
        <v>66</v>
      </c>
      <c r="E1058" s="3" t="s">
        <v>405</v>
      </c>
    </row>
    <row r="1059" spans="1:5" ht="13.5">
      <c r="A1059" s="3" t="s">
        <v>1445</v>
      </c>
      <c r="B1059" s="3" t="str">
        <f>"1120020016"</f>
        <v>1120020016</v>
      </c>
      <c r="C1059" s="3" t="s">
        <v>404</v>
      </c>
      <c r="D1059" s="3" t="s">
        <v>66</v>
      </c>
      <c r="E1059" s="3" t="s">
        <v>405</v>
      </c>
    </row>
    <row r="1060" spans="1:5" ht="13.5">
      <c r="A1060" s="3" t="s">
        <v>1446</v>
      </c>
      <c r="B1060" s="3" t="str">
        <f>"1120020017"</f>
        <v>1120020017</v>
      </c>
      <c r="C1060" s="3" t="s">
        <v>404</v>
      </c>
      <c r="D1060" s="3" t="s">
        <v>66</v>
      </c>
      <c r="E1060" s="3" t="s">
        <v>405</v>
      </c>
    </row>
    <row r="1061" spans="1:5" ht="13.5">
      <c r="A1061" s="3" t="s">
        <v>1447</v>
      </c>
      <c r="B1061" s="3" t="str">
        <f>"1120020018"</f>
        <v>1120020018</v>
      </c>
      <c r="C1061" s="3" t="s">
        <v>404</v>
      </c>
      <c r="D1061" s="3" t="s">
        <v>66</v>
      </c>
      <c r="E1061" s="3" t="s">
        <v>405</v>
      </c>
    </row>
    <row r="1062" spans="1:5" ht="13.5">
      <c r="A1062" s="3" t="s">
        <v>1448</v>
      </c>
      <c r="B1062" s="3" t="str">
        <f>"1120020019"</f>
        <v>1120020019</v>
      </c>
      <c r="C1062" s="3" t="s">
        <v>404</v>
      </c>
      <c r="D1062" s="3" t="s">
        <v>66</v>
      </c>
      <c r="E1062" s="3" t="s">
        <v>405</v>
      </c>
    </row>
    <row r="1063" spans="1:5" ht="13.5">
      <c r="A1063" s="3" t="s">
        <v>1449</v>
      </c>
      <c r="B1063" s="3" t="str">
        <f>"1120020020"</f>
        <v>1120020020</v>
      </c>
      <c r="C1063" s="3" t="s">
        <v>404</v>
      </c>
      <c r="D1063" s="3" t="s">
        <v>66</v>
      </c>
      <c r="E1063" s="3" t="s">
        <v>405</v>
      </c>
    </row>
    <row r="1064" spans="1:5" ht="13.5">
      <c r="A1064" s="3" t="s">
        <v>1450</v>
      </c>
      <c r="B1064" s="3" t="str">
        <f>"1120020021"</f>
        <v>1120020021</v>
      </c>
      <c r="C1064" s="3" t="s">
        <v>404</v>
      </c>
      <c r="D1064" s="3" t="s">
        <v>66</v>
      </c>
      <c r="E1064" s="3" t="s">
        <v>405</v>
      </c>
    </row>
    <row r="1065" spans="1:5" ht="13.5">
      <c r="A1065" s="3" t="s">
        <v>1451</v>
      </c>
      <c r="B1065" s="3" t="str">
        <f>"1120020022"</f>
        <v>1120020022</v>
      </c>
      <c r="C1065" s="3" t="s">
        <v>404</v>
      </c>
      <c r="D1065" s="3" t="s">
        <v>66</v>
      </c>
      <c r="E1065" s="3" t="s">
        <v>405</v>
      </c>
    </row>
    <row r="1066" spans="1:5" ht="13.5">
      <c r="A1066" s="3" t="s">
        <v>1452</v>
      </c>
      <c r="B1066" s="3" t="str">
        <f>"1120020023"</f>
        <v>1120020023</v>
      </c>
      <c r="C1066" s="3" t="s">
        <v>404</v>
      </c>
      <c r="D1066" s="3" t="s">
        <v>66</v>
      </c>
      <c r="E1066" s="3" t="s">
        <v>405</v>
      </c>
    </row>
    <row r="1067" spans="1:5" ht="13.5">
      <c r="A1067" s="3" t="s">
        <v>1453</v>
      </c>
      <c r="B1067" s="3" t="str">
        <f>"1120020024"</f>
        <v>1120020024</v>
      </c>
      <c r="C1067" s="3" t="s">
        <v>404</v>
      </c>
      <c r="D1067" s="3" t="s">
        <v>66</v>
      </c>
      <c r="E1067" s="3" t="s">
        <v>405</v>
      </c>
    </row>
    <row r="1068" spans="1:5" ht="13.5">
      <c r="A1068" s="3" t="s">
        <v>1454</v>
      </c>
      <c r="B1068" s="3" t="str">
        <f>"1120020025"</f>
        <v>1120020025</v>
      </c>
      <c r="C1068" s="3" t="s">
        <v>404</v>
      </c>
      <c r="D1068" s="3" t="s">
        <v>66</v>
      </c>
      <c r="E1068" s="3" t="s">
        <v>405</v>
      </c>
    </row>
    <row r="1069" spans="1:5" ht="13.5">
      <c r="A1069" s="3" t="s">
        <v>1455</v>
      </c>
      <c r="B1069" s="3" t="str">
        <f>"1120020026"</f>
        <v>1120020026</v>
      </c>
      <c r="C1069" s="3" t="s">
        <v>404</v>
      </c>
      <c r="D1069" s="3" t="s">
        <v>66</v>
      </c>
      <c r="E1069" s="3" t="s">
        <v>405</v>
      </c>
    </row>
    <row r="1070" spans="1:5" ht="13.5">
      <c r="A1070" s="3" t="s">
        <v>1456</v>
      </c>
      <c r="B1070" s="3" t="str">
        <f>"1120020027"</f>
        <v>1120020027</v>
      </c>
      <c r="C1070" s="3" t="s">
        <v>404</v>
      </c>
      <c r="D1070" s="3" t="s">
        <v>66</v>
      </c>
      <c r="E1070" s="3" t="s">
        <v>405</v>
      </c>
    </row>
    <row r="1071" spans="1:5" ht="13.5">
      <c r="A1071" s="3" t="s">
        <v>1457</v>
      </c>
      <c r="B1071" s="3" t="str">
        <f>"1120020028"</f>
        <v>1120020028</v>
      </c>
      <c r="C1071" s="3" t="s">
        <v>404</v>
      </c>
      <c r="D1071" s="3" t="s">
        <v>66</v>
      </c>
      <c r="E1071" s="3" t="s">
        <v>405</v>
      </c>
    </row>
    <row r="1072" spans="1:5" ht="13.5">
      <c r="A1072" s="3" t="s">
        <v>1458</v>
      </c>
      <c r="B1072" s="3" t="str">
        <f>"1120020029"</f>
        <v>1120020029</v>
      </c>
      <c r="C1072" s="3" t="s">
        <v>404</v>
      </c>
      <c r="D1072" s="3" t="s">
        <v>66</v>
      </c>
      <c r="E1072" s="3" t="s">
        <v>405</v>
      </c>
    </row>
    <row r="1073" spans="1:5" ht="13.5">
      <c r="A1073" s="3" t="s">
        <v>1459</v>
      </c>
      <c r="B1073" s="3" t="str">
        <f>"1120020030"</f>
        <v>1120020030</v>
      </c>
      <c r="C1073" s="3" t="s">
        <v>404</v>
      </c>
      <c r="D1073" s="3" t="s">
        <v>66</v>
      </c>
      <c r="E1073" s="3" t="s">
        <v>405</v>
      </c>
    </row>
    <row r="1074" spans="1:5" ht="13.5">
      <c r="A1074" s="3" t="s">
        <v>1460</v>
      </c>
      <c r="B1074" s="3" t="str">
        <f>"1120020031"</f>
        <v>1120020031</v>
      </c>
      <c r="C1074" s="3" t="s">
        <v>404</v>
      </c>
      <c r="D1074" s="3" t="s">
        <v>66</v>
      </c>
      <c r="E1074" s="3" t="s">
        <v>405</v>
      </c>
    </row>
    <row r="1075" spans="1:5" ht="13.5">
      <c r="A1075" s="3" t="s">
        <v>1461</v>
      </c>
      <c r="B1075" s="3" t="str">
        <f>"1120020032"</f>
        <v>1120020032</v>
      </c>
      <c r="C1075" s="3" t="s">
        <v>404</v>
      </c>
      <c r="D1075" s="3" t="s">
        <v>66</v>
      </c>
      <c r="E1075" s="3" t="s">
        <v>405</v>
      </c>
    </row>
    <row r="1076" spans="1:5" ht="13.5">
      <c r="A1076" s="3" t="s">
        <v>1462</v>
      </c>
      <c r="B1076" s="3" t="str">
        <f>"1120020033"</f>
        <v>1120020033</v>
      </c>
      <c r="C1076" s="3" t="s">
        <v>404</v>
      </c>
      <c r="D1076" s="3" t="s">
        <v>66</v>
      </c>
      <c r="E1076" s="3" t="s">
        <v>405</v>
      </c>
    </row>
    <row r="1077" spans="1:5" ht="13.5">
      <c r="A1077" s="3" t="s">
        <v>1463</v>
      </c>
      <c r="B1077" s="3" t="str">
        <f>"1120020034"</f>
        <v>1120020034</v>
      </c>
      <c r="C1077" s="3" t="s">
        <v>404</v>
      </c>
      <c r="D1077" s="3" t="s">
        <v>66</v>
      </c>
      <c r="E1077" s="3" t="s">
        <v>405</v>
      </c>
    </row>
    <row r="1078" spans="1:5" ht="13.5">
      <c r="A1078" s="3" t="s">
        <v>1464</v>
      </c>
      <c r="B1078" s="3" t="str">
        <f>"1120020035"</f>
        <v>1120020035</v>
      </c>
      <c r="C1078" s="3" t="s">
        <v>404</v>
      </c>
      <c r="D1078" s="3" t="s">
        <v>66</v>
      </c>
      <c r="E1078" s="3" t="s">
        <v>405</v>
      </c>
    </row>
    <row r="1079" spans="1:5" ht="13.5">
      <c r="A1079" s="3" t="s">
        <v>1465</v>
      </c>
      <c r="B1079" s="3" t="str">
        <f>"1120020036"</f>
        <v>1120020036</v>
      </c>
      <c r="C1079" s="3" t="s">
        <v>404</v>
      </c>
      <c r="D1079" s="3" t="s">
        <v>66</v>
      </c>
      <c r="E1079" s="3" t="s">
        <v>405</v>
      </c>
    </row>
    <row r="1080" spans="1:5" ht="13.5">
      <c r="A1080" s="3" t="s">
        <v>1466</v>
      </c>
      <c r="B1080" s="3" t="str">
        <f>"1120020037"</f>
        <v>1120020037</v>
      </c>
      <c r="C1080" s="3" t="s">
        <v>404</v>
      </c>
      <c r="D1080" s="3" t="s">
        <v>66</v>
      </c>
      <c r="E1080" s="3" t="s">
        <v>405</v>
      </c>
    </row>
    <row r="1081" spans="1:5" ht="13.5">
      <c r="A1081" s="3" t="s">
        <v>1467</v>
      </c>
      <c r="B1081" s="3" t="str">
        <f>"1120020038"</f>
        <v>1120020038</v>
      </c>
      <c r="C1081" s="3" t="s">
        <v>404</v>
      </c>
      <c r="D1081" s="3" t="s">
        <v>66</v>
      </c>
      <c r="E1081" s="3" t="s">
        <v>405</v>
      </c>
    </row>
    <row r="1082" spans="1:5" ht="13.5">
      <c r="A1082" s="3" t="s">
        <v>1468</v>
      </c>
      <c r="B1082" s="3" t="str">
        <f>"1120020039"</f>
        <v>1120020039</v>
      </c>
      <c r="C1082" s="3" t="s">
        <v>404</v>
      </c>
      <c r="D1082" s="3" t="s">
        <v>66</v>
      </c>
      <c r="E1082" s="3" t="s">
        <v>405</v>
      </c>
    </row>
    <row r="1083" spans="1:5" ht="13.5">
      <c r="A1083" s="3" t="s">
        <v>1469</v>
      </c>
      <c r="B1083" s="3" t="str">
        <f>"1120020040"</f>
        <v>1120020040</v>
      </c>
      <c r="C1083" s="3" t="s">
        <v>404</v>
      </c>
      <c r="D1083" s="3" t="s">
        <v>66</v>
      </c>
      <c r="E1083" s="3" t="s">
        <v>405</v>
      </c>
    </row>
    <row r="1084" spans="1:5" ht="13.5">
      <c r="A1084" s="3" t="s">
        <v>1470</v>
      </c>
      <c r="B1084" s="3" t="str">
        <f>"1120020041"</f>
        <v>1120020041</v>
      </c>
      <c r="C1084" s="3" t="s">
        <v>404</v>
      </c>
      <c r="D1084" s="3" t="s">
        <v>66</v>
      </c>
      <c r="E1084" s="3" t="s">
        <v>405</v>
      </c>
    </row>
    <row r="1085" spans="1:5" ht="13.5">
      <c r="A1085" s="3" t="s">
        <v>1471</v>
      </c>
      <c r="B1085" s="3" t="str">
        <f>"1120020042"</f>
        <v>1120020042</v>
      </c>
      <c r="C1085" s="3" t="s">
        <v>404</v>
      </c>
      <c r="D1085" s="3" t="s">
        <v>66</v>
      </c>
      <c r="E1085" s="3" t="s">
        <v>405</v>
      </c>
    </row>
    <row r="1086" spans="1:5" ht="13.5">
      <c r="A1086" s="3" t="s">
        <v>1472</v>
      </c>
      <c r="B1086" s="3" t="str">
        <f>"1120020043"</f>
        <v>1120020043</v>
      </c>
      <c r="C1086" s="3" t="s">
        <v>404</v>
      </c>
      <c r="D1086" s="3" t="s">
        <v>66</v>
      </c>
      <c r="E1086" s="3" t="s">
        <v>405</v>
      </c>
    </row>
    <row r="1087" spans="1:5" ht="13.5">
      <c r="A1087" s="3" t="s">
        <v>1473</v>
      </c>
      <c r="B1087" s="3" t="str">
        <f>"1120020044"</f>
        <v>1120020044</v>
      </c>
      <c r="C1087" s="3" t="s">
        <v>404</v>
      </c>
      <c r="D1087" s="3" t="s">
        <v>66</v>
      </c>
      <c r="E1087" s="3" t="s">
        <v>405</v>
      </c>
    </row>
    <row r="1088" spans="1:5" ht="13.5">
      <c r="A1088" s="3" t="s">
        <v>1474</v>
      </c>
      <c r="B1088" s="3" t="str">
        <f>"1120020045"</f>
        <v>1120020045</v>
      </c>
      <c r="C1088" s="3" t="s">
        <v>404</v>
      </c>
      <c r="D1088" s="3" t="s">
        <v>66</v>
      </c>
      <c r="E1088" s="3" t="s">
        <v>405</v>
      </c>
    </row>
    <row r="1089" spans="1:5" ht="13.5">
      <c r="A1089" s="3" t="s">
        <v>1475</v>
      </c>
      <c r="B1089" s="3" t="str">
        <f>"1120020046"</f>
        <v>1120020046</v>
      </c>
      <c r="C1089" s="3" t="s">
        <v>404</v>
      </c>
      <c r="D1089" s="3" t="s">
        <v>66</v>
      </c>
      <c r="E1089" s="3" t="s">
        <v>405</v>
      </c>
    </row>
    <row r="1090" spans="1:5" ht="13.5">
      <c r="A1090" s="3" t="s">
        <v>1476</v>
      </c>
      <c r="B1090" s="3" t="str">
        <f>"1120020047"</f>
        <v>1120020047</v>
      </c>
      <c r="C1090" s="3" t="s">
        <v>404</v>
      </c>
      <c r="D1090" s="3" t="s">
        <v>66</v>
      </c>
      <c r="E1090" s="3" t="s">
        <v>405</v>
      </c>
    </row>
    <row r="1091" spans="1:5" ht="13.5">
      <c r="A1091" s="3" t="s">
        <v>1477</v>
      </c>
      <c r="B1091" s="3" t="str">
        <f>"1120020048"</f>
        <v>1120020048</v>
      </c>
      <c r="C1091" s="3" t="s">
        <v>404</v>
      </c>
      <c r="D1091" s="3" t="s">
        <v>66</v>
      </c>
      <c r="E1091" s="3" t="s">
        <v>405</v>
      </c>
    </row>
    <row r="1092" spans="1:5" ht="13.5">
      <c r="A1092" s="3" t="s">
        <v>1478</v>
      </c>
      <c r="B1092" s="3" t="str">
        <f>"1120020049"</f>
        <v>1120020049</v>
      </c>
      <c r="C1092" s="3" t="s">
        <v>404</v>
      </c>
      <c r="D1092" s="3" t="s">
        <v>66</v>
      </c>
      <c r="E1092" s="3" t="s">
        <v>405</v>
      </c>
    </row>
    <row r="1093" spans="1:5" ht="13.5">
      <c r="A1093" s="3" t="s">
        <v>1479</v>
      </c>
      <c r="B1093" s="3" t="str">
        <f>"1120020050"</f>
        <v>1120020050</v>
      </c>
      <c r="C1093" s="3" t="s">
        <v>445</v>
      </c>
      <c r="D1093" s="3" t="s">
        <v>66</v>
      </c>
      <c r="E1093" s="3" t="s">
        <v>405</v>
      </c>
    </row>
    <row r="1094" spans="1:5" ht="13.5">
      <c r="A1094" s="3" t="s">
        <v>1480</v>
      </c>
      <c r="B1094" s="3" t="str">
        <f>"1120020051"</f>
        <v>1120020051</v>
      </c>
      <c r="C1094" s="3" t="s">
        <v>404</v>
      </c>
      <c r="D1094" s="3" t="s">
        <v>66</v>
      </c>
      <c r="E1094" s="3" t="s">
        <v>405</v>
      </c>
    </row>
    <row r="1095" spans="1:5" ht="13.5">
      <c r="A1095" s="3" t="s">
        <v>1481</v>
      </c>
      <c r="B1095" s="3" t="str">
        <f>"1120020052"</f>
        <v>1120020052</v>
      </c>
      <c r="C1095" s="3" t="s">
        <v>404</v>
      </c>
      <c r="D1095" s="3" t="s">
        <v>66</v>
      </c>
      <c r="E1095" s="3" t="s">
        <v>405</v>
      </c>
    </row>
    <row r="1096" spans="1:5" ht="13.5">
      <c r="A1096" s="3" t="s">
        <v>1482</v>
      </c>
      <c r="B1096" s="3" t="str">
        <f>"1120020053"</f>
        <v>1120020053</v>
      </c>
      <c r="C1096" s="3" t="s">
        <v>404</v>
      </c>
      <c r="D1096" s="3" t="s">
        <v>66</v>
      </c>
      <c r="E1096" s="3" t="s">
        <v>405</v>
      </c>
    </row>
    <row r="1097" spans="1:5" ht="13.5">
      <c r="A1097" s="3" t="s">
        <v>1483</v>
      </c>
      <c r="B1097" s="3" t="str">
        <f>"1120020054"</f>
        <v>1120020054</v>
      </c>
      <c r="C1097" s="3" t="s">
        <v>404</v>
      </c>
      <c r="D1097" s="3" t="s">
        <v>66</v>
      </c>
      <c r="E1097" s="3" t="s">
        <v>405</v>
      </c>
    </row>
    <row r="1098" spans="1:5" ht="13.5">
      <c r="A1098" s="3" t="s">
        <v>1484</v>
      </c>
      <c r="B1098" s="3" t="str">
        <f>"1120020055"</f>
        <v>1120020055</v>
      </c>
      <c r="C1098" s="3" t="s">
        <v>404</v>
      </c>
      <c r="D1098" s="3" t="s">
        <v>66</v>
      </c>
      <c r="E1098" s="3" t="s">
        <v>405</v>
      </c>
    </row>
    <row r="1099" spans="1:5" ht="13.5">
      <c r="A1099" s="3" t="s">
        <v>1485</v>
      </c>
      <c r="B1099" s="3" t="str">
        <f>"1120020056"</f>
        <v>1120020056</v>
      </c>
      <c r="C1099" s="3" t="s">
        <v>404</v>
      </c>
      <c r="D1099" s="3" t="s">
        <v>66</v>
      </c>
      <c r="E1099" s="3" t="s">
        <v>405</v>
      </c>
    </row>
    <row r="1100" spans="1:5" ht="13.5">
      <c r="A1100" s="3" t="s">
        <v>1486</v>
      </c>
      <c r="B1100" s="3" t="str">
        <f>"1120020057"</f>
        <v>1120020057</v>
      </c>
      <c r="C1100" s="3" t="s">
        <v>404</v>
      </c>
      <c r="D1100" s="3" t="s">
        <v>66</v>
      </c>
      <c r="E1100" s="3" t="s">
        <v>405</v>
      </c>
    </row>
    <row r="1101" spans="1:5" ht="13.5">
      <c r="A1101" s="3" t="s">
        <v>1487</v>
      </c>
      <c r="B1101" s="3" t="str">
        <f>"1120020058"</f>
        <v>1120020058</v>
      </c>
      <c r="C1101" s="3" t="s">
        <v>404</v>
      </c>
      <c r="D1101" s="3" t="s">
        <v>66</v>
      </c>
      <c r="E1101" s="3" t="s">
        <v>405</v>
      </c>
    </row>
    <row r="1102" spans="1:5" ht="13.5">
      <c r="A1102" s="3" t="s">
        <v>1488</v>
      </c>
      <c r="B1102" s="3" t="str">
        <f>"1120020059"</f>
        <v>1120020059</v>
      </c>
      <c r="C1102" s="3" t="s">
        <v>445</v>
      </c>
      <c r="D1102" s="3" t="s">
        <v>66</v>
      </c>
      <c r="E1102" s="3" t="s">
        <v>405</v>
      </c>
    </row>
    <row r="1103" spans="1:5" ht="13.5">
      <c r="A1103" s="3" t="s">
        <v>1489</v>
      </c>
      <c r="B1103" s="3" t="str">
        <f>"1120020060"</f>
        <v>1120020060</v>
      </c>
      <c r="C1103" s="3" t="s">
        <v>404</v>
      </c>
      <c r="D1103" s="3" t="s">
        <v>66</v>
      </c>
      <c r="E1103" s="3" t="s">
        <v>405</v>
      </c>
    </row>
    <row r="1104" spans="1:5" ht="13.5">
      <c r="A1104" s="3" t="s">
        <v>1490</v>
      </c>
      <c r="B1104" s="3" t="str">
        <f>"1120020061"</f>
        <v>1120020061</v>
      </c>
      <c r="C1104" s="3" t="s">
        <v>404</v>
      </c>
      <c r="D1104" s="3" t="s">
        <v>66</v>
      </c>
      <c r="E1104" s="3" t="s">
        <v>405</v>
      </c>
    </row>
    <row r="1105" spans="1:5" ht="13.5">
      <c r="A1105" s="3" t="s">
        <v>1491</v>
      </c>
      <c r="B1105" s="3" t="str">
        <f>"1120020062"</f>
        <v>1120020062</v>
      </c>
      <c r="C1105" s="3" t="s">
        <v>404</v>
      </c>
      <c r="D1105" s="3" t="s">
        <v>66</v>
      </c>
      <c r="E1105" s="3" t="s">
        <v>405</v>
      </c>
    </row>
    <row r="1106" spans="1:5" ht="13.5">
      <c r="A1106" s="3" t="s">
        <v>1492</v>
      </c>
      <c r="B1106" s="3" t="str">
        <f>"1120020063"</f>
        <v>1120020063</v>
      </c>
      <c r="C1106" s="3" t="s">
        <v>404</v>
      </c>
      <c r="D1106" s="3" t="s">
        <v>66</v>
      </c>
      <c r="E1106" s="3" t="s">
        <v>405</v>
      </c>
    </row>
    <row r="1107" spans="1:5" ht="13.5">
      <c r="A1107" s="3" t="s">
        <v>1493</v>
      </c>
      <c r="B1107" s="3" t="str">
        <f>"1120020064"</f>
        <v>1120020064</v>
      </c>
      <c r="C1107" s="3" t="s">
        <v>404</v>
      </c>
      <c r="D1107" s="3" t="s">
        <v>66</v>
      </c>
      <c r="E1107" s="3" t="s">
        <v>405</v>
      </c>
    </row>
    <row r="1108" spans="1:5" ht="13.5">
      <c r="A1108" s="3" t="s">
        <v>1494</v>
      </c>
      <c r="B1108" s="3" t="str">
        <f>"1120020065"</f>
        <v>1120020065</v>
      </c>
      <c r="C1108" s="3" t="s">
        <v>404</v>
      </c>
      <c r="D1108" s="3" t="s">
        <v>66</v>
      </c>
      <c r="E1108" s="3" t="s">
        <v>405</v>
      </c>
    </row>
    <row r="1109" spans="1:5" ht="13.5">
      <c r="A1109" s="3" t="s">
        <v>1495</v>
      </c>
      <c r="B1109" s="3" t="str">
        <f>"1120020066"</f>
        <v>1120020066</v>
      </c>
      <c r="C1109" s="3" t="s">
        <v>404</v>
      </c>
      <c r="D1109" s="3" t="s">
        <v>66</v>
      </c>
      <c r="E1109" s="3" t="s">
        <v>405</v>
      </c>
    </row>
    <row r="1110" spans="1:5" ht="13.5">
      <c r="A1110" s="3" t="s">
        <v>1496</v>
      </c>
      <c r="B1110" s="3" t="str">
        <f>"1120020067"</f>
        <v>1120020067</v>
      </c>
      <c r="C1110" s="3" t="s">
        <v>404</v>
      </c>
      <c r="D1110" s="3" t="s">
        <v>66</v>
      </c>
      <c r="E1110" s="3" t="s">
        <v>405</v>
      </c>
    </row>
    <row r="1111" spans="1:5" ht="13.5">
      <c r="A1111" s="3" t="s">
        <v>1497</v>
      </c>
      <c r="B1111" s="3" t="str">
        <f>"1120020068"</f>
        <v>1120020068</v>
      </c>
      <c r="C1111" s="3" t="s">
        <v>404</v>
      </c>
      <c r="D1111" s="3" t="s">
        <v>66</v>
      </c>
      <c r="E1111" s="3" t="s">
        <v>405</v>
      </c>
    </row>
    <row r="1112" spans="1:5" ht="13.5">
      <c r="A1112" s="3" t="s">
        <v>1498</v>
      </c>
      <c r="B1112" s="3" t="str">
        <f>"1120020069"</f>
        <v>1120020069</v>
      </c>
      <c r="C1112" s="3" t="s">
        <v>404</v>
      </c>
      <c r="D1112" s="3" t="s">
        <v>66</v>
      </c>
      <c r="E1112" s="3" t="s">
        <v>405</v>
      </c>
    </row>
    <row r="1113" spans="1:5" ht="13.5">
      <c r="A1113" s="3" t="s">
        <v>1499</v>
      </c>
      <c r="B1113" s="3" t="str">
        <f>"1120020070"</f>
        <v>1120020070</v>
      </c>
      <c r="C1113" s="3" t="s">
        <v>404</v>
      </c>
      <c r="D1113" s="3" t="s">
        <v>66</v>
      </c>
      <c r="E1113" s="3" t="s">
        <v>405</v>
      </c>
    </row>
    <row r="1114" spans="1:5" ht="13.5">
      <c r="A1114" s="3" t="s">
        <v>1500</v>
      </c>
      <c r="B1114" s="3" t="str">
        <f>"1120020071"</f>
        <v>1120020071</v>
      </c>
      <c r="C1114" s="3" t="s">
        <v>404</v>
      </c>
      <c r="D1114" s="3" t="s">
        <v>66</v>
      </c>
      <c r="E1114" s="3" t="s">
        <v>405</v>
      </c>
    </row>
    <row r="1115" spans="1:5" ht="13.5">
      <c r="A1115" s="3" t="s">
        <v>1501</v>
      </c>
      <c r="B1115" s="3" t="str">
        <f>"1120020072"</f>
        <v>1120020072</v>
      </c>
      <c r="C1115" s="3" t="s">
        <v>404</v>
      </c>
      <c r="D1115" s="3" t="s">
        <v>66</v>
      </c>
      <c r="E1115" s="3" t="s">
        <v>405</v>
      </c>
    </row>
    <row r="1116" spans="1:5" ht="13.5">
      <c r="A1116" s="3" t="s">
        <v>1502</v>
      </c>
      <c r="B1116" s="3" t="str">
        <f>"1120020073"</f>
        <v>1120020073</v>
      </c>
      <c r="C1116" s="3" t="s">
        <v>404</v>
      </c>
      <c r="D1116" s="3" t="s">
        <v>66</v>
      </c>
      <c r="E1116" s="3" t="s">
        <v>405</v>
      </c>
    </row>
    <row r="1117" spans="1:5" ht="13.5">
      <c r="A1117" s="3" t="s">
        <v>1503</v>
      </c>
      <c r="B1117" s="3" t="str">
        <f>"1120020074"</f>
        <v>1120020074</v>
      </c>
      <c r="C1117" s="3" t="s">
        <v>404</v>
      </c>
      <c r="D1117" s="3" t="s">
        <v>66</v>
      </c>
      <c r="E1117" s="3" t="s">
        <v>405</v>
      </c>
    </row>
    <row r="1118" spans="1:5" ht="13.5">
      <c r="A1118" s="3" t="s">
        <v>1504</v>
      </c>
      <c r="B1118" s="3" t="str">
        <f>"1120020075"</f>
        <v>1120020075</v>
      </c>
      <c r="C1118" s="3" t="s">
        <v>404</v>
      </c>
      <c r="D1118" s="3" t="s">
        <v>66</v>
      </c>
      <c r="E1118" s="3" t="s">
        <v>405</v>
      </c>
    </row>
    <row r="1119" spans="1:5" ht="13.5">
      <c r="A1119" s="3" t="s">
        <v>1505</v>
      </c>
      <c r="B1119" s="3" t="str">
        <f>"1120020076"</f>
        <v>1120020076</v>
      </c>
      <c r="C1119" s="3" t="s">
        <v>404</v>
      </c>
      <c r="D1119" s="3" t="s">
        <v>66</v>
      </c>
      <c r="E1119" s="3" t="s">
        <v>405</v>
      </c>
    </row>
    <row r="1120" spans="1:5" ht="13.5">
      <c r="A1120" s="3" t="s">
        <v>1506</v>
      </c>
      <c r="B1120" s="3" t="str">
        <f>"1120020077"</f>
        <v>1120020077</v>
      </c>
      <c r="C1120" s="3" t="s">
        <v>404</v>
      </c>
      <c r="D1120" s="3" t="s">
        <v>66</v>
      </c>
      <c r="E1120" s="3" t="s">
        <v>405</v>
      </c>
    </row>
    <row r="1121" spans="1:5" ht="13.5">
      <c r="A1121" s="3" t="s">
        <v>1507</v>
      </c>
      <c r="B1121" s="3" t="str">
        <f>"1120020078"</f>
        <v>1120020078</v>
      </c>
      <c r="C1121" s="3" t="s">
        <v>404</v>
      </c>
      <c r="D1121" s="3" t="s">
        <v>66</v>
      </c>
      <c r="E1121" s="3" t="s">
        <v>405</v>
      </c>
    </row>
    <row r="1122" spans="1:5" ht="13.5">
      <c r="A1122" s="3" t="s">
        <v>1508</v>
      </c>
      <c r="B1122" s="3" t="str">
        <f>"1120020079"</f>
        <v>1120020079</v>
      </c>
      <c r="C1122" s="3" t="s">
        <v>404</v>
      </c>
      <c r="D1122" s="3" t="s">
        <v>66</v>
      </c>
      <c r="E1122" s="3" t="s">
        <v>405</v>
      </c>
    </row>
    <row r="1123" spans="1:5" ht="13.5">
      <c r="A1123" s="3" t="s">
        <v>1509</v>
      </c>
      <c r="B1123" s="3" t="str">
        <f>"1120020080"</f>
        <v>1120020080</v>
      </c>
      <c r="C1123" s="3" t="s">
        <v>404</v>
      </c>
      <c r="D1123" s="3" t="s">
        <v>66</v>
      </c>
      <c r="E1123" s="3" t="s">
        <v>405</v>
      </c>
    </row>
    <row r="1124" spans="1:5" ht="13.5">
      <c r="A1124" s="3" t="s">
        <v>1510</v>
      </c>
      <c r="B1124" s="3" t="str">
        <f>"1120020081"</f>
        <v>1120020081</v>
      </c>
      <c r="C1124" s="3" t="s">
        <v>404</v>
      </c>
      <c r="D1124" s="3" t="s">
        <v>66</v>
      </c>
      <c r="E1124" s="3" t="s">
        <v>405</v>
      </c>
    </row>
    <row r="1125" spans="1:5" ht="13.5">
      <c r="A1125" s="3" t="s">
        <v>1511</v>
      </c>
      <c r="B1125" s="3" t="str">
        <f>"1120020082"</f>
        <v>1120020082</v>
      </c>
      <c r="C1125" s="3" t="s">
        <v>404</v>
      </c>
      <c r="D1125" s="3" t="s">
        <v>66</v>
      </c>
      <c r="E1125" s="3" t="s">
        <v>405</v>
      </c>
    </row>
    <row r="1126" spans="1:5" ht="13.5">
      <c r="A1126" s="3" t="s">
        <v>1512</v>
      </c>
      <c r="B1126" s="3" t="str">
        <f>"1120020083"</f>
        <v>1120020083</v>
      </c>
      <c r="C1126" s="3" t="s">
        <v>404</v>
      </c>
      <c r="D1126" s="3" t="s">
        <v>66</v>
      </c>
      <c r="E1126" s="3" t="s">
        <v>405</v>
      </c>
    </row>
    <row r="1127" spans="1:5" ht="13.5">
      <c r="A1127" s="3" t="s">
        <v>1513</v>
      </c>
      <c r="B1127" s="3" t="str">
        <f>"1120020084"</f>
        <v>1120020084</v>
      </c>
      <c r="C1127" s="3" t="s">
        <v>404</v>
      </c>
      <c r="D1127" s="3" t="s">
        <v>66</v>
      </c>
      <c r="E1127" s="3" t="s">
        <v>405</v>
      </c>
    </row>
    <row r="1128" spans="1:5" ht="13.5">
      <c r="A1128" s="3" t="s">
        <v>1514</v>
      </c>
      <c r="B1128" s="3" t="str">
        <f>"1120020085"</f>
        <v>1120020085</v>
      </c>
      <c r="C1128" s="3" t="s">
        <v>404</v>
      </c>
      <c r="D1128" s="3" t="s">
        <v>66</v>
      </c>
      <c r="E1128" s="3" t="s">
        <v>405</v>
      </c>
    </row>
    <row r="1129" spans="1:5" ht="13.5">
      <c r="A1129" s="3" t="s">
        <v>1515</v>
      </c>
      <c r="B1129" s="3" t="str">
        <f>"1120020086"</f>
        <v>1120020086</v>
      </c>
      <c r="C1129" s="3" t="s">
        <v>404</v>
      </c>
      <c r="D1129" s="3" t="s">
        <v>66</v>
      </c>
      <c r="E1129" s="3" t="s">
        <v>405</v>
      </c>
    </row>
    <row r="1130" spans="1:5" ht="13.5">
      <c r="A1130" s="3" t="s">
        <v>1516</v>
      </c>
      <c r="B1130" s="3" t="str">
        <f>"1120020087"</f>
        <v>1120020087</v>
      </c>
      <c r="C1130" s="3" t="s">
        <v>404</v>
      </c>
      <c r="D1130" s="3" t="s">
        <v>66</v>
      </c>
      <c r="E1130" s="3" t="s">
        <v>405</v>
      </c>
    </row>
    <row r="1131" spans="1:5" ht="13.5">
      <c r="A1131" s="3" t="s">
        <v>1517</v>
      </c>
      <c r="B1131" s="3" t="str">
        <f>"1120020088"</f>
        <v>1120020088</v>
      </c>
      <c r="C1131" s="3" t="s">
        <v>404</v>
      </c>
      <c r="D1131" s="3" t="s">
        <v>66</v>
      </c>
      <c r="E1131" s="3" t="s">
        <v>405</v>
      </c>
    </row>
    <row r="1132" spans="1:5" ht="13.5">
      <c r="A1132" s="3" t="s">
        <v>1518</v>
      </c>
      <c r="B1132" s="3" t="str">
        <f>"1120020089"</f>
        <v>1120020089</v>
      </c>
      <c r="C1132" s="3" t="s">
        <v>404</v>
      </c>
      <c r="D1132" s="3" t="s">
        <v>66</v>
      </c>
      <c r="E1132" s="3" t="s">
        <v>405</v>
      </c>
    </row>
    <row r="1133" spans="1:5" ht="13.5">
      <c r="A1133" s="3" t="s">
        <v>1519</v>
      </c>
      <c r="B1133" s="3" t="str">
        <f>"1120020090"</f>
        <v>1120020090</v>
      </c>
      <c r="C1133" s="3" t="s">
        <v>404</v>
      </c>
      <c r="D1133" s="3" t="s">
        <v>66</v>
      </c>
      <c r="E1133" s="3" t="s">
        <v>405</v>
      </c>
    </row>
    <row r="1134" spans="1:5" ht="13.5">
      <c r="A1134" s="3" t="s">
        <v>1520</v>
      </c>
      <c r="B1134" s="3" t="str">
        <f>"1120020091"</f>
        <v>1120020091</v>
      </c>
      <c r="C1134" s="3" t="s">
        <v>404</v>
      </c>
      <c r="D1134" s="3" t="s">
        <v>66</v>
      </c>
      <c r="E1134" s="3" t="s">
        <v>405</v>
      </c>
    </row>
    <row r="1135" spans="1:5" ht="13.5">
      <c r="A1135" s="3" t="s">
        <v>1521</v>
      </c>
      <c r="B1135" s="3" t="str">
        <f>"1120020092"</f>
        <v>1120020092</v>
      </c>
      <c r="C1135" s="3" t="s">
        <v>404</v>
      </c>
      <c r="D1135" s="3" t="s">
        <v>66</v>
      </c>
      <c r="E1135" s="3" t="s">
        <v>405</v>
      </c>
    </row>
    <row r="1136" spans="1:5" ht="13.5">
      <c r="A1136" s="3" t="s">
        <v>1522</v>
      </c>
      <c r="B1136" s="3" t="str">
        <f>"1120020093"</f>
        <v>1120020093</v>
      </c>
      <c r="C1136" s="3" t="s">
        <v>404</v>
      </c>
      <c r="D1136" s="3" t="s">
        <v>66</v>
      </c>
      <c r="E1136" s="3" t="s">
        <v>405</v>
      </c>
    </row>
    <row r="1137" spans="1:5" ht="13.5">
      <c r="A1137" s="3" t="s">
        <v>1523</v>
      </c>
      <c r="B1137" s="3" t="str">
        <f>"1120020094"</f>
        <v>1120020094</v>
      </c>
      <c r="C1137" s="3" t="s">
        <v>404</v>
      </c>
      <c r="D1137" s="3" t="s">
        <v>66</v>
      </c>
      <c r="E1137" s="3" t="s">
        <v>405</v>
      </c>
    </row>
    <row r="1138" spans="1:5" ht="13.5">
      <c r="A1138" s="3" t="s">
        <v>1524</v>
      </c>
      <c r="B1138" s="3" t="str">
        <f>"1120020095"</f>
        <v>1120020095</v>
      </c>
      <c r="C1138" s="3" t="s">
        <v>404</v>
      </c>
      <c r="D1138" s="3" t="s">
        <v>66</v>
      </c>
      <c r="E1138" s="3" t="s">
        <v>405</v>
      </c>
    </row>
    <row r="1139" spans="1:5" ht="13.5">
      <c r="A1139" s="3" t="s">
        <v>1525</v>
      </c>
      <c r="B1139" s="3" t="str">
        <f>"1120020096"</f>
        <v>1120020096</v>
      </c>
      <c r="C1139" s="3" t="s">
        <v>404</v>
      </c>
      <c r="D1139" s="3" t="s">
        <v>66</v>
      </c>
      <c r="E1139" s="3" t="s">
        <v>405</v>
      </c>
    </row>
    <row r="1140" spans="1:5" ht="13.5">
      <c r="A1140" s="3" t="s">
        <v>1526</v>
      </c>
      <c r="B1140" s="3" t="str">
        <f>"1120020097"</f>
        <v>1120020097</v>
      </c>
      <c r="C1140" s="3" t="s">
        <v>404</v>
      </c>
      <c r="D1140" s="3" t="s">
        <v>66</v>
      </c>
      <c r="E1140" s="3" t="s">
        <v>405</v>
      </c>
    </row>
    <row r="1141" spans="1:5" ht="13.5">
      <c r="A1141" s="3" t="s">
        <v>1527</v>
      </c>
      <c r="B1141" s="3" t="str">
        <f>"1120020098"</f>
        <v>1120020098</v>
      </c>
      <c r="C1141" s="3" t="s">
        <v>404</v>
      </c>
      <c r="D1141" s="3" t="s">
        <v>66</v>
      </c>
      <c r="E1141" s="3" t="s">
        <v>405</v>
      </c>
    </row>
    <row r="1142" spans="1:5" ht="13.5">
      <c r="A1142" s="3" t="s">
        <v>1528</v>
      </c>
      <c r="B1142" s="3" t="str">
        <f>"1120020099"</f>
        <v>1120020099</v>
      </c>
      <c r="C1142" s="3" t="s">
        <v>404</v>
      </c>
      <c r="D1142" s="3" t="s">
        <v>66</v>
      </c>
      <c r="E1142" s="3" t="s">
        <v>405</v>
      </c>
    </row>
    <row r="1143" spans="1:5" ht="13.5">
      <c r="A1143" s="3" t="s">
        <v>1529</v>
      </c>
      <c r="B1143" s="3" t="str">
        <f>"1120020100"</f>
        <v>1120020100</v>
      </c>
      <c r="C1143" s="3" t="s">
        <v>404</v>
      </c>
      <c r="D1143" s="3" t="s">
        <v>66</v>
      </c>
      <c r="E1143" s="3" t="s">
        <v>405</v>
      </c>
    </row>
    <row r="1144" spans="1:5" ht="13.5">
      <c r="A1144" s="3" t="s">
        <v>1530</v>
      </c>
      <c r="B1144" s="3" t="str">
        <f>"1120020101"</f>
        <v>1120020101</v>
      </c>
      <c r="C1144" s="3" t="s">
        <v>404</v>
      </c>
      <c r="D1144" s="3" t="s">
        <v>66</v>
      </c>
      <c r="E1144" s="3" t="s">
        <v>405</v>
      </c>
    </row>
    <row r="1145" spans="1:5" ht="13.5">
      <c r="A1145" s="3" t="s">
        <v>1531</v>
      </c>
      <c r="B1145" s="3" t="str">
        <f>"1120020102"</f>
        <v>1120020102</v>
      </c>
      <c r="C1145" s="3" t="s">
        <v>404</v>
      </c>
      <c r="D1145" s="3" t="s">
        <v>66</v>
      </c>
      <c r="E1145" s="3" t="s">
        <v>405</v>
      </c>
    </row>
    <row r="1146" spans="1:5" ht="13.5">
      <c r="A1146" s="3" t="s">
        <v>1532</v>
      </c>
      <c r="B1146" s="3" t="str">
        <f>"1120020103"</f>
        <v>1120020103</v>
      </c>
      <c r="C1146" s="3" t="s">
        <v>404</v>
      </c>
      <c r="D1146" s="3" t="s">
        <v>66</v>
      </c>
      <c r="E1146" s="3" t="s">
        <v>405</v>
      </c>
    </row>
    <row r="1147" spans="1:5" ht="13.5">
      <c r="A1147" s="3" t="s">
        <v>1533</v>
      </c>
      <c r="B1147" s="3" t="str">
        <f>"1120020104"</f>
        <v>1120020104</v>
      </c>
      <c r="C1147" s="3" t="s">
        <v>404</v>
      </c>
      <c r="D1147" s="3" t="s">
        <v>66</v>
      </c>
      <c r="E1147" s="3" t="s">
        <v>405</v>
      </c>
    </row>
    <row r="1148" spans="1:5" ht="13.5">
      <c r="A1148" s="3" t="s">
        <v>1534</v>
      </c>
      <c r="B1148" s="3" t="str">
        <f>"1120020105"</f>
        <v>1120020105</v>
      </c>
      <c r="C1148" s="3" t="s">
        <v>404</v>
      </c>
      <c r="D1148" s="3" t="s">
        <v>66</v>
      </c>
      <c r="E1148" s="3" t="s">
        <v>405</v>
      </c>
    </row>
    <row r="1149" spans="1:5" ht="13.5">
      <c r="A1149" s="3" t="s">
        <v>1535</v>
      </c>
      <c r="B1149" s="3" t="str">
        <f>"1120020106"</f>
        <v>1120020106</v>
      </c>
      <c r="C1149" s="3" t="s">
        <v>404</v>
      </c>
      <c r="D1149" s="3" t="s">
        <v>66</v>
      </c>
      <c r="E1149" s="3" t="s">
        <v>405</v>
      </c>
    </row>
    <row r="1150" spans="1:5" ht="13.5">
      <c r="A1150" s="3" t="s">
        <v>1536</v>
      </c>
      <c r="B1150" s="3" t="str">
        <f>"1120020107"</f>
        <v>1120020107</v>
      </c>
      <c r="C1150" s="3" t="s">
        <v>404</v>
      </c>
      <c r="D1150" s="3" t="s">
        <v>66</v>
      </c>
      <c r="E1150" s="3" t="s">
        <v>405</v>
      </c>
    </row>
    <row r="1151" spans="1:5" ht="13.5">
      <c r="A1151" s="3" t="s">
        <v>1537</v>
      </c>
      <c r="B1151" s="3" t="str">
        <f>"1120020108"</f>
        <v>1120020108</v>
      </c>
      <c r="C1151" s="3" t="s">
        <v>404</v>
      </c>
      <c r="D1151" s="3" t="s">
        <v>66</v>
      </c>
      <c r="E1151" s="3" t="s">
        <v>405</v>
      </c>
    </row>
    <row r="1152" spans="1:5" ht="13.5">
      <c r="A1152" s="3" t="s">
        <v>1538</v>
      </c>
      <c r="B1152" s="3" t="str">
        <f>"1120020109"</f>
        <v>1120020109</v>
      </c>
      <c r="C1152" s="3" t="s">
        <v>404</v>
      </c>
      <c r="D1152" s="3" t="s">
        <v>66</v>
      </c>
      <c r="E1152" s="3" t="s">
        <v>405</v>
      </c>
    </row>
    <row r="1153" spans="1:5" ht="13.5">
      <c r="A1153" s="3" t="s">
        <v>1539</v>
      </c>
      <c r="B1153" s="3" t="str">
        <f>"1120020110"</f>
        <v>1120020110</v>
      </c>
      <c r="C1153" s="3" t="s">
        <v>404</v>
      </c>
      <c r="D1153" s="3" t="s">
        <v>66</v>
      </c>
      <c r="E1153" s="3" t="s">
        <v>405</v>
      </c>
    </row>
    <row r="1154" spans="1:5" ht="13.5">
      <c r="A1154" s="3" t="s">
        <v>1540</v>
      </c>
      <c r="B1154" s="3" t="str">
        <f>"1120020111"</f>
        <v>1120020111</v>
      </c>
      <c r="C1154" s="3" t="s">
        <v>404</v>
      </c>
      <c r="D1154" s="3" t="s">
        <v>66</v>
      </c>
      <c r="E1154" s="3" t="s">
        <v>405</v>
      </c>
    </row>
    <row r="1155" spans="1:5" ht="13.5">
      <c r="A1155" s="3" t="s">
        <v>1541</v>
      </c>
      <c r="B1155" s="3" t="str">
        <f>"1120020112"</f>
        <v>1120020112</v>
      </c>
      <c r="C1155" s="3" t="s">
        <v>404</v>
      </c>
      <c r="D1155" s="3" t="s">
        <v>66</v>
      </c>
      <c r="E1155" s="3" t="s">
        <v>405</v>
      </c>
    </row>
    <row r="1156" spans="1:5" ht="13.5">
      <c r="A1156" s="3" t="s">
        <v>1542</v>
      </c>
      <c r="B1156" s="3" t="str">
        <f>"1120020113"</f>
        <v>1120020113</v>
      </c>
      <c r="C1156" s="3" t="s">
        <v>404</v>
      </c>
      <c r="D1156" s="3" t="s">
        <v>66</v>
      </c>
      <c r="E1156" s="3" t="s">
        <v>405</v>
      </c>
    </row>
    <row r="1157" spans="1:5" ht="13.5">
      <c r="A1157" s="3" t="s">
        <v>1543</v>
      </c>
      <c r="B1157" s="3" t="str">
        <f>"1120020114"</f>
        <v>1120020114</v>
      </c>
      <c r="C1157" s="3" t="s">
        <v>404</v>
      </c>
      <c r="D1157" s="3" t="s">
        <v>66</v>
      </c>
      <c r="E1157" s="3" t="s">
        <v>405</v>
      </c>
    </row>
    <row r="1158" spans="1:5" ht="13.5">
      <c r="A1158" s="3" t="s">
        <v>1544</v>
      </c>
      <c r="B1158" s="3" t="str">
        <f>"1120020115"</f>
        <v>1120020115</v>
      </c>
      <c r="C1158" s="3" t="s">
        <v>404</v>
      </c>
      <c r="D1158" s="3" t="s">
        <v>66</v>
      </c>
      <c r="E1158" s="3" t="s">
        <v>405</v>
      </c>
    </row>
    <row r="1159" spans="1:5" ht="13.5">
      <c r="A1159" s="3" t="s">
        <v>1545</v>
      </c>
      <c r="B1159" s="3" t="str">
        <f>"1120020116"</f>
        <v>1120020116</v>
      </c>
      <c r="C1159" s="3" t="s">
        <v>404</v>
      </c>
      <c r="D1159" s="3" t="s">
        <v>66</v>
      </c>
      <c r="E1159" s="3" t="s">
        <v>405</v>
      </c>
    </row>
    <row r="1160" spans="1:5" ht="13.5">
      <c r="A1160" s="3" t="s">
        <v>1546</v>
      </c>
      <c r="B1160" s="3" t="str">
        <f>"1120020117"</f>
        <v>1120020117</v>
      </c>
      <c r="C1160" s="3" t="s">
        <v>404</v>
      </c>
      <c r="D1160" s="3" t="s">
        <v>66</v>
      </c>
      <c r="E1160" s="3" t="s">
        <v>405</v>
      </c>
    </row>
    <row r="1161" spans="1:5" ht="13.5">
      <c r="A1161" s="3" t="s">
        <v>1547</v>
      </c>
      <c r="B1161" s="3" t="str">
        <f>"1120020118"</f>
        <v>1120020118</v>
      </c>
      <c r="C1161" s="3" t="s">
        <v>404</v>
      </c>
      <c r="D1161" s="3" t="s">
        <v>66</v>
      </c>
      <c r="E1161" s="3" t="s">
        <v>405</v>
      </c>
    </row>
    <row r="1162" spans="1:5" ht="13.5">
      <c r="A1162" s="3" t="s">
        <v>1548</v>
      </c>
      <c r="B1162" s="3" t="str">
        <f>"1120020119"</f>
        <v>1120020119</v>
      </c>
      <c r="C1162" s="3" t="s">
        <v>404</v>
      </c>
      <c r="D1162" s="3" t="s">
        <v>66</v>
      </c>
      <c r="E1162" s="3" t="s">
        <v>405</v>
      </c>
    </row>
    <row r="1163" spans="1:5" ht="13.5">
      <c r="A1163" s="3" t="s">
        <v>1549</v>
      </c>
      <c r="B1163" s="3" t="str">
        <f>"1120020120"</f>
        <v>1120020120</v>
      </c>
      <c r="C1163" s="3" t="s">
        <v>404</v>
      </c>
      <c r="D1163" s="3" t="s">
        <v>66</v>
      </c>
      <c r="E1163" s="3" t="s">
        <v>405</v>
      </c>
    </row>
    <row r="1164" spans="1:5" ht="13.5">
      <c r="A1164" s="3" t="s">
        <v>1279</v>
      </c>
      <c r="B1164" s="3" t="str">
        <f>"1120020121"</f>
        <v>1120020121</v>
      </c>
      <c r="C1164" s="3" t="s">
        <v>404</v>
      </c>
      <c r="D1164" s="3" t="s">
        <v>66</v>
      </c>
      <c r="E1164" s="3" t="s">
        <v>405</v>
      </c>
    </row>
    <row r="1165" spans="1:5" ht="13.5">
      <c r="A1165" s="3" t="s">
        <v>1550</v>
      </c>
      <c r="B1165" s="3" t="str">
        <f>"1120020122"</f>
        <v>1120020122</v>
      </c>
      <c r="C1165" s="3" t="s">
        <v>404</v>
      </c>
      <c r="D1165" s="3" t="s">
        <v>66</v>
      </c>
      <c r="E1165" s="3" t="s">
        <v>405</v>
      </c>
    </row>
    <row r="1166" spans="1:5" ht="13.5">
      <c r="A1166" s="3" t="s">
        <v>1551</v>
      </c>
      <c r="B1166" s="3" t="str">
        <f>"1120020123"</f>
        <v>1120020123</v>
      </c>
      <c r="C1166" s="3" t="s">
        <v>404</v>
      </c>
      <c r="D1166" s="3" t="s">
        <v>66</v>
      </c>
      <c r="E1166" s="3" t="s">
        <v>405</v>
      </c>
    </row>
    <row r="1167" spans="1:5" ht="13.5">
      <c r="A1167" s="3" t="s">
        <v>1552</v>
      </c>
      <c r="B1167" s="3" t="str">
        <f>"1120020124"</f>
        <v>1120020124</v>
      </c>
      <c r="C1167" s="3" t="s">
        <v>404</v>
      </c>
      <c r="D1167" s="3" t="s">
        <v>66</v>
      </c>
      <c r="E1167" s="3" t="s">
        <v>405</v>
      </c>
    </row>
    <row r="1168" spans="1:5" ht="13.5">
      <c r="A1168" s="3" t="s">
        <v>1553</v>
      </c>
      <c r="B1168" s="3" t="str">
        <f>"1120020125"</f>
        <v>1120020125</v>
      </c>
      <c r="C1168" s="3" t="s">
        <v>404</v>
      </c>
      <c r="D1168" s="3" t="s">
        <v>66</v>
      </c>
      <c r="E1168" s="3" t="s">
        <v>405</v>
      </c>
    </row>
    <row r="1169" spans="1:5" ht="13.5">
      <c r="A1169" s="3" t="s">
        <v>1554</v>
      </c>
      <c r="B1169" s="3" t="str">
        <f>"1120020126"</f>
        <v>1120020126</v>
      </c>
      <c r="C1169" s="3" t="s">
        <v>404</v>
      </c>
      <c r="D1169" s="3" t="s">
        <v>66</v>
      </c>
      <c r="E1169" s="3" t="s">
        <v>405</v>
      </c>
    </row>
    <row r="1170" spans="1:5" ht="13.5">
      <c r="A1170" s="3" t="s">
        <v>1555</v>
      </c>
      <c r="B1170" s="3" t="str">
        <f>"1120020127"</f>
        <v>1120020127</v>
      </c>
      <c r="C1170" s="3" t="s">
        <v>404</v>
      </c>
      <c r="D1170" s="3" t="s">
        <v>66</v>
      </c>
      <c r="E1170" s="3" t="s">
        <v>405</v>
      </c>
    </row>
    <row r="1171" spans="1:5" ht="13.5">
      <c r="A1171" s="3" t="s">
        <v>1556</v>
      </c>
      <c r="B1171" s="3" t="str">
        <f>"1120020128"</f>
        <v>1120020128</v>
      </c>
      <c r="C1171" s="3" t="s">
        <v>404</v>
      </c>
      <c r="D1171" s="3" t="s">
        <v>66</v>
      </c>
      <c r="E1171" s="3" t="s">
        <v>405</v>
      </c>
    </row>
    <row r="1172" spans="1:5" ht="13.5">
      <c r="A1172" s="3" t="s">
        <v>1557</v>
      </c>
      <c r="B1172" s="3" t="str">
        <f>"1120020129"</f>
        <v>1120020129</v>
      </c>
      <c r="C1172" s="3" t="s">
        <v>404</v>
      </c>
      <c r="D1172" s="3" t="s">
        <v>66</v>
      </c>
      <c r="E1172" s="3" t="s">
        <v>405</v>
      </c>
    </row>
    <row r="1173" spans="1:5" ht="13.5">
      <c r="A1173" s="3" t="s">
        <v>1195</v>
      </c>
      <c r="B1173" s="3" t="str">
        <f>"1120020130"</f>
        <v>1120020130</v>
      </c>
      <c r="C1173" s="3" t="s">
        <v>404</v>
      </c>
      <c r="D1173" s="3" t="s">
        <v>66</v>
      </c>
      <c r="E1173" s="3" t="s">
        <v>405</v>
      </c>
    </row>
    <row r="1174" spans="1:5" ht="13.5">
      <c r="A1174" s="3" t="s">
        <v>1558</v>
      </c>
      <c r="B1174" s="3" t="str">
        <f>"1120020131"</f>
        <v>1120020131</v>
      </c>
      <c r="C1174" s="3" t="s">
        <v>404</v>
      </c>
      <c r="D1174" s="3" t="s">
        <v>66</v>
      </c>
      <c r="E1174" s="3" t="s">
        <v>405</v>
      </c>
    </row>
    <row r="1175" spans="1:5" ht="13.5">
      <c r="A1175" s="3" t="s">
        <v>1559</v>
      </c>
      <c r="B1175" s="3" t="str">
        <f>"1120020132"</f>
        <v>1120020132</v>
      </c>
      <c r="C1175" s="3" t="s">
        <v>404</v>
      </c>
      <c r="D1175" s="3" t="s">
        <v>66</v>
      </c>
      <c r="E1175" s="3" t="s">
        <v>405</v>
      </c>
    </row>
    <row r="1176" spans="1:5" ht="13.5">
      <c r="A1176" s="3" t="s">
        <v>1560</v>
      </c>
      <c r="B1176" s="3" t="str">
        <f>"1120020133"</f>
        <v>1120020133</v>
      </c>
      <c r="C1176" s="3" t="s">
        <v>404</v>
      </c>
      <c r="D1176" s="3" t="s">
        <v>66</v>
      </c>
      <c r="E1176" s="3" t="s">
        <v>405</v>
      </c>
    </row>
    <row r="1177" spans="1:5" ht="13.5">
      <c r="A1177" s="3" t="s">
        <v>1561</v>
      </c>
      <c r="B1177" s="3" t="str">
        <f>"1120020134"</f>
        <v>1120020134</v>
      </c>
      <c r="C1177" s="3" t="s">
        <v>404</v>
      </c>
      <c r="D1177" s="3" t="s">
        <v>66</v>
      </c>
      <c r="E1177" s="3" t="s">
        <v>405</v>
      </c>
    </row>
    <row r="1178" spans="1:5" ht="13.5">
      <c r="A1178" s="3" t="s">
        <v>1562</v>
      </c>
      <c r="B1178" s="3" t="str">
        <f>"1120020135"</f>
        <v>1120020135</v>
      </c>
      <c r="C1178" s="3" t="s">
        <v>404</v>
      </c>
      <c r="D1178" s="3" t="s">
        <v>66</v>
      </c>
      <c r="E1178" s="3" t="s">
        <v>405</v>
      </c>
    </row>
    <row r="1179" spans="1:5" ht="13.5">
      <c r="A1179" s="3" t="s">
        <v>1563</v>
      </c>
      <c r="B1179" s="3" t="str">
        <f>"1120020136"</f>
        <v>1120020136</v>
      </c>
      <c r="C1179" s="3" t="s">
        <v>404</v>
      </c>
      <c r="D1179" s="3" t="s">
        <v>66</v>
      </c>
      <c r="E1179" s="3" t="s">
        <v>405</v>
      </c>
    </row>
    <row r="1180" spans="1:5" ht="13.5">
      <c r="A1180" s="3" t="s">
        <v>1564</v>
      </c>
      <c r="B1180" s="3" t="str">
        <f>"1120020137"</f>
        <v>1120020137</v>
      </c>
      <c r="C1180" s="3" t="s">
        <v>404</v>
      </c>
      <c r="D1180" s="3" t="s">
        <v>66</v>
      </c>
      <c r="E1180" s="3" t="s">
        <v>405</v>
      </c>
    </row>
    <row r="1181" spans="1:5" ht="13.5">
      <c r="A1181" s="3" t="s">
        <v>1565</v>
      </c>
      <c r="B1181" s="3" t="str">
        <f>"1120020138"</f>
        <v>1120020138</v>
      </c>
      <c r="C1181" s="3" t="s">
        <v>404</v>
      </c>
      <c r="D1181" s="3" t="s">
        <v>66</v>
      </c>
      <c r="E1181" s="3" t="s">
        <v>405</v>
      </c>
    </row>
    <row r="1182" spans="1:5" ht="13.5">
      <c r="A1182" s="3" t="s">
        <v>1566</v>
      </c>
      <c r="B1182" s="3" t="str">
        <f>"1120020139"</f>
        <v>1120020139</v>
      </c>
      <c r="C1182" s="3" t="s">
        <v>404</v>
      </c>
      <c r="D1182" s="3" t="s">
        <v>66</v>
      </c>
      <c r="E1182" s="3" t="s">
        <v>405</v>
      </c>
    </row>
    <row r="1183" spans="1:5" ht="13.5">
      <c r="A1183" s="3" t="s">
        <v>1567</v>
      </c>
      <c r="B1183" s="3" t="str">
        <f>"1120020140"</f>
        <v>1120020140</v>
      </c>
      <c r="C1183" s="3" t="s">
        <v>404</v>
      </c>
      <c r="D1183" s="3" t="s">
        <v>66</v>
      </c>
      <c r="E1183" s="3" t="s">
        <v>405</v>
      </c>
    </row>
    <row r="1184" spans="1:5" ht="13.5">
      <c r="A1184" s="3" t="s">
        <v>1568</v>
      </c>
      <c r="B1184" s="3" t="str">
        <f>"1120020141"</f>
        <v>1120020141</v>
      </c>
      <c r="C1184" s="3" t="s">
        <v>404</v>
      </c>
      <c r="D1184" s="3" t="s">
        <v>66</v>
      </c>
      <c r="E1184" s="3" t="s">
        <v>405</v>
      </c>
    </row>
    <row r="1185" spans="1:5" ht="13.5">
      <c r="A1185" s="3" t="s">
        <v>1569</v>
      </c>
      <c r="B1185" s="3" t="str">
        <f>"1120020142"</f>
        <v>1120020142</v>
      </c>
      <c r="C1185" s="3" t="s">
        <v>404</v>
      </c>
      <c r="D1185" s="3" t="s">
        <v>66</v>
      </c>
      <c r="E1185" s="3" t="s">
        <v>405</v>
      </c>
    </row>
    <row r="1186" spans="1:5" ht="13.5">
      <c r="A1186" s="3" t="s">
        <v>1570</v>
      </c>
      <c r="B1186" s="3" t="str">
        <f>"1120020143"</f>
        <v>1120020143</v>
      </c>
      <c r="C1186" s="3" t="s">
        <v>404</v>
      </c>
      <c r="D1186" s="3" t="s">
        <v>66</v>
      </c>
      <c r="E1186" s="3" t="s">
        <v>405</v>
      </c>
    </row>
    <row r="1187" spans="1:5" ht="13.5">
      <c r="A1187" s="3" t="s">
        <v>1571</v>
      </c>
      <c r="B1187" s="3" t="str">
        <f>"1120020144"</f>
        <v>1120020144</v>
      </c>
      <c r="C1187" s="3" t="s">
        <v>404</v>
      </c>
      <c r="D1187" s="3" t="s">
        <v>66</v>
      </c>
      <c r="E1187" s="3" t="s">
        <v>405</v>
      </c>
    </row>
    <row r="1188" spans="1:5" ht="13.5">
      <c r="A1188" s="3" t="s">
        <v>1572</v>
      </c>
      <c r="B1188" s="3" t="str">
        <f>"1120020145"</f>
        <v>1120020145</v>
      </c>
      <c r="C1188" s="3" t="s">
        <v>404</v>
      </c>
      <c r="D1188" s="3" t="s">
        <v>66</v>
      </c>
      <c r="E1188" s="3" t="s">
        <v>405</v>
      </c>
    </row>
    <row r="1189" spans="1:5" ht="13.5">
      <c r="A1189" s="3" t="s">
        <v>1573</v>
      </c>
      <c r="B1189" s="3" t="str">
        <f>"1120020146"</f>
        <v>1120020146</v>
      </c>
      <c r="C1189" s="3" t="s">
        <v>404</v>
      </c>
      <c r="D1189" s="3" t="s">
        <v>66</v>
      </c>
      <c r="E1189" s="3" t="s">
        <v>405</v>
      </c>
    </row>
    <row r="1190" spans="1:5" ht="13.5">
      <c r="A1190" s="3" t="s">
        <v>1574</v>
      </c>
      <c r="B1190" s="3" t="str">
        <f>"1120020147"</f>
        <v>1120020147</v>
      </c>
      <c r="C1190" s="3" t="s">
        <v>404</v>
      </c>
      <c r="D1190" s="3" t="s">
        <v>66</v>
      </c>
      <c r="E1190" s="3" t="s">
        <v>405</v>
      </c>
    </row>
    <row r="1191" spans="1:5" ht="13.5">
      <c r="A1191" s="3" t="s">
        <v>1575</v>
      </c>
      <c r="B1191" s="3" t="str">
        <f>"1120020148"</f>
        <v>1120020148</v>
      </c>
      <c r="C1191" s="3" t="s">
        <v>404</v>
      </c>
      <c r="D1191" s="3" t="s">
        <v>66</v>
      </c>
      <c r="E1191" s="3" t="s">
        <v>405</v>
      </c>
    </row>
    <row r="1192" spans="1:5" ht="13.5">
      <c r="A1192" s="3" t="s">
        <v>1576</v>
      </c>
      <c r="B1192" s="3" t="str">
        <f>"1120020149"</f>
        <v>1120020149</v>
      </c>
      <c r="C1192" s="3" t="s">
        <v>404</v>
      </c>
      <c r="D1192" s="3" t="s">
        <v>66</v>
      </c>
      <c r="E1192" s="3" t="s">
        <v>405</v>
      </c>
    </row>
    <row r="1193" spans="1:5" ht="13.5">
      <c r="A1193" s="3" t="s">
        <v>1577</v>
      </c>
      <c r="B1193" s="3" t="str">
        <f>"1120020150"</f>
        <v>1120020150</v>
      </c>
      <c r="C1193" s="3" t="s">
        <v>404</v>
      </c>
      <c r="D1193" s="3" t="s">
        <v>66</v>
      </c>
      <c r="E1193" s="3" t="s">
        <v>405</v>
      </c>
    </row>
    <row r="1194" spans="1:5" ht="13.5">
      <c r="A1194" s="3" t="s">
        <v>1578</v>
      </c>
      <c r="B1194" s="3" t="str">
        <f>"1120020151"</f>
        <v>1120020151</v>
      </c>
      <c r="C1194" s="3" t="s">
        <v>404</v>
      </c>
      <c r="D1194" s="3" t="s">
        <v>66</v>
      </c>
      <c r="E1194" s="3" t="s">
        <v>405</v>
      </c>
    </row>
    <row r="1195" spans="1:5" ht="13.5">
      <c r="A1195" s="3" t="s">
        <v>1579</v>
      </c>
      <c r="B1195" s="3" t="str">
        <f>"1120020152"</f>
        <v>1120020152</v>
      </c>
      <c r="C1195" s="3" t="s">
        <v>404</v>
      </c>
      <c r="D1195" s="3" t="s">
        <v>66</v>
      </c>
      <c r="E1195" s="3" t="s">
        <v>405</v>
      </c>
    </row>
    <row r="1196" spans="1:5" ht="13.5">
      <c r="A1196" s="3" t="s">
        <v>1580</v>
      </c>
      <c r="B1196" s="3" t="str">
        <f>"1120020153"</f>
        <v>1120020153</v>
      </c>
      <c r="C1196" s="3" t="s">
        <v>404</v>
      </c>
      <c r="D1196" s="3" t="s">
        <v>66</v>
      </c>
      <c r="E1196" s="3" t="s">
        <v>405</v>
      </c>
    </row>
    <row r="1197" spans="1:5" ht="13.5">
      <c r="A1197" s="3" t="s">
        <v>1509</v>
      </c>
      <c r="B1197" s="3" t="str">
        <f>"1120020154"</f>
        <v>1120020154</v>
      </c>
      <c r="C1197" s="3" t="s">
        <v>404</v>
      </c>
      <c r="D1197" s="3" t="s">
        <v>66</v>
      </c>
      <c r="E1197" s="3" t="s">
        <v>405</v>
      </c>
    </row>
    <row r="1198" spans="1:5" ht="13.5">
      <c r="A1198" s="3" t="s">
        <v>1581</v>
      </c>
      <c r="B1198" s="3" t="str">
        <f>"1120020155"</f>
        <v>1120020155</v>
      </c>
      <c r="C1198" s="3" t="s">
        <v>404</v>
      </c>
      <c r="D1198" s="3" t="s">
        <v>66</v>
      </c>
      <c r="E1198" s="3" t="s">
        <v>405</v>
      </c>
    </row>
    <row r="1199" spans="1:5" ht="13.5">
      <c r="A1199" s="3" t="s">
        <v>1582</v>
      </c>
      <c r="B1199" s="3" t="str">
        <f>"1120020156"</f>
        <v>1120020156</v>
      </c>
      <c r="C1199" s="3" t="s">
        <v>404</v>
      </c>
      <c r="D1199" s="3" t="s">
        <v>66</v>
      </c>
      <c r="E1199" s="3" t="s">
        <v>405</v>
      </c>
    </row>
    <row r="1200" spans="1:5" ht="13.5">
      <c r="A1200" s="3" t="s">
        <v>1583</v>
      </c>
      <c r="B1200" s="3" t="str">
        <f>"1120020157"</f>
        <v>1120020157</v>
      </c>
      <c r="C1200" s="3" t="s">
        <v>404</v>
      </c>
      <c r="D1200" s="3" t="s">
        <v>66</v>
      </c>
      <c r="E1200" s="3" t="s">
        <v>405</v>
      </c>
    </row>
    <row r="1201" spans="1:5" ht="13.5">
      <c r="A1201" s="3" t="s">
        <v>1584</v>
      </c>
      <c r="B1201" s="3" t="str">
        <f>"1120020158"</f>
        <v>1120020158</v>
      </c>
      <c r="C1201" s="3" t="s">
        <v>404</v>
      </c>
      <c r="D1201" s="3" t="s">
        <v>66</v>
      </c>
      <c r="E1201" s="3" t="s">
        <v>405</v>
      </c>
    </row>
    <row r="1202" spans="1:5" ht="13.5">
      <c r="A1202" s="3" t="s">
        <v>1585</v>
      </c>
      <c r="B1202" s="3" t="str">
        <f>"1120020159"</f>
        <v>1120020159</v>
      </c>
      <c r="C1202" s="3" t="s">
        <v>404</v>
      </c>
      <c r="D1202" s="3" t="s">
        <v>66</v>
      </c>
      <c r="E1202" s="3" t="s">
        <v>405</v>
      </c>
    </row>
    <row r="1203" spans="1:5" ht="13.5">
      <c r="A1203" s="3" t="s">
        <v>1586</v>
      </c>
      <c r="B1203" s="3" t="str">
        <f>"1120020160"</f>
        <v>1120020160</v>
      </c>
      <c r="C1203" s="3" t="s">
        <v>404</v>
      </c>
      <c r="D1203" s="3" t="s">
        <v>66</v>
      </c>
      <c r="E1203" s="3" t="s">
        <v>405</v>
      </c>
    </row>
    <row r="1204" spans="1:5" ht="13.5">
      <c r="A1204" s="3" t="s">
        <v>1587</v>
      </c>
      <c r="B1204" s="3" t="str">
        <f>"1120020161"</f>
        <v>1120020161</v>
      </c>
      <c r="C1204" s="3" t="s">
        <v>404</v>
      </c>
      <c r="D1204" s="3" t="s">
        <v>66</v>
      </c>
      <c r="E1204" s="3" t="s">
        <v>405</v>
      </c>
    </row>
    <row r="1205" spans="1:5" ht="13.5">
      <c r="A1205" s="3" t="s">
        <v>1588</v>
      </c>
      <c r="B1205" s="3" t="str">
        <f>"1120020162"</f>
        <v>1120020162</v>
      </c>
      <c r="C1205" s="3" t="s">
        <v>404</v>
      </c>
      <c r="D1205" s="3" t="s">
        <v>66</v>
      </c>
      <c r="E1205" s="3" t="s">
        <v>405</v>
      </c>
    </row>
    <row r="1206" spans="1:5" ht="13.5">
      <c r="A1206" s="3" t="s">
        <v>1589</v>
      </c>
      <c r="B1206" s="3" t="str">
        <f>"1120020163"</f>
        <v>1120020163</v>
      </c>
      <c r="C1206" s="3" t="s">
        <v>404</v>
      </c>
      <c r="D1206" s="3" t="s">
        <v>66</v>
      </c>
      <c r="E1206" s="3" t="s">
        <v>405</v>
      </c>
    </row>
    <row r="1207" spans="1:5" ht="13.5">
      <c r="A1207" s="3" t="s">
        <v>1590</v>
      </c>
      <c r="B1207" s="3" t="str">
        <f>"1120020164"</f>
        <v>1120020164</v>
      </c>
      <c r="C1207" s="3" t="s">
        <v>404</v>
      </c>
      <c r="D1207" s="3" t="s">
        <v>66</v>
      </c>
      <c r="E1207" s="3" t="s">
        <v>405</v>
      </c>
    </row>
    <row r="1208" spans="1:5" ht="13.5">
      <c r="A1208" s="3" t="s">
        <v>1591</v>
      </c>
      <c r="B1208" s="3" t="str">
        <f>"1120020165"</f>
        <v>1120020165</v>
      </c>
      <c r="C1208" s="3" t="s">
        <v>404</v>
      </c>
      <c r="D1208" s="3" t="s">
        <v>66</v>
      </c>
      <c r="E1208" s="3" t="s">
        <v>405</v>
      </c>
    </row>
    <row r="1209" spans="1:5" ht="13.5">
      <c r="A1209" s="3" t="s">
        <v>1592</v>
      </c>
      <c r="B1209" s="3" t="str">
        <f>"1120020166"</f>
        <v>1120020166</v>
      </c>
      <c r="C1209" s="3" t="s">
        <v>404</v>
      </c>
      <c r="D1209" s="3" t="s">
        <v>66</v>
      </c>
      <c r="E1209" s="3" t="s">
        <v>405</v>
      </c>
    </row>
    <row r="1210" spans="1:5" ht="13.5">
      <c r="A1210" s="3" t="s">
        <v>1593</v>
      </c>
      <c r="B1210" s="3" t="str">
        <f>"1120020167"</f>
        <v>1120020167</v>
      </c>
      <c r="C1210" s="3" t="s">
        <v>404</v>
      </c>
      <c r="D1210" s="3" t="s">
        <v>66</v>
      </c>
      <c r="E1210" s="3" t="s">
        <v>405</v>
      </c>
    </row>
    <row r="1211" spans="1:5" ht="13.5">
      <c r="A1211" s="3" t="s">
        <v>1594</v>
      </c>
      <c r="B1211" s="3" t="str">
        <f>"1120020168"</f>
        <v>1120020168</v>
      </c>
      <c r="C1211" s="3" t="s">
        <v>404</v>
      </c>
      <c r="D1211" s="3" t="s">
        <v>66</v>
      </c>
      <c r="E1211" s="3" t="s">
        <v>405</v>
      </c>
    </row>
    <row r="1212" spans="1:5" ht="13.5">
      <c r="A1212" s="3" t="s">
        <v>1595</v>
      </c>
      <c r="B1212" s="3" t="str">
        <f>"1120020169"</f>
        <v>1120020169</v>
      </c>
      <c r="C1212" s="3" t="s">
        <v>404</v>
      </c>
      <c r="D1212" s="3" t="s">
        <v>66</v>
      </c>
      <c r="E1212" s="3" t="s">
        <v>405</v>
      </c>
    </row>
    <row r="1213" spans="1:5" ht="13.5">
      <c r="A1213" s="3" t="s">
        <v>1596</v>
      </c>
      <c r="B1213" s="3" t="str">
        <f>"1120020170"</f>
        <v>1120020170</v>
      </c>
      <c r="C1213" s="3" t="s">
        <v>404</v>
      </c>
      <c r="D1213" s="3" t="s">
        <v>66</v>
      </c>
      <c r="E1213" s="3" t="s">
        <v>405</v>
      </c>
    </row>
    <row r="1214" spans="1:5" ht="13.5">
      <c r="A1214" s="3" t="s">
        <v>1597</v>
      </c>
      <c r="B1214" s="3" t="str">
        <f>"1120020171"</f>
        <v>1120020171</v>
      </c>
      <c r="C1214" s="3" t="s">
        <v>404</v>
      </c>
      <c r="D1214" s="3" t="s">
        <v>66</v>
      </c>
      <c r="E1214" s="3" t="s">
        <v>405</v>
      </c>
    </row>
    <row r="1215" spans="1:5" ht="13.5">
      <c r="A1215" s="3" t="s">
        <v>1598</v>
      </c>
      <c r="B1215" s="3" t="str">
        <f>"1120020172"</f>
        <v>1120020172</v>
      </c>
      <c r="C1215" s="3" t="s">
        <v>404</v>
      </c>
      <c r="D1215" s="3" t="s">
        <v>66</v>
      </c>
      <c r="E1215" s="3" t="s">
        <v>405</v>
      </c>
    </row>
    <row r="1216" spans="1:5" ht="13.5">
      <c r="A1216" s="3" t="s">
        <v>1599</v>
      </c>
      <c r="B1216" s="3" t="str">
        <f>"1120020173"</f>
        <v>1120020173</v>
      </c>
      <c r="C1216" s="3" t="s">
        <v>404</v>
      </c>
      <c r="D1216" s="3" t="s">
        <v>66</v>
      </c>
      <c r="E1216" s="3" t="s">
        <v>405</v>
      </c>
    </row>
    <row r="1217" spans="1:5" ht="13.5">
      <c r="A1217" s="3" t="s">
        <v>1600</v>
      </c>
      <c r="B1217" s="3" t="str">
        <f>"1120020174"</f>
        <v>1120020174</v>
      </c>
      <c r="C1217" s="3" t="s">
        <v>404</v>
      </c>
      <c r="D1217" s="3" t="s">
        <v>66</v>
      </c>
      <c r="E1217" s="3" t="s">
        <v>405</v>
      </c>
    </row>
    <row r="1218" spans="1:5" ht="13.5">
      <c r="A1218" s="3" t="s">
        <v>1601</v>
      </c>
      <c r="B1218" s="3" t="str">
        <f>"1120020175"</f>
        <v>1120020175</v>
      </c>
      <c r="C1218" s="3" t="s">
        <v>404</v>
      </c>
      <c r="D1218" s="3" t="s">
        <v>66</v>
      </c>
      <c r="E1218" s="3" t="s">
        <v>405</v>
      </c>
    </row>
    <row r="1219" spans="1:5" ht="13.5">
      <c r="A1219" s="3" t="s">
        <v>1602</v>
      </c>
      <c r="B1219" s="3" t="str">
        <f>"1120020176"</f>
        <v>1120020176</v>
      </c>
      <c r="C1219" s="3" t="s">
        <v>404</v>
      </c>
      <c r="D1219" s="3" t="s">
        <v>66</v>
      </c>
      <c r="E1219" s="3" t="s">
        <v>405</v>
      </c>
    </row>
    <row r="1220" spans="1:5" ht="13.5">
      <c r="A1220" s="3" t="s">
        <v>1603</v>
      </c>
      <c r="B1220" s="3" t="str">
        <f>"1120020177"</f>
        <v>1120020177</v>
      </c>
      <c r="C1220" s="3" t="s">
        <v>404</v>
      </c>
      <c r="D1220" s="3" t="s">
        <v>66</v>
      </c>
      <c r="E1220" s="3" t="s">
        <v>405</v>
      </c>
    </row>
    <row r="1221" spans="1:5" ht="13.5">
      <c r="A1221" s="3" t="s">
        <v>1604</v>
      </c>
      <c r="B1221" s="3" t="str">
        <f>"1120020178"</f>
        <v>1120020178</v>
      </c>
      <c r="C1221" s="3" t="s">
        <v>404</v>
      </c>
      <c r="D1221" s="3" t="s">
        <v>66</v>
      </c>
      <c r="E1221" s="3" t="s">
        <v>405</v>
      </c>
    </row>
    <row r="1222" spans="1:5" ht="13.5">
      <c r="A1222" s="3" t="s">
        <v>1605</v>
      </c>
      <c r="B1222" s="3" t="str">
        <f>"1120020179"</f>
        <v>1120020179</v>
      </c>
      <c r="C1222" s="3" t="s">
        <v>404</v>
      </c>
      <c r="D1222" s="3" t="s">
        <v>66</v>
      </c>
      <c r="E1222" s="3" t="s">
        <v>405</v>
      </c>
    </row>
    <row r="1223" spans="1:5" ht="13.5">
      <c r="A1223" s="3" t="s">
        <v>1606</v>
      </c>
      <c r="B1223" s="3" t="str">
        <f>"1120020180"</f>
        <v>1120020180</v>
      </c>
      <c r="C1223" s="3" t="s">
        <v>404</v>
      </c>
      <c r="D1223" s="3" t="s">
        <v>66</v>
      </c>
      <c r="E1223" s="3" t="s">
        <v>405</v>
      </c>
    </row>
    <row r="1224" spans="1:5" ht="13.5">
      <c r="A1224" s="3" t="s">
        <v>1607</v>
      </c>
      <c r="B1224" s="3" t="str">
        <f>"1120020181"</f>
        <v>1120020181</v>
      </c>
      <c r="C1224" s="3" t="s">
        <v>404</v>
      </c>
      <c r="D1224" s="3" t="s">
        <v>66</v>
      </c>
      <c r="E1224" s="3" t="s">
        <v>405</v>
      </c>
    </row>
    <row r="1225" spans="1:5" ht="13.5">
      <c r="A1225" s="3" t="s">
        <v>1608</v>
      </c>
      <c r="B1225" s="3" t="str">
        <f>"1120020182"</f>
        <v>1120020182</v>
      </c>
      <c r="C1225" s="3" t="s">
        <v>404</v>
      </c>
      <c r="D1225" s="3" t="s">
        <v>66</v>
      </c>
      <c r="E1225" s="3" t="s">
        <v>405</v>
      </c>
    </row>
    <row r="1226" spans="1:5" ht="13.5">
      <c r="A1226" s="3" t="s">
        <v>1609</v>
      </c>
      <c r="B1226" s="3" t="str">
        <f>"1120020183"</f>
        <v>1120020183</v>
      </c>
      <c r="C1226" s="3" t="s">
        <v>404</v>
      </c>
      <c r="D1226" s="3" t="s">
        <v>66</v>
      </c>
      <c r="E1226" s="3" t="s">
        <v>405</v>
      </c>
    </row>
    <row r="1227" spans="1:5" ht="13.5">
      <c r="A1227" s="3" t="s">
        <v>1610</v>
      </c>
      <c r="B1227" s="3" t="str">
        <f>"1120020184"</f>
        <v>1120020184</v>
      </c>
      <c r="C1227" s="3" t="s">
        <v>404</v>
      </c>
      <c r="D1227" s="3" t="s">
        <v>66</v>
      </c>
      <c r="E1227" s="3" t="s">
        <v>405</v>
      </c>
    </row>
    <row r="1228" spans="1:5" ht="13.5">
      <c r="A1228" s="3" t="s">
        <v>837</v>
      </c>
      <c r="B1228" s="3" t="str">
        <f>"1120020185"</f>
        <v>1120020185</v>
      </c>
      <c r="C1228" s="3" t="s">
        <v>404</v>
      </c>
      <c r="D1228" s="3" t="s">
        <v>66</v>
      </c>
      <c r="E1228" s="3" t="s">
        <v>405</v>
      </c>
    </row>
    <row r="1229" spans="1:5" ht="13.5">
      <c r="A1229" s="3" t="s">
        <v>1611</v>
      </c>
      <c r="B1229" s="3" t="str">
        <f>"1120020186"</f>
        <v>1120020186</v>
      </c>
      <c r="C1229" s="3" t="s">
        <v>404</v>
      </c>
      <c r="D1229" s="3" t="s">
        <v>66</v>
      </c>
      <c r="E1229" s="3" t="s">
        <v>405</v>
      </c>
    </row>
    <row r="1230" spans="1:5" ht="13.5">
      <c r="A1230" s="3" t="s">
        <v>1612</v>
      </c>
      <c r="B1230" s="3" t="str">
        <f>"1120020187"</f>
        <v>1120020187</v>
      </c>
      <c r="C1230" s="3" t="s">
        <v>404</v>
      </c>
      <c r="D1230" s="3" t="s">
        <v>66</v>
      </c>
      <c r="E1230" s="3" t="s">
        <v>405</v>
      </c>
    </row>
    <row r="1231" spans="1:5" ht="13.5">
      <c r="A1231" s="3" t="s">
        <v>1613</v>
      </c>
      <c r="B1231" s="3" t="str">
        <f>"1120020188"</f>
        <v>1120020188</v>
      </c>
      <c r="C1231" s="3" t="s">
        <v>404</v>
      </c>
      <c r="D1231" s="3" t="s">
        <v>66</v>
      </c>
      <c r="E1231" s="3" t="s">
        <v>405</v>
      </c>
    </row>
    <row r="1232" spans="1:5" ht="13.5">
      <c r="A1232" s="3" t="s">
        <v>1614</v>
      </c>
      <c r="B1232" s="3" t="str">
        <f>"1120020189"</f>
        <v>1120020189</v>
      </c>
      <c r="C1232" s="3" t="s">
        <v>404</v>
      </c>
      <c r="D1232" s="3" t="s">
        <v>66</v>
      </c>
      <c r="E1232" s="3" t="s">
        <v>405</v>
      </c>
    </row>
    <row r="1233" spans="1:5" ht="13.5">
      <c r="A1233" s="3" t="s">
        <v>1615</v>
      </c>
      <c r="B1233" s="3" t="str">
        <f>"1120020190"</f>
        <v>1120020190</v>
      </c>
      <c r="C1233" s="3" t="s">
        <v>404</v>
      </c>
      <c r="D1233" s="3" t="s">
        <v>66</v>
      </c>
      <c r="E1233" s="3" t="s">
        <v>405</v>
      </c>
    </row>
    <row r="1234" spans="1:5" ht="13.5">
      <c r="A1234" s="3" t="s">
        <v>1616</v>
      </c>
      <c r="B1234" s="3" t="str">
        <f>"1120020191"</f>
        <v>1120020191</v>
      </c>
      <c r="C1234" s="3" t="s">
        <v>404</v>
      </c>
      <c r="D1234" s="3" t="s">
        <v>66</v>
      </c>
      <c r="E1234" s="3" t="s">
        <v>405</v>
      </c>
    </row>
    <row r="1235" spans="1:5" ht="13.5">
      <c r="A1235" s="3" t="s">
        <v>1617</v>
      </c>
      <c r="B1235" s="3" t="str">
        <f>"1120020192"</f>
        <v>1120020192</v>
      </c>
      <c r="C1235" s="3" t="s">
        <v>404</v>
      </c>
      <c r="D1235" s="3" t="s">
        <v>66</v>
      </c>
      <c r="E1235" s="3" t="s">
        <v>405</v>
      </c>
    </row>
    <row r="1236" spans="1:5" ht="13.5">
      <c r="A1236" s="3" t="s">
        <v>1618</v>
      </c>
      <c r="B1236" s="3" t="str">
        <f>"1120020193"</f>
        <v>1120020193</v>
      </c>
      <c r="C1236" s="3" t="s">
        <v>404</v>
      </c>
      <c r="D1236" s="3" t="s">
        <v>66</v>
      </c>
      <c r="E1236" s="3" t="s">
        <v>405</v>
      </c>
    </row>
    <row r="1237" spans="1:5" ht="13.5">
      <c r="A1237" s="3" t="s">
        <v>1619</v>
      </c>
      <c r="B1237" s="3" t="str">
        <f>"1120020194"</f>
        <v>1120020194</v>
      </c>
      <c r="C1237" s="3" t="s">
        <v>404</v>
      </c>
      <c r="D1237" s="3" t="s">
        <v>66</v>
      </c>
      <c r="E1237" s="3" t="s">
        <v>405</v>
      </c>
    </row>
    <row r="1238" spans="1:5" ht="13.5">
      <c r="A1238" s="3" t="s">
        <v>1620</v>
      </c>
      <c r="B1238" s="3" t="str">
        <f>"1120020195"</f>
        <v>1120020195</v>
      </c>
      <c r="C1238" s="3" t="s">
        <v>404</v>
      </c>
      <c r="D1238" s="3" t="s">
        <v>66</v>
      </c>
      <c r="E1238" s="3" t="s">
        <v>405</v>
      </c>
    </row>
    <row r="1239" spans="1:5" ht="13.5">
      <c r="A1239" s="3" t="s">
        <v>1621</v>
      </c>
      <c r="B1239" s="3" t="str">
        <f>"1120020196"</f>
        <v>1120020196</v>
      </c>
      <c r="C1239" s="3" t="s">
        <v>404</v>
      </c>
      <c r="D1239" s="3" t="s">
        <v>66</v>
      </c>
      <c r="E1239" s="3" t="s">
        <v>405</v>
      </c>
    </row>
    <row r="1240" spans="1:5" ht="13.5">
      <c r="A1240" s="3" t="s">
        <v>1622</v>
      </c>
      <c r="B1240" s="3" t="str">
        <f>"1120020197"</f>
        <v>1120020197</v>
      </c>
      <c r="C1240" s="3" t="s">
        <v>404</v>
      </c>
      <c r="D1240" s="3" t="s">
        <v>66</v>
      </c>
      <c r="E1240" s="3" t="s">
        <v>405</v>
      </c>
    </row>
    <row r="1241" spans="1:5" ht="13.5">
      <c r="A1241" s="3" t="s">
        <v>1623</v>
      </c>
      <c r="B1241" s="3" t="str">
        <f>"1120020198"</f>
        <v>1120020198</v>
      </c>
      <c r="C1241" s="3" t="s">
        <v>404</v>
      </c>
      <c r="D1241" s="3" t="s">
        <v>66</v>
      </c>
      <c r="E1241" s="3" t="s">
        <v>405</v>
      </c>
    </row>
    <row r="1242" spans="1:5" ht="13.5">
      <c r="A1242" s="3" t="s">
        <v>1624</v>
      </c>
      <c r="B1242" s="3" t="str">
        <f>"1120020199"</f>
        <v>1120020199</v>
      </c>
      <c r="C1242" s="3" t="s">
        <v>404</v>
      </c>
      <c r="D1242" s="3" t="s">
        <v>66</v>
      </c>
      <c r="E1242" s="3" t="s">
        <v>405</v>
      </c>
    </row>
    <row r="1243" spans="1:5" ht="13.5">
      <c r="A1243" s="3" t="s">
        <v>1625</v>
      </c>
      <c r="B1243" s="3" t="str">
        <f>"1120020200"</f>
        <v>1120020200</v>
      </c>
      <c r="C1243" s="3" t="s">
        <v>404</v>
      </c>
      <c r="D1243" s="3" t="s">
        <v>66</v>
      </c>
      <c r="E1243" s="3" t="s">
        <v>405</v>
      </c>
    </row>
    <row r="1244" spans="1:5" ht="13.5">
      <c r="A1244" s="3" t="s">
        <v>1626</v>
      </c>
      <c r="B1244" s="3" t="str">
        <f>"1120020201"</f>
        <v>1120020201</v>
      </c>
      <c r="C1244" s="3" t="s">
        <v>404</v>
      </c>
      <c r="D1244" s="3" t="s">
        <v>66</v>
      </c>
      <c r="E1244" s="3" t="s">
        <v>405</v>
      </c>
    </row>
    <row r="1245" spans="1:5" ht="13.5">
      <c r="A1245" s="3" t="s">
        <v>1627</v>
      </c>
      <c r="B1245" s="3" t="str">
        <f>"1120020202"</f>
        <v>1120020202</v>
      </c>
      <c r="C1245" s="3" t="s">
        <v>404</v>
      </c>
      <c r="D1245" s="3" t="s">
        <v>66</v>
      </c>
      <c r="E1245" s="3" t="s">
        <v>405</v>
      </c>
    </row>
    <row r="1246" spans="1:5" ht="13.5">
      <c r="A1246" s="3" t="s">
        <v>1628</v>
      </c>
      <c r="B1246" s="3" t="str">
        <f>"1120020203"</f>
        <v>1120020203</v>
      </c>
      <c r="C1246" s="3" t="s">
        <v>404</v>
      </c>
      <c r="D1246" s="3" t="s">
        <v>66</v>
      </c>
      <c r="E1246" s="3" t="s">
        <v>405</v>
      </c>
    </row>
    <row r="1247" spans="1:5" ht="13.5">
      <c r="A1247" s="3" t="s">
        <v>1629</v>
      </c>
      <c r="B1247" s="3" t="str">
        <f>"1120020204"</f>
        <v>1120020204</v>
      </c>
      <c r="C1247" s="3" t="s">
        <v>404</v>
      </c>
      <c r="D1247" s="3" t="s">
        <v>66</v>
      </c>
      <c r="E1247" s="3" t="s">
        <v>405</v>
      </c>
    </row>
    <row r="1248" spans="1:5" ht="13.5">
      <c r="A1248" s="3" t="s">
        <v>1630</v>
      </c>
      <c r="B1248" s="3" t="str">
        <f>"1120020205"</f>
        <v>1120020205</v>
      </c>
      <c r="C1248" s="3" t="s">
        <v>404</v>
      </c>
      <c r="D1248" s="3" t="s">
        <v>66</v>
      </c>
      <c r="E1248" s="3" t="s">
        <v>405</v>
      </c>
    </row>
    <row r="1249" spans="1:5" ht="13.5">
      <c r="A1249" s="3" t="s">
        <v>1631</v>
      </c>
      <c r="B1249" s="3" t="str">
        <f>"1120020206"</f>
        <v>1120020206</v>
      </c>
      <c r="C1249" s="3" t="s">
        <v>404</v>
      </c>
      <c r="D1249" s="3" t="s">
        <v>66</v>
      </c>
      <c r="E1249" s="3" t="s">
        <v>405</v>
      </c>
    </row>
    <row r="1250" spans="1:5" ht="13.5">
      <c r="A1250" s="3" t="s">
        <v>1632</v>
      </c>
      <c r="B1250" s="3" t="str">
        <f>"1120020207"</f>
        <v>1120020207</v>
      </c>
      <c r="C1250" s="3" t="s">
        <v>404</v>
      </c>
      <c r="D1250" s="3" t="s">
        <v>66</v>
      </c>
      <c r="E1250" s="3" t="s">
        <v>405</v>
      </c>
    </row>
    <row r="1251" spans="1:5" ht="13.5">
      <c r="A1251" s="3" t="s">
        <v>1633</v>
      </c>
      <c r="B1251" s="3" t="str">
        <f>"1120020208"</f>
        <v>1120020208</v>
      </c>
      <c r="C1251" s="3" t="s">
        <v>404</v>
      </c>
      <c r="D1251" s="3" t="s">
        <v>66</v>
      </c>
      <c r="E1251" s="3" t="s">
        <v>405</v>
      </c>
    </row>
    <row r="1252" spans="1:5" ht="13.5">
      <c r="A1252" s="3" t="s">
        <v>1634</v>
      </c>
      <c r="B1252" s="3" t="str">
        <f>"1120020209"</f>
        <v>1120020209</v>
      </c>
      <c r="C1252" s="3" t="s">
        <v>404</v>
      </c>
      <c r="D1252" s="3" t="s">
        <v>66</v>
      </c>
      <c r="E1252" s="3" t="s">
        <v>405</v>
      </c>
    </row>
    <row r="1253" spans="1:5" ht="13.5">
      <c r="A1253" s="3" t="s">
        <v>1635</v>
      </c>
      <c r="B1253" s="3" t="str">
        <f>"1120020210"</f>
        <v>1120020210</v>
      </c>
      <c r="C1253" s="3" t="s">
        <v>404</v>
      </c>
      <c r="D1253" s="3" t="s">
        <v>66</v>
      </c>
      <c r="E1253" s="3" t="s">
        <v>405</v>
      </c>
    </row>
    <row r="1254" spans="1:5" ht="13.5">
      <c r="A1254" s="3" t="s">
        <v>1636</v>
      </c>
      <c r="B1254" s="3" t="str">
        <f>"1120020211"</f>
        <v>1120020211</v>
      </c>
      <c r="C1254" s="3" t="s">
        <v>404</v>
      </c>
      <c r="D1254" s="3" t="s">
        <v>66</v>
      </c>
      <c r="E1254" s="3" t="s">
        <v>405</v>
      </c>
    </row>
    <row r="1255" spans="1:5" ht="13.5">
      <c r="A1255" s="3" t="s">
        <v>1637</v>
      </c>
      <c r="B1255" s="3" t="str">
        <f>"1120020212"</f>
        <v>1120020212</v>
      </c>
      <c r="C1255" s="3" t="s">
        <v>445</v>
      </c>
      <c r="D1255" s="3" t="s">
        <v>66</v>
      </c>
      <c r="E1255" s="3" t="s">
        <v>405</v>
      </c>
    </row>
    <row r="1256" spans="1:5" ht="13.5">
      <c r="A1256" s="3" t="s">
        <v>1638</v>
      </c>
      <c r="B1256" s="3" t="str">
        <f>"1120020213"</f>
        <v>1120020213</v>
      </c>
      <c r="C1256" s="3" t="s">
        <v>404</v>
      </c>
      <c r="D1256" s="3" t="s">
        <v>66</v>
      </c>
      <c r="E1256" s="3" t="s">
        <v>405</v>
      </c>
    </row>
    <row r="1257" spans="1:5" ht="13.5">
      <c r="A1257" s="3" t="s">
        <v>1639</v>
      </c>
      <c r="B1257" s="3" t="str">
        <f>"1120020214"</f>
        <v>1120020214</v>
      </c>
      <c r="C1257" s="3" t="s">
        <v>404</v>
      </c>
      <c r="D1257" s="3" t="s">
        <v>66</v>
      </c>
      <c r="E1257" s="3" t="s">
        <v>405</v>
      </c>
    </row>
    <row r="1258" spans="1:5" ht="13.5">
      <c r="A1258" s="3" t="s">
        <v>1640</v>
      </c>
      <c r="B1258" s="3" t="str">
        <f>"1120020215"</f>
        <v>1120020215</v>
      </c>
      <c r="C1258" s="3" t="s">
        <v>404</v>
      </c>
      <c r="D1258" s="3" t="s">
        <v>66</v>
      </c>
      <c r="E1258" s="3" t="s">
        <v>405</v>
      </c>
    </row>
    <row r="1259" spans="1:5" ht="13.5">
      <c r="A1259" s="3" t="s">
        <v>1641</v>
      </c>
      <c r="B1259" s="3" t="str">
        <f>"1120020216"</f>
        <v>1120020216</v>
      </c>
      <c r="C1259" s="3" t="s">
        <v>404</v>
      </c>
      <c r="D1259" s="3" t="s">
        <v>66</v>
      </c>
      <c r="E1259" s="3" t="s">
        <v>405</v>
      </c>
    </row>
    <row r="1260" spans="1:5" ht="13.5">
      <c r="A1260" s="3" t="s">
        <v>1642</v>
      </c>
      <c r="B1260" s="3" t="str">
        <f>"1120020217"</f>
        <v>1120020217</v>
      </c>
      <c r="C1260" s="3" t="s">
        <v>404</v>
      </c>
      <c r="D1260" s="3" t="s">
        <v>66</v>
      </c>
      <c r="E1260" s="3" t="s">
        <v>405</v>
      </c>
    </row>
    <row r="1261" spans="1:5" ht="13.5">
      <c r="A1261" s="3" t="s">
        <v>1643</v>
      </c>
      <c r="B1261" s="3" t="str">
        <f>"1120020218"</f>
        <v>1120020218</v>
      </c>
      <c r="C1261" s="3" t="s">
        <v>404</v>
      </c>
      <c r="D1261" s="3" t="s">
        <v>66</v>
      </c>
      <c r="E1261" s="3" t="s">
        <v>405</v>
      </c>
    </row>
    <row r="1262" spans="1:5" ht="13.5">
      <c r="A1262" s="3" t="s">
        <v>1644</v>
      </c>
      <c r="B1262" s="3" t="str">
        <f>"1120020219"</f>
        <v>1120020219</v>
      </c>
      <c r="C1262" s="3" t="s">
        <v>404</v>
      </c>
      <c r="D1262" s="3" t="s">
        <v>66</v>
      </c>
      <c r="E1262" s="3" t="s">
        <v>405</v>
      </c>
    </row>
    <row r="1263" spans="1:5" ht="13.5">
      <c r="A1263" s="3" t="s">
        <v>1645</v>
      </c>
      <c r="B1263" s="3" t="str">
        <f>"1120020220"</f>
        <v>1120020220</v>
      </c>
      <c r="C1263" s="3" t="s">
        <v>404</v>
      </c>
      <c r="D1263" s="3" t="s">
        <v>66</v>
      </c>
      <c r="E1263" s="3" t="s">
        <v>405</v>
      </c>
    </row>
    <row r="1264" spans="1:5" ht="13.5">
      <c r="A1264" s="3" t="s">
        <v>1646</v>
      </c>
      <c r="B1264" s="3" t="str">
        <f>"1120020221"</f>
        <v>1120020221</v>
      </c>
      <c r="C1264" s="3" t="s">
        <v>404</v>
      </c>
      <c r="D1264" s="3" t="s">
        <v>66</v>
      </c>
      <c r="E1264" s="3" t="s">
        <v>405</v>
      </c>
    </row>
    <row r="1265" spans="1:5" ht="13.5">
      <c r="A1265" s="3" t="s">
        <v>1647</v>
      </c>
      <c r="B1265" s="3" t="str">
        <f>"1120020222"</f>
        <v>1120020222</v>
      </c>
      <c r="C1265" s="3" t="s">
        <v>404</v>
      </c>
      <c r="D1265" s="3" t="s">
        <v>66</v>
      </c>
      <c r="E1265" s="3" t="s">
        <v>405</v>
      </c>
    </row>
    <row r="1266" spans="1:5" ht="13.5">
      <c r="A1266" s="3" t="s">
        <v>1648</v>
      </c>
      <c r="B1266" s="3" t="str">
        <f>"1120020223"</f>
        <v>1120020223</v>
      </c>
      <c r="C1266" s="3" t="s">
        <v>404</v>
      </c>
      <c r="D1266" s="3" t="s">
        <v>66</v>
      </c>
      <c r="E1266" s="3" t="s">
        <v>405</v>
      </c>
    </row>
    <row r="1267" spans="1:5" ht="13.5">
      <c r="A1267" s="3" t="s">
        <v>1649</v>
      </c>
      <c r="B1267" s="3" t="str">
        <f>"1120020224"</f>
        <v>1120020224</v>
      </c>
      <c r="C1267" s="3" t="s">
        <v>404</v>
      </c>
      <c r="D1267" s="3" t="s">
        <v>66</v>
      </c>
      <c r="E1267" s="3" t="s">
        <v>405</v>
      </c>
    </row>
    <row r="1268" spans="1:5" ht="13.5">
      <c r="A1268" s="3" t="s">
        <v>1650</v>
      </c>
      <c r="B1268" s="3" t="str">
        <f>"1120020225"</f>
        <v>1120020225</v>
      </c>
      <c r="C1268" s="3" t="s">
        <v>404</v>
      </c>
      <c r="D1268" s="3" t="s">
        <v>66</v>
      </c>
      <c r="E1268" s="3" t="s">
        <v>405</v>
      </c>
    </row>
    <row r="1269" spans="1:5" ht="13.5">
      <c r="A1269" s="3" t="s">
        <v>1651</v>
      </c>
      <c r="B1269" s="3" t="str">
        <f>"1120020226"</f>
        <v>1120020226</v>
      </c>
      <c r="C1269" s="3" t="s">
        <v>404</v>
      </c>
      <c r="D1269" s="3" t="s">
        <v>66</v>
      </c>
      <c r="E1269" s="3" t="s">
        <v>405</v>
      </c>
    </row>
    <row r="1270" spans="1:5" ht="13.5">
      <c r="A1270" s="3" t="s">
        <v>1652</v>
      </c>
      <c r="B1270" s="3" t="str">
        <f>"1120020227"</f>
        <v>1120020227</v>
      </c>
      <c r="C1270" s="3" t="s">
        <v>404</v>
      </c>
      <c r="D1270" s="3" t="s">
        <v>66</v>
      </c>
      <c r="E1270" s="3" t="s">
        <v>405</v>
      </c>
    </row>
    <row r="1271" spans="1:5" ht="13.5">
      <c r="A1271" s="3" t="s">
        <v>1653</v>
      </c>
      <c r="B1271" s="3" t="str">
        <f>"1120020228"</f>
        <v>1120020228</v>
      </c>
      <c r="C1271" s="3" t="s">
        <v>404</v>
      </c>
      <c r="D1271" s="3" t="s">
        <v>66</v>
      </c>
      <c r="E1271" s="3" t="s">
        <v>405</v>
      </c>
    </row>
    <row r="1272" spans="1:5" ht="13.5">
      <c r="A1272" s="3" t="s">
        <v>1654</v>
      </c>
      <c r="B1272" s="3" t="str">
        <f>"1120020229"</f>
        <v>1120020229</v>
      </c>
      <c r="C1272" s="3" t="s">
        <v>404</v>
      </c>
      <c r="D1272" s="3" t="s">
        <v>66</v>
      </c>
      <c r="E1272" s="3" t="s">
        <v>405</v>
      </c>
    </row>
    <row r="1273" spans="1:5" ht="13.5">
      <c r="A1273" s="3" t="s">
        <v>1655</v>
      </c>
      <c r="B1273" s="3" t="str">
        <f>"1120020230"</f>
        <v>1120020230</v>
      </c>
      <c r="C1273" s="3" t="s">
        <v>404</v>
      </c>
      <c r="D1273" s="3" t="s">
        <v>66</v>
      </c>
      <c r="E1273" s="3" t="s">
        <v>405</v>
      </c>
    </row>
    <row r="1274" spans="1:5" ht="13.5">
      <c r="A1274" s="3" t="s">
        <v>1656</v>
      </c>
      <c r="B1274" s="3" t="str">
        <f>"1120020231"</f>
        <v>1120020231</v>
      </c>
      <c r="C1274" s="3" t="s">
        <v>404</v>
      </c>
      <c r="D1274" s="3" t="s">
        <v>66</v>
      </c>
      <c r="E1274" s="3" t="s">
        <v>405</v>
      </c>
    </row>
    <row r="1275" spans="1:5" ht="13.5">
      <c r="A1275" s="3" t="s">
        <v>1657</v>
      </c>
      <c r="B1275" s="3" t="str">
        <f>"1120020232"</f>
        <v>1120020232</v>
      </c>
      <c r="C1275" s="3" t="s">
        <v>404</v>
      </c>
      <c r="D1275" s="3" t="s">
        <v>66</v>
      </c>
      <c r="E1275" s="3" t="s">
        <v>405</v>
      </c>
    </row>
    <row r="1276" spans="1:5" ht="13.5">
      <c r="A1276" s="3" t="s">
        <v>1658</v>
      </c>
      <c r="B1276" s="3" t="str">
        <f>"1120020233"</f>
        <v>1120020233</v>
      </c>
      <c r="C1276" s="3" t="s">
        <v>404</v>
      </c>
      <c r="D1276" s="3" t="s">
        <v>66</v>
      </c>
      <c r="E1276" s="3" t="s">
        <v>405</v>
      </c>
    </row>
    <row r="1277" spans="1:5" ht="13.5">
      <c r="A1277" s="3" t="s">
        <v>1659</v>
      </c>
      <c r="B1277" s="3" t="str">
        <f>"1120020234"</f>
        <v>1120020234</v>
      </c>
      <c r="C1277" s="3" t="s">
        <v>404</v>
      </c>
      <c r="D1277" s="3" t="s">
        <v>66</v>
      </c>
      <c r="E1277" s="3" t="s">
        <v>405</v>
      </c>
    </row>
    <row r="1278" spans="1:5" ht="13.5">
      <c r="A1278" s="3" t="s">
        <v>1660</v>
      </c>
      <c r="B1278" s="3" t="str">
        <f>"1120020235"</f>
        <v>1120020235</v>
      </c>
      <c r="C1278" s="3" t="s">
        <v>404</v>
      </c>
      <c r="D1278" s="3" t="s">
        <v>66</v>
      </c>
      <c r="E1278" s="3" t="s">
        <v>405</v>
      </c>
    </row>
    <row r="1279" spans="1:5" ht="13.5">
      <c r="A1279" s="3" t="s">
        <v>1661</v>
      </c>
      <c r="B1279" s="3" t="str">
        <f>"1120020236"</f>
        <v>1120020236</v>
      </c>
      <c r="C1279" s="3" t="s">
        <v>404</v>
      </c>
      <c r="D1279" s="3" t="s">
        <v>66</v>
      </c>
      <c r="E1279" s="3" t="s">
        <v>405</v>
      </c>
    </row>
    <row r="1280" spans="1:5" ht="13.5">
      <c r="A1280" s="3" t="s">
        <v>1662</v>
      </c>
      <c r="B1280" s="3" t="str">
        <f>"1120020237"</f>
        <v>1120020237</v>
      </c>
      <c r="C1280" s="3" t="s">
        <v>404</v>
      </c>
      <c r="D1280" s="3" t="s">
        <v>66</v>
      </c>
      <c r="E1280" s="3" t="s">
        <v>405</v>
      </c>
    </row>
    <row r="1281" spans="1:5" ht="13.5">
      <c r="A1281" s="3" t="s">
        <v>1663</v>
      </c>
      <c r="B1281" s="3" t="str">
        <f>"1120020238"</f>
        <v>1120020238</v>
      </c>
      <c r="C1281" s="3" t="s">
        <v>404</v>
      </c>
      <c r="D1281" s="3" t="s">
        <v>66</v>
      </c>
      <c r="E1281" s="3" t="s">
        <v>405</v>
      </c>
    </row>
    <row r="1282" spans="1:5" ht="13.5">
      <c r="A1282" s="3" t="s">
        <v>1664</v>
      </c>
      <c r="B1282" s="3" t="str">
        <f>"1120020239"</f>
        <v>1120020239</v>
      </c>
      <c r="C1282" s="3" t="s">
        <v>404</v>
      </c>
      <c r="D1282" s="3" t="s">
        <v>66</v>
      </c>
      <c r="E1282" s="3" t="s">
        <v>405</v>
      </c>
    </row>
    <row r="1283" spans="1:5" ht="13.5">
      <c r="A1283" s="3" t="s">
        <v>1665</v>
      </c>
      <c r="B1283" s="3" t="str">
        <f>"1120020240"</f>
        <v>1120020240</v>
      </c>
      <c r="C1283" s="3" t="s">
        <v>404</v>
      </c>
      <c r="D1283" s="3" t="s">
        <v>66</v>
      </c>
      <c r="E1283" s="3" t="s">
        <v>405</v>
      </c>
    </row>
    <row r="1284" spans="1:5" ht="13.5">
      <c r="A1284" s="3" t="s">
        <v>1666</v>
      </c>
      <c r="B1284" s="3" t="str">
        <f>"1120020241"</f>
        <v>1120020241</v>
      </c>
      <c r="C1284" s="3" t="s">
        <v>404</v>
      </c>
      <c r="D1284" s="3" t="s">
        <v>66</v>
      </c>
      <c r="E1284" s="3" t="s">
        <v>405</v>
      </c>
    </row>
    <row r="1285" spans="1:5" ht="13.5">
      <c r="A1285" s="3" t="s">
        <v>1667</v>
      </c>
      <c r="B1285" s="3" t="str">
        <f>"1120020242"</f>
        <v>1120020242</v>
      </c>
      <c r="C1285" s="3" t="s">
        <v>404</v>
      </c>
      <c r="D1285" s="3" t="s">
        <v>66</v>
      </c>
      <c r="E1285" s="3" t="s">
        <v>405</v>
      </c>
    </row>
    <row r="1286" spans="1:5" ht="13.5">
      <c r="A1286" s="3" t="s">
        <v>1668</v>
      </c>
      <c r="B1286" s="3" t="str">
        <f>"1120020243"</f>
        <v>1120020243</v>
      </c>
      <c r="C1286" s="3" t="s">
        <v>404</v>
      </c>
      <c r="D1286" s="3" t="s">
        <v>66</v>
      </c>
      <c r="E1286" s="3" t="s">
        <v>405</v>
      </c>
    </row>
    <row r="1287" spans="1:5" ht="13.5">
      <c r="A1287" s="3" t="s">
        <v>1669</v>
      </c>
      <c r="B1287" s="3" t="str">
        <f>"1120020244"</f>
        <v>1120020244</v>
      </c>
      <c r="C1287" s="3" t="s">
        <v>404</v>
      </c>
      <c r="D1287" s="3" t="s">
        <v>66</v>
      </c>
      <c r="E1287" s="3" t="s">
        <v>405</v>
      </c>
    </row>
    <row r="1288" spans="1:5" ht="13.5">
      <c r="A1288" s="3" t="s">
        <v>1670</v>
      </c>
      <c r="B1288" s="3" t="str">
        <f>"1120020245"</f>
        <v>1120020245</v>
      </c>
      <c r="C1288" s="3" t="s">
        <v>404</v>
      </c>
      <c r="D1288" s="3" t="s">
        <v>66</v>
      </c>
      <c r="E1288" s="3" t="s">
        <v>405</v>
      </c>
    </row>
    <row r="1289" spans="1:5" ht="13.5">
      <c r="A1289" s="3" t="s">
        <v>1671</v>
      </c>
      <c r="B1289" s="3" t="str">
        <f>"1120020246"</f>
        <v>1120020246</v>
      </c>
      <c r="C1289" s="3" t="s">
        <v>404</v>
      </c>
      <c r="D1289" s="3" t="s">
        <v>66</v>
      </c>
      <c r="E1289" s="3" t="s">
        <v>405</v>
      </c>
    </row>
    <row r="1290" spans="1:5" ht="13.5">
      <c r="A1290" s="3" t="s">
        <v>1672</v>
      </c>
      <c r="B1290" s="3" t="str">
        <f>"1120020247"</f>
        <v>1120020247</v>
      </c>
      <c r="C1290" s="3" t="s">
        <v>404</v>
      </c>
      <c r="D1290" s="3" t="s">
        <v>66</v>
      </c>
      <c r="E1290" s="3" t="s">
        <v>405</v>
      </c>
    </row>
    <row r="1291" spans="1:5" ht="13.5">
      <c r="A1291" s="3" t="s">
        <v>1673</v>
      </c>
      <c r="B1291" s="3" t="str">
        <f>"1120020248"</f>
        <v>1120020248</v>
      </c>
      <c r="C1291" s="3" t="s">
        <v>404</v>
      </c>
      <c r="D1291" s="3" t="s">
        <v>66</v>
      </c>
      <c r="E1291" s="3" t="s">
        <v>405</v>
      </c>
    </row>
    <row r="1292" spans="1:5" ht="13.5">
      <c r="A1292" s="3" t="s">
        <v>1674</v>
      </c>
      <c r="B1292" s="3" t="str">
        <f>"1120020249"</f>
        <v>1120020249</v>
      </c>
      <c r="C1292" s="3" t="s">
        <v>404</v>
      </c>
      <c r="D1292" s="3" t="s">
        <v>66</v>
      </c>
      <c r="E1292" s="3" t="s">
        <v>405</v>
      </c>
    </row>
    <row r="1293" spans="1:5" ht="13.5">
      <c r="A1293" s="3" t="s">
        <v>1675</v>
      </c>
      <c r="B1293" s="3" t="str">
        <f>"1120020250"</f>
        <v>1120020250</v>
      </c>
      <c r="C1293" s="3" t="s">
        <v>404</v>
      </c>
      <c r="D1293" s="3" t="s">
        <v>66</v>
      </c>
      <c r="E1293" s="3" t="s">
        <v>405</v>
      </c>
    </row>
    <row r="1294" spans="1:5" ht="13.5">
      <c r="A1294" s="3" t="s">
        <v>1676</v>
      </c>
      <c r="B1294" s="3" t="str">
        <f>"1120020251"</f>
        <v>1120020251</v>
      </c>
      <c r="C1294" s="3" t="s">
        <v>404</v>
      </c>
      <c r="D1294" s="3" t="s">
        <v>66</v>
      </c>
      <c r="E1294" s="3" t="s">
        <v>405</v>
      </c>
    </row>
    <row r="1295" spans="1:5" ht="13.5">
      <c r="A1295" s="3" t="s">
        <v>1677</v>
      </c>
      <c r="B1295" s="3" t="str">
        <f>"1120020252"</f>
        <v>1120020252</v>
      </c>
      <c r="C1295" s="3" t="s">
        <v>404</v>
      </c>
      <c r="D1295" s="3" t="s">
        <v>66</v>
      </c>
      <c r="E1295" s="3" t="s">
        <v>405</v>
      </c>
    </row>
    <row r="1296" spans="1:5" ht="13.5">
      <c r="A1296" s="3" t="s">
        <v>1678</v>
      </c>
      <c r="B1296" s="3" t="str">
        <f>"1120020253"</f>
        <v>1120020253</v>
      </c>
      <c r="C1296" s="3" t="s">
        <v>404</v>
      </c>
      <c r="D1296" s="3" t="s">
        <v>66</v>
      </c>
      <c r="E1296" s="3" t="s">
        <v>405</v>
      </c>
    </row>
    <row r="1297" spans="1:5" ht="13.5">
      <c r="A1297" s="3" t="s">
        <v>1679</v>
      </c>
      <c r="B1297" s="3" t="str">
        <f>"1120020254"</f>
        <v>1120020254</v>
      </c>
      <c r="C1297" s="3" t="s">
        <v>404</v>
      </c>
      <c r="D1297" s="3" t="s">
        <v>66</v>
      </c>
      <c r="E1297" s="3" t="s">
        <v>405</v>
      </c>
    </row>
    <row r="1298" spans="1:5" ht="13.5">
      <c r="A1298" s="3" t="s">
        <v>1680</v>
      </c>
      <c r="B1298" s="3" t="str">
        <f>"1120020255"</f>
        <v>1120020255</v>
      </c>
      <c r="C1298" s="3" t="s">
        <v>404</v>
      </c>
      <c r="D1298" s="3" t="s">
        <v>66</v>
      </c>
      <c r="E1298" s="3" t="s">
        <v>405</v>
      </c>
    </row>
    <row r="1299" spans="1:5" ht="13.5">
      <c r="A1299" s="3" t="s">
        <v>1681</v>
      </c>
      <c r="B1299" s="3" t="str">
        <f>"1120020256"</f>
        <v>1120020256</v>
      </c>
      <c r="C1299" s="3" t="s">
        <v>404</v>
      </c>
      <c r="D1299" s="3" t="s">
        <v>66</v>
      </c>
      <c r="E1299" s="3" t="s">
        <v>405</v>
      </c>
    </row>
    <row r="1300" spans="1:5" ht="13.5">
      <c r="A1300" s="3" t="s">
        <v>1682</v>
      </c>
      <c r="B1300" s="3" t="str">
        <f>"1120020257"</f>
        <v>1120020257</v>
      </c>
      <c r="C1300" s="3" t="s">
        <v>404</v>
      </c>
      <c r="D1300" s="3" t="s">
        <v>66</v>
      </c>
      <c r="E1300" s="3" t="s">
        <v>405</v>
      </c>
    </row>
    <row r="1301" spans="1:5" ht="13.5">
      <c r="A1301" s="3" t="s">
        <v>1683</v>
      </c>
      <c r="B1301" s="3" t="str">
        <f>"1120020258"</f>
        <v>1120020258</v>
      </c>
      <c r="C1301" s="3" t="s">
        <v>404</v>
      </c>
      <c r="D1301" s="3" t="s">
        <v>66</v>
      </c>
      <c r="E1301" s="3" t="s">
        <v>405</v>
      </c>
    </row>
    <row r="1302" spans="1:5" ht="13.5">
      <c r="A1302" s="3" t="s">
        <v>1684</v>
      </c>
      <c r="B1302" s="3" t="str">
        <f>"1120020259"</f>
        <v>1120020259</v>
      </c>
      <c r="C1302" s="3" t="s">
        <v>404</v>
      </c>
      <c r="D1302" s="3" t="s">
        <v>66</v>
      </c>
      <c r="E1302" s="3" t="s">
        <v>405</v>
      </c>
    </row>
    <row r="1303" spans="1:5" ht="13.5">
      <c r="A1303" s="3" t="s">
        <v>1685</v>
      </c>
      <c r="B1303" s="3" t="str">
        <f>"1120020260"</f>
        <v>1120020260</v>
      </c>
      <c r="C1303" s="3" t="s">
        <v>404</v>
      </c>
      <c r="D1303" s="3" t="s">
        <v>66</v>
      </c>
      <c r="E1303" s="3" t="s">
        <v>405</v>
      </c>
    </row>
    <row r="1304" spans="1:5" ht="13.5">
      <c r="A1304" s="3" t="s">
        <v>1686</v>
      </c>
      <c r="B1304" s="3" t="str">
        <f>"1120020261"</f>
        <v>1120020261</v>
      </c>
      <c r="C1304" s="3" t="s">
        <v>404</v>
      </c>
      <c r="D1304" s="3" t="s">
        <v>66</v>
      </c>
      <c r="E1304" s="3" t="s">
        <v>405</v>
      </c>
    </row>
    <row r="1305" spans="1:5" ht="13.5">
      <c r="A1305" s="3" t="s">
        <v>1687</v>
      </c>
      <c r="B1305" s="3" t="str">
        <f>"1120020262"</f>
        <v>1120020262</v>
      </c>
      <c r="C1305" s="3" t="s">
        <v>404</v>
      </c>
      <c r="D1305" s="3" t="s">
        <v>66</v>
      </c>
      <c r="E1305" s="3" t="s">
        <v>405</v>
      </c>
    </row>
    <row r="1306" spans="1:5" ht="13.5">
      <c r="A1306" s="3" t="s">
        <v>1688</v>
      </c>
      <c r="B1306" s="3" t="str">
        <f>"1120020263"</f>
        <v>1120020263</v>
      </c>
      <c r="C1306" s="3" t="s">
        <v>404</v>
      </c>
      <c r="D1306" s="3" t="s">
        <v>66</v>
      </c>
      <c r="E1306" s="3" t="s">
        <v>405</v>
      </c>
    </row>
    <row r="1307" spans="1:5" ht="13.5">
      <c r="A1307" s="3" t="s">
        <v>1689</v>
      </c>
      <c r="B1307" s="3" t="str">
        <f>"1120020264"</f>
        <v>1120020264</v>
      </c>
      <c r="C1307" s="3" t="s">
        <v>404</v>
      </c>
      <c r="D1307" s="3" t="s">
        <v>66</v>
      </c>
      <c r="E1307" s="3" t="s">
        <v>405</v>
      </c>
    </row>
    <row r="1308" spans="1:5" ht="13.5">
      <c r="A1308" s="3" t="s">
        <v>1690</v>
      </c>
      <c r="B1308" s="3" t="str">
        <f>"1120020265"</f>
        <v>1120020265</v>
      </c>
      <c r="C1308" s="3" t="s">
        <v>404</v>
      </c>
      <c r="D1308" s="3" t="s">
        <v>66</v>
      </c>
      <c r="E1308" s="3" t="s">
        <v>405</v>
      </c>
    </row>
    <row r="1309" spans="1:5" ht="13.5">
      <c r="A1309" s="3" t="s">
        <v>1691</v>
      </c>
      <c r="B1309" s="3" t="str">
        <f>"1120020266"</f>
        <v>1120020266</v>
      </c>
      <c r="C1309" s="3" t="s">
        <v>404</v>
      </c>
      <c r="D1309" s="3" t="s">
        <v>66</v>
      </c>
      <c r="E1309" s="3" t="s">
        <v>405</v>
      </c>
    </row>
    <row r="1310" spans="1:5" ht="13.5">
      <c r="A1310" s="3" t="s">
        <v>1692</v>
      </c>
      <c r="B1310" s="3" t="str">
        <f>"1120020267"</f>
        <v>1120020267</v>
      </c>
      <c r="C1310" s="3" t="s">
        <v>404</v>
      </c>
      <c r="D1310" s="3" t="s">
        <v>66</v>
      </c>
      <c r="E1310" s="3" t="s">
        <v>405</v>
      </c>
    </row>
    <row r="1311" spans="1:5" ht="13.5">
      <c r="A1311" s="3" t="s">
        <v>1693</v>
      </c>
      <c r="B1311" s="3" t="str">
        <f>"1120020268"</f>
        <v>1120020268</v>
      </c>
      <c r="C1311" s="3" t="s">
        <v>404</v>
      </c>
      <c r="D1311" s="3" t="s">
        <v>66</v>
      </c>
      <c r="E1311" s="3" t="s">
        <v>405</v>
      </c>
    </row>
    <row r="1312" spans="1:5" ht="13.5">
      <c r="A1312" s="3" t="s">
        <v>1694</v>
      </c>
      <c r="B1312" s="3" t="str">
        <f>"1120020269"</f>
        <v>1120020269</v>
      </c>
      <c r="C1312" s="3" t="s">
        <v>404</v>
      </c>
      <c r="D1312" s="3" t="s">
        <v>66</v>
      </c>
      <c r="E1312" s="3" t="s">
        <v>405</v>
      </c>
    </row>
    <row r="1313" spans="1:5" ht="13.5">
      <c r="A1313" s="3" t="s">
        <v>1695</v>
      </c>
      <c r="B1313" s="3" t="str">
        <f>"1120020270"</f>
        <v>1120020270</v>
      </c>
      <c r="C1313" s="3" t="s">
        <v>404</v>
      </c>
      <c r="D1313" s="3" t="s">
        <v>66</v>
      </c>
      <c r="E1313" s="3" t="s">
        <v>405</v>
      </c>
    </row>
    <row r="1314" spans="1:5" ht="13.5">
      <c r="A1314" s="3" t="s">
        <v>1696</v>
      </c>
      <c r="B1314" s="3" t="str">
        <f>"1120020271"</f>
        <v>1120020271</v>
      </c>
      <c r="C1314" s="3" t="s">
        <v>404</v>
      </c>
      <c r="D1314" s="3" t="s">
        <v>66</v>
      </c>
      <c r="E1314" s="3" t="s">
        <v>405</v>
      </c>
    </row>
    <row r="1315" spans="1:5" ht="13.5">
      <c r="A1315" s="3" t="s">
        <v>1697</v>
      </c>
      <c r="B1315" s="3" t="str">
        <f>"1120020272"</f>
        <v>1120020272</v>
      </c>
      <c r="C1315" s="3" t="s">
        <v>404</v>
      </c>
      <c r="D1315" s="3" t="s">
        <v>66</v>
      </c>
      <c r="E1315" s="3" t="s">
        <v>405</v>
      </c>
    </row>
    <row r="1316" spans="1:5" ht="13.5">
      <c r="A1316" s="3" t="s">
        <v>1698</v>
      </c>
      <c r="B1316" s="3" t="str">
        <f>"1120020273"</f>
        <v>1120020273</v>
      </c>
      <c r="C1316" s="3" t="s">
        <v>404</v>
      </c>
      <c r="D1316" s="3" t="s">
        <v>66</v>
      </c>
      <c r="E1316" s="3" t="s">
        <v>405</v>
      </c>
    </row>
    <row r="1317" spans="1:5" ht="13.5">
      <c r="A1317" s="3" t="s">
        <v>1699</v>
      </c>
      <c r="B1317" s="3" t="str">
        <f>"1120020274"</f>
        <v>1120020274</v>
      </c>
      <c r="C1317" s="3" t="s">
        <v>404</v>
      </c>
      <c r="D1317" s="3" t="s">
        <v>66</v>
      </c>
      <c r="E1317" s="3" t="s">
        <v>405</v>
      </c>
    </row>
    <row r="1318" spans="1:5" ht="13.5">
      <c r="A1318" s="3" t="s">
        <v>1700</v>
      </c>
      <c r="B1318" s="3" t="str">
        <f>"1120020275"</f>
        <v>1120020275</v>
      </c>
      <c r="C1318" s="3" t="s">
        <v>404</v>
      </c>
      <c r="D1318" s="3" t="s">
        <v>66</v>
      </c>
      <c r="E1318" s="3" t="s">
        <v>405</v>
      </c>
    </row>
    <row r="1319" spans="1:5" ht="13.5">
      <c r="A1319" s="3" t="s">
        <v>1701</v>
      </c>
      <c r="B1319" s="3" t="str">
        <f>"1120020276"</f>
        <v>1120020276</v>
      </c>
      <c r="C1319" s="3" t="s">
        <v>404</v>
      </c>
      <c r="D1319" s="3" t="s">
        <v>66</v>
      </c>
      <c r="E1319" s="3" t="s">
        <v>405</v>
      </c>
    </row>
    <row r="1320" spans="1:5" ht="13.5">
      <c r="A1320" s="3" t="s">
        <v>1702</v>
      </c>
      <c r="B1320" s="3" t="str">
        <f>"1120020277"</f>
        <v>1120020277</v>
      </c>
      <c r="C1320" s="3" t="s">
        <v>404</v>
      </c>
      <c r="D1320" s="3" t="s">
        <v>66</v>
      </c>
      <c r="E1320" s="3" t="s">
        <v>405</v>
      </c>
    </row>
    <row r="1321" spans="1:5" ht="13.5">
      <c r="A1321" s="3" t="s">
        <v>1703</v>
      </c>
      <c r="B1321" s="3" t="str">
        <f>"1120020278"</f>
        <v>1120020278</v>
      </c>
      <c r="C1321" s="3" t="s">
        <v>404</v>
      </c>
      <c r="D1321" s="3" t="s">
        <v>66</v>
      </c>
      <c r="E1321" s="3" t="s">
        <v>405</v>
      </c>
    </row>
    <row r="1322" spans="1:5" ht="13.5">
      <c r="A1322" s="3" t="s">
        <v>1704</v>
      </c>
      <c r="B1322" s="3" t="str">
        <f>"1120020279"</f>
        <v>1120020279</v>
      </c>
      <c r="C1322" s="3" t="s">
        <v>404</v>
      </c>
      <c r="D1322" s="3" t="s">
        <v>66</v>
      </c>
      <c r="E1322" s="3" t="s">
        <v>405</v>
      </c>
    </row>
    <row r="1323" spans="1:5" ht="13.5">
      <c r="A1323" s="3" t="s">
        <v>1705</v>
      </c>
      <c r="B1323" s="3" t="str">
        <f>"1120020280"</f>
        <v>1120020280</v>
      </c>
      <c r="C1323" s="3" t="s">
        <v>404</v>
      </c>
      <c r="D1323" s="3" t="s">
        <v>66</v>
      </c>
      <c r="E1323" s="3" t="s">
        <v>405</v>
      </c>
    </row>
    <row r="1324" spans="1:5" ht="13.5">
      <c r="A1324" s="3" t="s">
        <v>1706</v>
      </c>
      <c r="B1324" s="3" t="str">
        <f>"1120020281"</f>
        <v>1120020281</v>
      </c>
      <c r="C1324" s="3" t="s">
        <v>404</v>
      </c>
      <c r="D1324" s="3" t="s">
        <v>66</v>
      </c>
      <c r="E1324" s="3" t="s">
        <v>405</v>
      </c>
    </row>
    <row r="1325" spans="1:5" ht="13.5">
      <c r="A1325" s="3" t="s">
        <v>1707</v>
      </c>
      <c r="B1325" s="3" t="str">
        <f>"1120020282"</f>
        <v>1120020282</v>
      </c>
      <c r="C1325" s="3" t="s">
        <v>404</v>
      </c>
      <c r="D1325" s="3" t="s">
        <v>66</v>
      </c>
      <c r="E1325" s="3" t="s">
        <v>405</v>
      </c>
    </row>
    <row r="1326" spans="1:5" ht="13.5">
      <c r="A1326" s="3" t="s">
        <v>1708</v>
      </c>
      <c r="B1326" s="3" t="str">
        <f>"1120020283"</f>
        <v>1120020283</v>
      </c>
      <c r="C1326" s="3" t="s">
        <v>404</v>
      </c>
      <c r="D1326" s="3" t="s">
        <v>66</v>
      </c>
      <c r="E1326" s="3" t="s">
        <v>405</v>
      </c>
    </row>
    <row r="1327" spans="1:5" ht="13.5">
      <c r="A1327" s="3" t="s">
        <v>1709</v>
      </c>
      <c r="B1327" s="3" t="str">
        <f>"1120020284"</f>
        <v>1120020284</v>
      </c>
      <c r="C1327" s="3" t="s">
        <v>404</v>
      </c>
      <c r="D1327" s="3" t="s">
        <v>66</v>
      </c>
      <c r="E1327" s="3" t="s">
        <v>405</v>
      </c>
    </row>
    <row r="1328" spans="1:5" ht="13.5">
      <c r="A1328" s="3" t="s">
        <v>1710</v>
      </c>
      <c r="B1328" s="3" t="str">
        <f>"1120020285"</f>
        <v>1120020285</v>
      </c>
      <c r="C1328" s="3" t="s">
        <v>404</v>
      </c>
      <c r="D1328" s="3" t="s">
        <v>66</v>
      </c>
      <c r="E1328" s="3" t="s">
        <v>405</v>
      </c>
    </row>
    <row r="1329" spans="1:5" ht="13.5">
      <c r="A1329" s="3" t="s">
        <v>1711</v>
      </c>
      <c r="B1329" s="3" t="str">
        <f>"1120020286"</f>
        <v>1120020286</v>
      </c>
      <c r="C1329" s="3" t="s">
        <v>404</v>
      </c>
      <c r="D1329" s="3" t="s">
        <v>66</v>
      </c>
      <c r="E1329" s="3" t="s">
        <v>405</v>
      </c>
    </row>
    <row r="1330" spans="1:5" ht="13.5">
      <c r="A1330" s="3" t="s">
        <v>1712</v>
      </c>
      <c r="B1330" s="3" t="str">
        <f>"1120020287"</f>
        <v>1120020287</v>
      </c>
      <c r="C1330" s="3" t="s">
        <v>404</v>
      </c>
      <c r="D1330" s="3" t="s">
        <v>66</v>
      </c>
      <c r="E1330" s="3" t="s">
        <v>405</v>
      </c>
    </row>
    <row r="1331" spans="1:5" ht="13.5">
      <c r="A1331" s="3" t="s">
        <v>1713</v>
      </c>
      <c r="B1331" s="3" t="str">
        <f>"1120020288"</f>
        <v>1120020288</v>
      </c>
      <c r="C1331" s="3" t="s">
        <v>404</v>
      </c>
      <c r="D1331" s="3" t="s">
        <v>66</v>
      </c>
      <c r="E1331" s="3" t="s">
        <v>405</v>
      </c>
    </row>
    <row r="1332" spans="1:5" ht="13.5">
      <c r="A1332" s="3" t="s">
        <v>1714</v>
      </c>
      <c r="B1332" s="3" t="str">
        <f>"1120020289"</f>
        <v>1120020289</v>
      </c>
      <c r="C1332" s="3" t="s">
        <v>404</v>
      </c>
      <c r="D1332" s="3" t="s">
        <v>66</v>
      </c>
      <c r="E1332" s="3" t="s">
        <v>405</v>
      </c>
    </row>
    <row r="1333" spans="1:5" ht="13.5">
      <c r="A1333" s="3" t="s">
        <v>1715</v>
      </c>
      <c r="B1333" s="3" t="str">
        <f>"1120020290"</f>
        <v>1120020290</v>
      </c>
      <c r="C1333" s="3" t="s">
        <v>404</v>
      </c>
      <c r="D1333" s="3" t="s">
        <v>66</v>
      </c>
      <c r="E1333" s="3" t="s">
        <v>405</v>
      </c>
    </row>
    <row r="1334" spans="1:5" ht="13.5">
      <c r="A1334" s="3" t="s">
        <v>1716</v>
      </c>
      <c r="B1334" s="3" t="str">
        <f>"1120020291"</f>
        <v>1120020291</v>
      </c>
      <c r="C1334" s="3" t="s">
        <v>404</v>
      </c>
      <c r="D1334" s="3" t="s">
        <v>66</v>
      </c>
      <c r="E1334" s="3" t="s">
        <v>405</v>
      </c>
    </row>
    <row r="1335" spans="1:5" ht="13.5">
      <c r="A1335" s="3" t="s">
        <v>1717</v>
      </c>
      <c r="B1335" s="3" t="str">
        <f>"1120020292"</f>
        <v>1120020292</v>
      </c>
      <c r="C1335" s="3" t="s">
        <v>404</v>
      </c>
      <c r="D1335" s="3" t="s">
        <v>66</v>
      </c>
      <c r="E1335" s="3" t="s">
        <v>405</v>
      </c>
    </row>
    <row r="1336" spans="1:5" ht="13.5">
      <c r="A1336" s="3" t="s">
        <v>1718</v>
      </c>
      <c r="B1336" s="3" t="str">
        <f>"1120020293"</f>
        <v>1120020293</v>
      </c>
      <c r="C1336" s="3" t="s">
        <v>404</v>
      </c>
      <c r="D1336" s="3" t="s">
        <v>66</v>
      </c>
      <c r="E1336" s="3" t="s">
        <v>405</v>
      </c>
    </row>
    <row r="1337" spans="1:5" ht="13.5">
      <c r="A1337" s="3" t="s">
        <v>1719</v>
      </c>
      <c r="B1337" s="3" t="str">
        <f>"1120020294"</f>
        <v>1120020294</v>
      </c>
      <c r="C1337" s="3" t="s">
        <v>404</v>
      </c>
      <c r="D1337" s="3" t="s">
        <v>66</v>
      </c>
      <c r="E1337" s="3" t="s">
        <v>405</v>
      </c>
    </row>
    <row r="1338" spans="1:5" ht="13.5">
      <c r="A1338" s="3" t="s">
        <v>1720</v>
      </c>
      <c r="B1338" s="3" t="str">
        <f>"1120020295"</f>
        <v>1120020295</v>
      </c>
      <c r="C1338" s="3" t="s">
        <v>404</v>
      </c>
      <c r="D1338" s="3" t="s">
        <v>66</v>
      </c>
      <c r="E1338" s="3" t="s">
        <v>405</v>
      </c>
    </row>
    <row r="1339" spans="1:5" ht="13.5">
      <c r="A1339" s="3" t="s">
        <v>1721</v>
      </c>
      <c r="B1339" s="3" t="str">
        <f>"1120020296"</f>
        <v>1120020296</v>
      </c>
      <c r="C1339" s="3" t="s">
        <v>404</v>
      </c>
      <c r="D1339" s="3" t="s">
        <v>66</v>
      </c>
      <c r="E1339" s="3" t="s">
        <v>405</v>
      </c>
    </row>
    <row r="1340" spans="1:5" ht="13.5">
      <c r="A1340" s="3" t="s">
        <v>1722</v>
      </c>
      <c r="B1340" s="3" t="str">
        <f>"1120020297"</f>
        <v>1120020297</v>
      </c>
      <c r="C1340" s="3" t="s">
        <v>404</v>
      </c>
      <c r="D1340" s="3" t="s">
        <v>66</v>
      </c>
      <c r="E1340" s="3" t="s">
        <v>405</v>
      </c>
    </row>
    <row r="1341" spans="1:5" ht="13.5">
      <c r="A1341" s="3" t="s">
        <v>1723</v>
      </c>
      <c r="B1341" s="3" t="str">
        <f>"1120020298"</f>
        <v>1120020298</v>
      </c>
      <c r="C1341" s="3" t="s">
        <v>404</v>
      </c>
      <c r="D1341" s="3" t="s">
        <v>66</v>
      </c>
      <c r="E1341" s="3" t="s">
        <v>405</v>
      </c>
    </row>
    <row r="1342" spans="1:5" ht="13.5">
      <c r="A1342" s="3" t="s">
        <v>1724</v>
      </c>
      <c r="B1342" s="3" t="str">
        <f>"1120020299"</f>
        <v>1120020299</v>
      </c>
      <c r="C1342" s="3" t="s">
        <v>404</v>
      </c>
      <c r="D1342" s="3" t="s">
        <v>66</v>
      </c>
      <c r="E1342" s="3" t="s">
        <v>405</v>
      </c>
    </row>
    <row r="1343" spans="1:5" ht="13.5">
      <c r="A1343" s="3" t="s">
        <v>1725</v>
      </c>
      <c r="B1343" s="3" t="str">
        <f>"1120020300"</f>
        <v>1120020300</v>
      </c>
      <c r="C1343" s="3" t="s">
        <v>404</v>
      </c>
      <c r="D1343" s="3" t="s">
        <v>66</v>
      </c>
      <c r="E1343" s="3" t="s">
        <v>405</v>
      </c>
    </row>
    <row r="1344" spans="1:5" ht="13.5">
      <c r="A1344" s="3" t="s">
        <v>1726</v>
      </c>
      <c r="B1344" s="3" t="str">
        <f>"1120020301"</f>
        <v>1120020301</v>
      </c>
      <c r="C1344" s="3" t="s">
        <v>404</v>
      </c>
      <c r="D1344" s="3" t="s">
        <v>66</v>
      </c>
      <c r="E1344" s="3" t="s">
        <v>405</v>
      </c>
    </row>
    <row r="1345" spans="1:5" ht="13.5">
      <c r="A1345" s="3" t="s">
        <v>1727</v>
      </c>
      <c r="B1345" s="3" t="str">
        <f>"1120020302"</f>
        <v>1120020302</v>
      </c>
      <c r="C1345" s="3" t="s">
        <v>404</v>
      </c>
      <c r="D1345" s="3" t="s">
        <v>66</v>
      </c>
      <c r="E1345" s="3" t="s">
        <v>405</v>
      </c>
    </row>
    <row r="1346" spans="1:5" ht="13.5">
      <c r="A1346" s="3" t="s">
        <v>1728</v>
      </c>
      <c r="B1346" s="3" t="str">
        <f>"1120020303"</f>
        <v>1120020303</v>
      </c>
      <c r="C1346" s="3" t="s">
        <v>404</v>
      </c>
      <c r="D1346" s="3" t="s">
        <v>66</v>
      </c>
      <c r="E1346" s="3" t="s">
        <v>405</v>
      </c>
    </row>
    <row r="1347" spans="1:5" ht="13.5">
      <c r="A1347" s="3" t="s">
        <v>1729</v>
      </c>
      <c r="B1347" s="3" t="str">
        <f>"1120020304"</f>
        <v>1120020304</v>
      </c>
      <c r="C1347" s="3" t="s">
        <v>404</v>
      </c>
      <c r="D1347" s="3" t="s">
        <v>66</v>
      </c>
      <c r="E1347" s="3" t="s">
        <v>405</v>
      </c>
    </row>
    <row r="1348" spans="1:5" ht="13.5">
      <c r="A1348" s="3" t="s">
        <v>1730</v>
      </c>
      <c r="B1348" s="3" t="str">
        <f>"1120020305"</f>
        <v>1120020305</v>
      </c>
      <c r="C1348" s="3" t="s">
        <v>404</v>
      </c>
      <c r="D1348" s="3" t="s">
        <v>66</v>
      </c>
      <c r="E1348" s="3" t="s">
        <v>405</v>
      </c>
    </row>
    <row r="1349" spans="1:5" ht="13.5">
      <c r="A1349" s="3" t="s">
        <v>1731</v>
      </c>
      <c r="B1349" s="3" t="str">
        <f>"1120020306"</f>
        <v>1120020306</v>
      </c>
      <c r="C1349" s="3" t="s">
        <v>404</v>
      </c>
      <c r="D1349" s="3" t="s">
        <v>66</v>
      </c>
      <c r="E1349" s="3" t="s">
        <v>405</v>
      </c>
    </row>
    <row r="1350" spans="1:5" ht="13.5">
      <c r="A1350" s="3" t="s">
        <v>1732</v>
      </c>
      <c r="B1350" s="3" t="str">
        <f>"1120020307"</f>
        <v>1120020307</v>
      </c>
      <c r="C1350" s="3" t="s">
        <v>404</v>
      </c>
      <c r="D1350" s="3" t="s">
        <v>66</v>
      </c>
      <c r="E1350" s="3" t="s">
        <v>405</v>
      </c>
    </row>
    <row r="1351" spans="1:5" ht="13.5">
      <c r="A1351" s="3" t="s">
        <v>1733</v>
      </c>
      <c r="B1351" s="3" t="str">
        <f>"1120020308"</f>
        <v>1120020308</v>
      </c>
      <c r="C1351" s="3" t="s">
        <v>404</v>
      </c>
      <c r="D1351" s="3" t="s">
        <v>66</v>
      </c>
      <c r="E1351" s="3" t="s">
        <v>405</v>
      </c>
    </row>
    <row r="1352" spans="1:5" ht="13.5">
      <c r="A1352" s="3" t="s">
        <v>1734</v>
      </c>
      <c r="B1352" s="3" t="str">
        <f>"1120020309"</f>
        <v>1120020309</v>
      </c>
      <c r="C1352" s="3" t="s">
        <v>404</v>
      </c>
      <c r="D1352" s="3" t="s">
        <v>66</v>
      </c>
      <c r="E1352" s="3" t="s">
        <v>405</v>
      </c>
    </row>
    <row r="1353" spans="1:5" ht="13.5">
      <c r="A1353" s="3" t="s">
        <v>1735</v>
      </c>
      <c r="B1353" s="3" t="str">
        <f>"1120020310"</f>
        <v>1120020310</v>
      </c>
      <c r="C1353" s="3" t="s">
        <v>404</v>
      </c>
      <c r="D1353" s="3" t="s">
        <v>66</v>
      </c>
      <c r="E1353" s="3" t="s">
        <v>405</v>
      </c>
    </row>
    <row r="1354" spans="1:5" ht="13.5">
      <c r="A1354" s="3" t="s">
        <v>1736</v>
      </c>
      <c r="B1354" s="3" t="str">
        <f>"1120020311"</f>
        <v>1120020311</v>
      </c>
      <c r="C1354" s="3" t="s">
        <v>404</v>
      </c>
      <c r="D1354" s="3" t="s">
        <v>66</v>
      </c>
      <c r="E1354" s="3" t="s">
        <v>405</v>
      </c>
    </row>
    <row r="1355" spans="1:5" ht="13.5">
      <c r="A1355" s="3" t="s">
        <v>1737</v>
      </c>
      <c r="B1355" s="3" t="str">
        <f>"1120020312"</f>
        <v>1120020312</v>
      </c>
      <c r="C1355" s="3" t="s">
        <v>404</v>
      </c>
      <c r="D1355" s="3" t="s">
        <v>66</v>
      </c>
      <c r="E1355" s="3" t="s">
        <v>405</v>
      </c>
    </row>
    <row r="1356" spans="1:5" ht="13.5">
      <c r="A1356" s="3" t="s">
        <v>1738</v>
      </c>
      <c r="B1356" s="3" t="str">
        <f>"1120020313"</f>
        <v>1120020313</v>
      </c>
      <c r="C1356" s="3" t="s">
        <v>404</v>
      </c>
      <c r="D1356" s="3" t="s">
        <v>66</v>
      </c>
      <c r="E1356" s="3" t="s">
        <v>405</v>
      </c>
    </row>
    <row r="1357" spans="1:5" ht="13.5">
      <c r="A1357" s="3" t="s">
        <v>1739</v>
      </c>
      <c r="B1357" s="3" t="str">
        <f>"1120020314"</f>
        <v>1120020314</v>
      </c>
      <c r="C1357" s="3" t="s">
        <v>404</v>
      </c>
      <c r="D1357" s="3" t="s">
        <v>66</v>
      </c>
      <c r="E1357" s="3" t="s">
        <v>405</v>
      </c>
    </row>
    <row r="1358" spans="1:5" ht="13.5">
      <c r="A1358" s="3" t="s">
        <v>1740</v>
      </c>
      <c r="B1358" s="3" t="str">
        <f>"1120020315"</f>
        <v>1120020315</v>
      </c>
      <c r="C1358" s="3" t="s">
        <v>404</v>
      </c>
      <c r="D1358" s="3" t="s">
        <v>66</v>
      </c>
      <c r="E1358" s="3" t="s">
        <v>405</v>
      </c>
    </row>
    <row r="1359" spans="1:5" ht="13.5">
      <c r="A1359" s="3" t="s">
        <v>1741</v>
      </c>
      <c r="B1359" s="3" t="str">
        <f>"1120020316"</f>
        <v>1120020316</v>
      </c>
      <c r="C1359" s="3" t="s">
        <v>404</v>
      </c>
      <c r="D1359" s="3" t="s">
        <v>66</v>
      </c>
      <c r="E1359" s="3" t="s">
        <v>405</v>
      </c>
    </row>
    <row r="1360" spans="1:5" ht="13.5">
      <c r="A1360" s="3" t="s">
        <v>1742</v>
      </c>
      <c r="B1360" s="3" t="str">
        <f>"1120020317"</f>
        <v>1120020317</v>
      </c>
      <c r="C1360" s="3" t="s">
        <v>404</v>
      </c>
      <c r="D1360" s="3" t="s">
        <v>66</v>
      </c>
      <c r="E1360" s="3" t="s">
        <v>405</v>
      </c>
    </row>
    <row r="1361" spans="1:5" ht="13.5">
      <c r="A1361" s="3" t="s">
        <v>1743</v>
      </c>
      <c r="B1361" s="3" t="str">
        <f>"1120020318"</f>
        <v>1120020318</v>
      </c>
      <c r="C1361" s="3" t="s">
        <v>404</v>
      </c>
      <c r="D1361" s="3" t="s">
        <v>66</v>
      </c>
      <c r="E1361" s="3" t="s">
        <v>405</v>
      </c>
    </row>
    <row r="1362" spans="1:5" ht="13.5">
      <c r="A1362" s="3" t="s">
        <v>1744</v>
      </c>
      <c r="B1362" s="3" t="str">
        <f>"1120020319"</f>
        <v>1120020319</v>
      </c>
      <c r="C1362" s="3" t="s">
        <v>404</v>
      </c>
      <c r="D1362" s="3" t="s">
        <v>66</v>
      </c>
      <c r="E1362" s="3" t="s">
        <v>405</v>
      </c>
    </row>
    <row r="1363" spans="1:5" ht="13.5">
      <c r="A1363" s="3" t="s">
        <v>1745</v>
      </c>
      <c r="B1363" s="3" t="str">
        <f>"1120020320"</f>
        <v>1120020320</v>
      </c>
      <c r="C1363" s="3" t="s">
        <v>404</v>
      </c>
      <c r="D1363" s="3" t="s">
        <v>66</v>
      </c>
      <c r="E1363" s="3" t="s">
        <v>405</v>
      </c>
    </row>
    <row r="1364" spans="1:5" ht="13.5">
      <c r="A1364" s="3" t="s">
        <v>1746</v>
      </c>
      <c r="B1364" s="3" t="str">
        <f>"1120020321"</f>
        <v>1120020321</v>
      </c>
      <c r="C1364" s="3" t="s">
        <v>404</v>
      </c>
      <c r="D1364" s="3" t="s">
        <v>66</v>
      </c>
      <c r="E1364" s="3" t="s">
        <v>405</v>
      </c>
    </row>
    <row r="1365" spans="1:5" ht="13.5">
      <c r="A1365" s="3" t="s">
        <v>1747</v>
      </c>
      <c r="B1365" s="3" t="str">
        <f>"1120020322"</f>
        <v>1120020322</v>
      </c>
      <c r="C1365" s="3" t="s">
        <v>404</v>
      </c>
      <c r="D1365" s="3" t="s">
        <v>66</v>
      </c>
      <c r="E1365" s="3" t="s">
        <v>405</v>
      </c>
    </row>
    <row r="1366" spans="1:5" ht="13.5">
      <c r="A1366" s="3" t="s">
        <v>1748</v>
      </c>
      <c r="B1366" s="3" t="str">
        <f>"1120020323"</f>
        <v>1120020323</v>
      </c>
      <c r="C1366" s="3" t="s">
        <v>404</v>
      </c>
      <c r="D1366" s="3" t="s">
        <v>66</v>
      </c>
      <c r="E1366" s="3" t="s">
        <v>405</v>
      </c>
    </row>
    <row r="1367" spans="1:5" ht="13.5">
      <c r="A1367" s="3" t="s">
        <v>1749</v>
      </c>
      <c r="B1367" s="3" t="str">
        <f>"1120020324"</f>
        <v>1120020324</v>
      </c>
      <c r="C1367" s="3" t="s">
        <v>404</v>
      </c>
      <c r="D1367" s="3" t="s">
        <v>66</v>
      </c>
      <c r="E1367" s="3" t="s">
        <v>405</v>
      </c>
    </row>
    <row r="1368" spans="1:5" ht="13.5">
      <c r="A1368" s="3" t="s">
        <v>1750</v>
      </c>
      <c r="B1368" s="3" t="str">
        <f>"1120020325"</f>
        <v>1120020325</v>
      </c>
      <c r="C1368" s="3" t="s">
        <v>404</v>
      </c>
      <c r="D1368" s="3" t="s">
        <v>66</v>
      </c>
      <c r="E1368" s="3" t="s">
        <v>405</v>
      </c>
    </row>
    <row r="1369" spans="1:5" ht="13.5">
      <c r="A1369" s="3" t="s">
        <v>1751</v>
      </c>
      <c r="B1369" s="3" t="str">
        <f>"1120020326"</f>
        <v>1120020326</v>
      </c>
      <c r="C1369" s="3" t="s">
        <v>404</v>
      </c>
      <c r="D1369" s="3" t="s">
        <v>66</v>
      </c>
      <c r="E1369" s="3" t="s">
        <v>405</v>
      </c>
    </row>
    <row r="1370" spans="1:5" ht="13.5">
      <c r="A1370" s="3" t="s">
        <v>1752</v>
      </c>
      <c r="B1370" s="3" t="str">
        <f>"1120020327"</f>
        <v>1120020327</v>
      </c>
      <c r="C1370" s="3" t="s">
        <v>404</v>
      </c>
      <c r="D1370" s="3" t="s">
        <v>66</v>
      </c>
      <c r="E1370" s="3" t="s">
        <v>405</v>
      </c>
    </row>
    <row r="1371" spans="1:5" ht="13.5">
      <c r="A1371" s="3" t="s">
        <v>1753</v>
      </c>
      <c r="B1371" s="3" t="str">
        <f>"1120020328"</f>
        <v>1120020328</v>
      </c>
      <c r="C1371" s="3" t="s">
        <v>404</v>
      </c>
      <c r="D1371" s="3" t="s">
        <v>66</v>
      </c>
      <c r="E1371" s="3" t="s">
        <v>405</v>
      </c>
    </row>
    <row r="1372" spans="1:5" ht="13.5">
      <c r="A1372" s="3" t="s">
        <v>1754</v>
      </c>
      <c r="B1372" s="3" t="str">
        <f>"1120020329"</f>
        <v>1120020329</v>
      </c>
      <c r="C1372" s="3" t="s">
        <v>404</v>
      </c>
      <c r="D1372" s="3" t="s">
        <v>66</v>
      </c>
      <c r="E1372" s="3" t="s">
        <v>405</v>
      </c>
    </row>
    <row r="1373" spans="1:5" ht="13.5">
      <c r="A1373" s="3" t="s">
        <v>1755</v>
      </c>
      <c r="B1373" s="3" t="str">
        <f>"1120020330"</f>
        <v>1120020330</v>
      </c>
      <c r="C1373" s="3" t="s">
        <v>404</v>
      </c>
      <c r="D1373" s="3" t="s">
        <v>66</v>
      </c>
      <c r="E1373" s="3" t="s">
        <v>405</v>
      </c>
    </row>
    <row r="1374" spans="1:5" ht="13.5">
      <c r="A1374" s="3" t="s">
        <v>1756</v>
      </c>
      <c r="B1374" s="3" t="str">
        <f>"1120020331"</f>
        <v>1120020331</v>
      </c>
      <c r="C1374" s="3" t="s">
        <v>404</v>
      </c>
      <c r="D1374" s="3" t="s">
        <v>66</v>
      </c>
      <c r="E1374" s="3" t="s">
        <v>405</v>
      </c>
    </row>
    <row r="1375" spans="1:5" ht="13.5">
      <c r="A1375" s="3" t="s">
        <v>1757</v>
      </c>
      <c r="B1375" s="3" t="str">
        <f>"1120020332"</f>
        <v>1120020332</v>
      </c>
      <c r="C1375" s="3" t="s">
        <v>404</v>
      </c>
      <c r="D1375" s="3" t="s">
        <v>66</v>
      </c>
      <c r="E1375" s="3" t="s">
        <v>405</v>
      </c>
    </row>
    <row r="1376" spans="1:5" ht="13.5">
      <c r="A1376" s="3" t="s">
        <v>1758</v>
      </c>
      <c r="B1376" s="3" t="str">
        <f>"1120020333"</f>
        <v>1120020333</v>
      </c>
      <c r="C1376" s="3" t="s">
        <v>404</v>
      </c>
      <c r="D1376" s="3" t="s">
        <v>66</v>
      </c>
      <c r="E1376" s="3" t="s">
        <v>405</v>
      </c>
    </row>
    <row r="1377" spans="1:5" ht="13.5">
      <c r="A1377" s="3" t="s">
        <v>1201</v>
      </c>
      <c r="B1377" s="3" t="str">
        <f>"1120020334"</f>
        <v>1120020334</v>
      </c>
      <c r="C1377" s="3" t="s">
        <v>404</v>
      </c>
      <c r="D1377" s="3" t="s">
        <v>66</v>
      </c>
      <c r="E1377" s="3" t="s">
        <v>405</v>
      </c>
    </row>
    <row r="1378" spans="1:5" ht="13.5">
      <c r="A1378" s="3" t="s">
        <v>1759</v>
      </c>
      <c r="B1378" s="3" t="str">
        <f>"1120020335"</f>
        <v>1120020335</v>
      </c>
      <c r="C1378" s="3" t="s">
        <v>404</v>
      </c>
      <c r="D1378" s="3" t="s">
        <v>66</v>
      </c>
      <c r="E1378" s="3" t="s">
        <v>405</v>
      </c>
    </row>
    <row r="1379" spans="1:5" ht="13.5">
      <c r="A1379" s="3" t="s">
        <v>1760</v>
      </c>
      <c r="B1379" s="3" t="str">
        <f>"1120020336"</f>
        <v>1120020336</v>
      </c>
      <c r="C1379" s="3" t="s">
        <v>404</v>
      </c>
      <c r="D1379" s="3" t="s">
        <v>66</v>
      </c>
      <c r="E1379" s="3" t="s">
        <v>405</v>
      </c>
    </row>
    <row r="1380" spans="1:5" ht="13.5">
      <c r="A1380" s="3" t="s">
        <v>1761</v>
      </c>
      <c r="B1380" s="3" t="str">
        <f>"1120020337"</f>
        <v>1120020337</v>
      </c>
      <c r="C1380" s="3" t="s">
        <v>404</v>
      </c>
      <c r="D1380" s="3" t="s">
        <v>66</v>
      </c>
      <c r="E1380" s="3" t="s">
        <v>405</v>
      </c>
    </row>
    <row r="1381" spans="1:5" ht="13.5">
      <c r="A1381" s="3" t="s">
        <v>1762</v>
      </c>
      <c r="B1381" s="3" t="str">
        <f>"1120020338"</f>
        <v>1120020338</v>
      </c>
      <c r="C1381" s="3" t="s">
        <v>404</v>
      </c>
      <c r="D1381" s="3" t="s">
        <v>66</v>
      </c>
      <c r="E1381" s="3" t="s">
        <v>405</v>
      </c>
    </row>
    <row r="1382" spans="1:5" ht="13.5">
      <c r="A1382" s="3" t="s">
        <v>486</v>
      </c>
      <c r="B1382" s="3" t="str">
        <f>"1120020339"</f>
        <v>1120020339</v>
      </c>
      <c r="C1382" s="3" t="s">
        <v>445</v>
      </c>
      <c r="D1382" s="3" t="s">
        <v>66</v>
      </c>
      <c r="E1382" s="3" t="s">
        <v>405</v>
      </c>
    </row>
    <row r="1383" spans="1:5" ht="13.5">
      <c r="A1383" s="3" t="s">
        <v>1763</v>
      </c>
      <c r="B1383" s="3" t="str">
        <f>"1120020340"</f>
        <v>1120020340</v>
      </c>
      <c r="C1383" s="3" t="s">
        <v>404</v>
      </c>
      <c r="D1383" s="3" t="s">
        <v>66</v>
      </c>
      <c r="E1383" s="3" t="s">
        <v>405</v>
      </c>
    </row>
    <row r="1384" spans="1:5" ht="13.5">
      <c r="A1384" s="3" t="s">
        <v>1764</v>
      </c>
      <c r="B1384" s="3" t="str">
        <f>"1120020341"</f>
        <v>1120020341</v>
      </c>
      <c r="C1384" s="3" t="s">
        <v>404</v>
      </c>
      <c r="D1384" s="3" t="s">
        <v>66</v>
      </c>
      <c r="E1384" s="3" t="s">
        <v>405</v>
      </c>
    </row>
    <row r="1385" spans="1:5" ht="13.5">
      <c r="A1385" s="3" t="s">
        <v>1765</v>
      </c>
      <c r="B1385" s="3" t="str">
        <f>"1120020342"</f>
        <v>1120020342</v>
      </c>
      <c r="C1385" s="3" t="s">
        <v>404</v>
      </c>
      <c r="D1385" s="3" t="s">
        <v>66</v>
      </c>
      <c r="E1385" s="3" t="s">
        <v>405</v>
      </c>
    </row>
    <row r="1386" spans="1:5" ht="13.5">
      <c r="A1386" s="3" t="s">
        <v>1766</v>
      </c>
      <c r="B1386" s="3" t="str">
        <f>"1120020343"</f>
        <v>1120020343</v>
      </c>
      <c r="C1386" s="3" t="s">
        <v>404</v>
      </c>
      <c r="D1386" s="3" t="s">
        <v>66</v>
      </c>
      <c r="E1386" s="3" t="s">
        <v>405</v>
      </c>
    </row>
    <row r="1387" spans="1:5" ht="13.5">
      <c r="A1387" s="3" t="s">
        <v>1767</v>
      </c>
      <c r="B1387" s="3" t="str">
        <f>"1120020344"</f>
        <v>1120020344</v>
      </c>
      <c r="C1387" s="3" t="s">
        <v>404</v>
      </c>
      <c r="D1387" s="3" t="s">
        <v>66</v>
      </c>
      <c r="E1387" s="3" t="s">
        <v>405</v>
      </c>
    </row>
    <row r="1388" spans="1:5" ht="13.5">
      <c r="A1388" s="3" t="s">
        <v>1768</v>
      </c>
      <c r="B1388" s="3" t="str">
        <f>"1120020345"</f>
        <v>1120020345</v>
      </c>
      <c r="C1388" s="3" t="s">
        <v>404</v>
      </c>
      <c r="D1388" s="3" t="s">
        <v>66</v>
      </c>
      <c r="E1388" s="3" t="s">
        <v>405</v>
      </c>
    </row>
    <row r="1389" spans="1:5" ht="13.5">
      <c r="A1389" s="3" t="s">
        <v>1604</v>
      </c>
      <c r="B1389" s="3" t="str">
        <f>"1120020346"</f>
        <v>1120020346</v>
      </c>
      <c r="C1389" s="3" t="s">
        <v>404</v>
      </c>
      <c r="D1389" s="3" t="s">
        <v>66</v>
      </c>
      <c r="E1389" s="3" t="s">
        <v>405</v>
      </c>
    </row>
    <row r="1390" spans="1:5" ht="13.5">
      <c r="A1390" s="3" t="s">
        <v>1769</v>
      </c>
      <c r="B1390" s="3" t="str">
        <f>"1120020347"</f>
        <v>1120020347</v>
      </c>
      <c r="C1390" s="3" t="s">
        <v>404</v>
      </c>
      <c r="D1390" s="3" t="s">
        <v>66</v>
      </c>
      <c r="E1390" s="3" t="s">
        <v>405</v>
      </c>
    </row>
    <row r="1391" spans="1:5" ht="13.5">
      <c r="A1391" s="3" t="s">
        <v>1770</v>
      </c>
      <c r="B1391" s="3" t="str">
        <f>"1120020348"</f>
        <v>1120020348</v>
      </c>
      <c r="C1391" s="3" t="s">
        <v>404</v>
      </c>
      <c r="D1391" s="3" t="s">
        <v>66</v>
      </c>
      <c r="E1391" s="3" t="s">
        <v>405</v>
      </c>
    </row>
    <row r="1392" spans="1:5" ht="13.5">
      <c r="A1392" s="3" t="s">
        <v>1771</v>
      </c>
      <c r="B1392" s="3" t="str">
        <f>"1120020349"</f>
        <v>1120020349</v>
      </c>
      <c r="C1392" s="3" t="s">
        <v>404</v>
      </c>
      <c r="D1392" s="3" t="s">
        <v>66</v>
      </c>
      <c r="E1392" s="3" t="s">
        <v>405</v>
      </c>
    </row>
    <row r="1393" spans="1:5" ht="13.5">
      <c r="A1393" s="3" t="s">
        <v>1772</v>
      </c>
      <c r="B1393" s="3" t="str">
        <f>"1120020350"</f>
        <v>1120020350</v>
      </c>
      <c r="C1393" s="3" t="s">
        <v>404</v>
      </c>
      <c r="D1393" s="3" t="s">
        <v>66</v>
      </c>
      <c r="E1393" s="3" t="s">
        <v>405</v>
      </c>
    </row>
    <row r="1394" spans="1:5" ht="13.5">
      <c r="A1394" s="3" t="s">
        <v>1773</v>
      </c>
      <c r="B1394" s="3" t="str">
        <f>"1120020351"</f>
        <v>1120020351</v>
      </c>
      <c r="C1394" s="3" t="s">
        <v>404</v>
      </c>
      <c r="D1394" s="3" t="s">
        <v>66</v>
      </c>
      <c r="E1394" s="3" t="s">
        <v>405</v>
      </c>
    </row>
    <row r="1395" spans="1:5" ht="13.5">
      <c r="A1395" s="3" t="s">
        <v>1774</v>
      </c>
      <c r="B1395" s="3" t="str">
        <f>"1120020352"</f>
        <v>1120020352</v>
      </c>
      <c r="C1395" s="3" t="s">
        <v>404</v>
      </c>
      <c r="D1395" s="3" t="s">
        <v>66</v>
      </c>
      <c r="E1395" s="3" t="s">
        <v>405</v>
      </c>
    </row>
    <row r="1396" spans="1:5" ht="13.5">
      <c r="A1396" s="3" t="s">
        <v>1775</v>
      </c>
      <c r="B1396" s="3" t="str">
        <f>"1120020353"</f>
        <v>1120020353</v>
      </c>
      <c r="C1396" s="3" t="s">
        <v>404</v>
      </c>
      <c r="D1396" s="3" t="s">
        <v>66</v>
      </c>
      <c r="E1396" s="3" t="s">
        <v>405</v>
      </c>
    </row>
    <row r="1397" spans="1:5" ht="13.5">
      <c r="A1397" s="3" t="s">
        <v>1776</v>
      </c>
      <c r="B1397" s="3" t="str">
        <f>"1120020354"</f>
        <v>1120020354</v>
      </c>
      <c r="C1397" s="3" t="s">
        <v>404</v>
      </c>
      <c r="D1397" s="3" t="s">
        <v>66</v>
      </c>
      <c r="E1397" s="3" t="s">
        <v>405</v>
      </c>
    </row>
    <row r="1398" spans="1:5" ht="13.5">
      <c r="A1398" s="3" t="s">
        <v>1777</v>
      </c>
      <c r="B1398" s="3" t="str">
        <f>"1120020355"</f>
        <v>1120020355</v>
      </c>
      <c r="C1398" s="3" t="s">
        <v>404</v>
      </c>
      <c r="D1398" s="3" t="s">
        <v>66</v>
      </c>
      <c r="E1398" s="3" t="s">
        <v>405</v>
      </c>
    </row>
    <row r="1399" spans="1:5" ht="13.5">
      <c r="A1399" s="3" t="s">
        <v>1778</v>
      </c>
      <c r="B1399" s="3" t="str">
        <f>"1120020356"</f>
        <v>1120020356</v>
      </c>
      <c r="C1399" s="3" t="s">
        <v>404</v>
      </c>
      <c r="D1399" s="3" t="s">
        <v>66</v>
      </c>
      <c r="E1399" s="3" t="s">
        <v>405</v>
      </c>
    </row>
    <row r="1400" spans="1:5" ht="13.5">
      <c r="A1400" s="3" t="s">
        <v>1779</v>
      </c>
      <c r="B1400" s="3" t="str">
        <f>"1120020357"</f>
        <v>1120020357</v>
      </c>
      <c r="C1400" s="3" t="s">
        <v>404</v>
      </c>
      <c r="D1400" s="3" t="s">
        <v>66</v>
      </c>
      <c r="E1400" s="3" t="s">
        <v>405</v>
      </c>
    </row>
    <row r="1401" spans="1:5" ht="13.5">
      <c r="A1401" s="3" t="s">
        <v>1780</v>
      </c>
      <c r="B1401" s="3" t="str">
        <f>"1120020358"</f>
        <v>1120020358</v>
      </c>
      <c r="C1401" s="3" t="s">
        <v>404</v>
      </c>
      <c r="D1401" s="3" t="s">
        <v>66</v>
      </c>
      <c r="E1401" s="3" t="s">
        <v>405</v>
      </c>
    </row>
    <row r="1402" spans="1:5" ht="13.5">
      <c r="A1402" s="3" t="s">
        <v>1781</v>
      </c>
      <c r="B1402" s="3" t="str">
        <f>"1120020359"</f>
        <v>1120020359</v>
      </c>
      <c r="C1402" s="3" t="s">
        <v>404</v>
      </c>
      <c r="D1402" s="3" t="s">
        <v>66</v>
      </c>
      <c r="E1402" s="3" t="s">
        <v>405</v>
      </c>
    </row>
    <row r="1403" spans="1:5" ht="13.5">
      <c r="A1403" s="3" t="s">
        <v>1782</v>
      </c>
      <c r="B1403" s="3" t="str">
        <f>"1120020360"</f>
        <v>1120020360</v>
      </c>
      <c r="C1403" s="3" t="s">
        <v>404</v>
      </c>
      <c r="D1403" s="3" t="s">
        <v>66</v>
      </c>
      <c r="E1403" s="3" t="s">
        <v>405</v>
      </c>
    </row>
    <row r="1404" spans="1:5" ht="13.5">
      <c r="A1404" s="3" t="s">
        <v>1783</v>
      </c>
      <c r="B1404" s="3" t="str">
        <f>"1120020361"</f>
        <v>1120020361</v>
      </c>
      <c r="C1404" s="3" t="s">
        <v>404</v>
      </c>
      <c r="D1404" s="3" t="s">
        <v>66</v>
      </c>
      <c r="E1404" s="3" t="s">
        <v>405</v>
      </c>
    </row>
    <row r="1405" spans="1:5" ht="13.5">
      <c r="A1405" s="3" t="s">
        <v>1784</v>
      </c>
      <c r="B1405" s="3" t="str">
        <f>"1120020362"</f>
        <v>1120020362</v>
      </c>
      <c r="C1405" s="3" t="s">
        <v>404</v>
      </c>
      <c r="D1405" s="3" t="s">
        <v>66</v>
      </c>
      <c r="E1405" s="3" t="s">
        <v>405</v>
      </c>
    </row>
    <row r="1406" spans="1:5" ht="13.5">
      <c r="A1406" s="3" t="s">
        <v>1785</v>
      </c>
      <c r="B1406" s="3" t="str">
        <f>"1120020363"</f>
        <v>1120020363</v>
      </c>
      <c r="C1406" s="3" t="s">
        <v>404</v>
      </c>
      <c r="D1406" s="3" t="s">
        <v>66</v>
      </c>
      <c r="E1406" s="3" t="s">
        <v>405</v>
      </c>
    </row>
    <row r="1407" spans="1:5" ht="13.5">
      <c r="A1407" s="3" t="s">
        <v>1786</v>
      </c>
      <c r="B1407" s="3" t="str">
        <f>"1120020364"</f>
        <v>1120020364</v>
      </c>
      <c r="C1407" s="3" t="s">
        <v>404</v>
      </c>
      <c r="D1407" s="3" t="s">
        <v>66</v>
      </c>
      <c r="E1407" s="3" t="s">
        <v>405</v>
      </c>
    </row>
    <row r="1408" spans="1:5" ht="13.5">
      <c r="A1408" s="3" t="s">
        <v>1787</v>
      </c>
      <c r="B1408" s="3" t="str">
        <f>"1120020365"</f>
        <v>1120020365</v>
      </c>
      <c r="C1408" s="3" t="s">
        <v>404</v>
      </c>
      <c r="D1408" s="3" t="s">
        <v>66</v>
      </c>
      <c r="E1408" s="3" t="s">
        <v>405</v>
      </c>
    </row>
    <row r="1409" spans="1:5" ht="13.5">
      <c r="A1409" s="3" t="s">
        <v>1788</v>
      </c>
      <c r="B1409" s="3" t="str">
        <f>"1120020366"</f>
        <v>1120020366</v>
      </c>
      <c r="C1409" s="3" t="s">
        <v>404</v>
      </c>
      <c r="D1409" s="3" t="s">
        <v>66</v>
      </c>
      <c r="E1409" s="3" t="s">
        <v>405</v>
      </c>
    </row>
    <row r="1410" spans="1:5" ht="13.5">
      <c r="A1410" s="3" t="s">
        <v>1789</v>
      </c>
      <c r="B1410" s="3" t="str">
        <f>"1120020367"</f>
        <v>1120020367</v>
      </c>
      <c r="C1410" s="3" t="s">
        <v>404</v>
      </c>
      <c r="D1410" s="3" t="s">
        <v>66</v>
      </c>
      <c r="E1410" s="3" t="s">
        <v>405</v>
      </c>
    </row>
    <row r="1411" spans="1:5" ht="13.5">
      <c r="A1411" s="3" t="s">
        <v>1790</v>
      </c>
      <c r="B1411" s="3" t="str">
        <f>"1120020368"</f>
        <v>1120020368</v>
      </c>
      <c r="C1411" s="3" t="s">
        <v>404</v>
      </c>
      <c r="D1411" s="3" t="s">
        <v>66</v>
      </c>
      <c r="E1411" s="3" t="s">
        <v>405</v>
      </c>
    </row>
    <row r="1412" spans="1:5" ht="13.5">
      <c r="A1412" s="3" t="s">
        <v>1791</v>
      </c>
      <c r="B1412" s="3" t="str">
        <f>"1120020369"</f>
        <v>1120020369</v>
      </c>
      <c r="C1412" s="3" t="s">
        <v>404</v>
      </c>
      <c r="D1412" s="3" t="s">
        <v>66</v>
      </c>
      <c r="E1412" s="3" t="s">
        <v>405</v>
      </c>
    </row>
    <row r="1413" spans="1:5" ht="13.5">
      <c r="A1413" s="3" t="s">
        <v>1792</v>
      </c>
      <c r="B1413" s="3" t="str">
        <f>"1120020370"</f>
        <v>1120020370</v>
      </c>
      <c r="C1413" s="3" t="s">
        <v>404</v>
      </c>
      <c r="D1413" s="3" t="s">
        <v>66</v>
      </c>
      <c r="E1413" s="3" t="s">
        <v>405</v>
      </c>
    </row>
    <row r="1414" spans="1:5" ht="13.5">
      <c r="A1414" s="3" t="s">
        <v>1793</v>
      </c>
      <c r="B1414" s="3" t="str">
        <f>"1120020371"</f>
        <v>1120020371</v>
      </c>
      <c r="C1414" s="3" t="s">
        <v>404</v>
      </c>
      <c r="D1414" s="3" t="s">
        <v>66</v>
      </c>
      <c r="E1414" s="3" t="s">
        <v>405</v>
      </c>
    </row>
    <row r="1415" spans="1:5" ht="13.5">
      <c r="A1415" s="3" t="s">
        <v>1794</v>
      </c>
      <c r="B1415" s="3" t="str">
        <f>"1120020372"</f>
        <v>1120020372</v>
      </c>
      <c r="C1415" s="3" t="s">
        <v>404</v>
      </c>
      <c r="D1415" s="3" t="s">
        <v>66</v>
      </c>
      <c r="E1415" s="3" t="s">
        <v>405</v>
      </c>
    </row>
    <row r="1416" spans="1:5" ht="13.5">
      <c r="A1416" s="3" t="s">
        <v>1795</v>
      </c>
      <c r="B1416" s="3" t="str">
        <f>"1120020373"</f>
        <v>1120020373</v>
      </c>
      <c r="C1416" s="3" t="s">
        <v>404</v>
      </c>
      <c r="D1416" s="3" t="s">
        <v>66</v>
      </c>
      <c r="E1416" s="3" t="s">
        <v>405</v>
      </c>
    </row>
    <row r="1417" spans="1:5" ht="13.5">
      <c r="A1417" s="3" t="s">
        <v>1796</v>
      </c>
      <c r="B1417" s="3" t="str">
        <f>"1120020374"</f>
        <v>1120020374</v>
      </c>
      <c r="C1417" s="3" t="s">
        <v>404</v>
      </c>
      <c r="D1417" s="3" t="s">
        <v>66</v>
      </c>
      <c r="E1417" s="3" t="s">
        <v>405</v>
      </c>
    </row>
    <row r="1418" spans="1:5" ht="13.5">
      <c r="A1418" s="3" t="s">
        <v>1797</v>
      </c>
      <c r="B1418" s="3" t="str">
        <f>"1120020375"</f>
        <v>1120020375</v>
      </c>
      <c r="C1418" s="3" t="s">
        <v>404</v>
      </c>
      <c r="D1418" s="3" t="s">
        <v>66</v>
      </c>
      <c r="E1418" s="3" t="s">
        <v>405</v>
      </c>
    </row>
    <row r="1419" spans="1:5" ht="13.5">
      <c r="A1419" s="3" t="s">
        <v>1798</v>
      </c>
      <c r="B1419" s="3" t="str">
        <f>"1120020376"</f>
        <v>1120020376</v>
      </c>
      <c r="C1419" s="3" t="s">
        <v>404</v>
      </c>
      <c r="D1419" s="3" t="s">
        <v>66</v>
      </c>
      <c r="E1419" s="3" t="s">
        <v>405</v>
      </c>
    </row>
    <row r="1420" spans="1:5" ht="13.5">
      <c r="A1420" s="3" t="s">
        <v>1799</v>
      </c>
      <c r="B1420" s="3" t="str">
        <f>"1120020377"</f>
        <v>1120020377</v>
      </c>
      <c r="C1420" s="3" t="s">
        <v>404</v>
      </c>
      <c r="D1420" s="3" t="s">
        <v>66</v>
      </c>
      <c r="E1420" s="3" t="s">
        <v>405</v>
      </c>
    </row>
    <row r="1421" spans="1:5" ht="13.5">
      <c r="A1421" s="3" t="s">
        <v>1800</v>
      </c>
      <c r="B1421" s="3" t="str">
        <f>"1120020378"</f>
        <v>1120020378</v>
      </c>
      <c r="C1421" s="3" t="s">
        <v>404</v>
      </c>
      <c r="D1421" s="3" t="s">
        <v>66</v>
      </c>
      <c r="E1421" s="3" t="s">
        <v>405</v>
      </c>
    </row>
    <row r="1422" spans="1:5" ht="13.5">
      <c r="A1422" s="3" t="s">
        <v>1801</v>
      </c>
      <c r="B1422" s="3" t="str">
        <f>"1120020379"</f>
        <v>1120020379</v>
      </c>
      <c r="C1422" s="3" t="s">
        <v>404</v>
      </c>
      <c r="D1422" s="3" t="s">
        <v>66</v>
      </c>
      <c r="E1422" s="3" t="s">
        <v>405</v>
      </c>
    </row>
    <row r="1423" spans="1:5" ht="13.5">
      <c r="A1423" s="3" t="s">
        <v>1802</v>
      </c>
      <c r="B1423" s="3" t="str">
        <f>"1120020380"</f>
        <v>1120020380</v>
      </c>
      <c r="C1423" s="3" t="s">
        <v>404</v>
      </c>
      <c r="D1423" s="3" t="s">
        <v>66</v>
      </c>
      <c r="E1423" s="3" t="s">
        <v>405</v>
      </c>
    </row>
    <row r="1424" spans="1:5" ht="13.5">
      <c r="A1424" s="3" t="s">
        <v>1803</v>
      </c>
      <c r="B1424" s="3" t="str">
        <f>"1120020381"</f>
        <v>1120020381</v>
      </c>
      <c r="C1424" s="3" t="s">
        <v>404</v>
      </c>
      <c r="D1424" s="3" t="s">
        <v>66</v>
      </c>
      <c r="E1424" s="3" t="s">
        <v>405</v>
      </c>
    </row>
    <row r="1425" spans="1:5" ht="13.5">
      <c r="A1425" s="3" t="s">
        <v>1804</v>
      </c>
      <c r="B1425" s="3" t="str">
        <f>"1120020382"</f>
        <v>1120020382</v>
      </c>
      <c r="C1425" s="3" t="s">
        <v>404</v>
      </c>
      <c r="D1425" s="3" t="s">
        <v>66</v>
      </c>
      <c r="E1425" s="3" t="s">
        <v>405</v>
      </c>
    </row>
    <row r="1426" spans="1:5" ht="13.5">
      <c r="A1426" s="3" t="s">
        <v>1805</v>
      </c>
      <c r="B1426" s="3" t="str">
        <f>"1120020383"</f>
        <v>1120020383</v>
      </c>
      <c r="C1426" s="3" t="s">
        <v>404</v>
      </c>
      <c r="D1426" s="3" t="s">
        <v>66</v>
      </c>
      <c r="E1426" s="3" t="s">
        <v>405</v>
      </c>
    </row>
    <row r="1427" spans="1:5" ht="13.5">
      <c r="A1427" s="3" t="s">
        <v>1806</v>
      </c>
      <c r="B1427" s="3" t="str">
        <f>"1120020384"</f>
        <v>1120020384</v>
      </c>
      <c r="C1427" s="3" t="s">
        <v>404</v>
      </c>
      <c r="D1427" s="3" t="s">
        <v>66</v>
      </c>
      <c r="E1427" s="3" t="s">
        <v>405</v>
      </c>
    </row>
    <row r="1428" spans="1:5" ht="13.5">
      <c r="A1428" s="3" t="s">
        <v>1807</v>
      </c>
      <c r="B1428" s="3" t="str">
        <f>"1120020385"</f>
        <v>1120020385</v>
      </c>
      <c r="C1428" s="3" t="s">
        <v>404</v>
      </c>
      <c r="D1428" s="3" t="s">
        <v>66</v>
      </c>
      <c r="E1428" s="3" t="s">
        <v>405</v>
      </c>
    </row>
    <row r="1429" spans="1:5" ht="13.5">
      <c r="A1429" s="3" t="s">
        <v>1808</v>
      </c>
      <c r="B1429" s="3" t="str">
        <f>"1120020386"</f>
        <v>1120020386</v>
      </c>
      <c r="C1429" s="3" t="s">
        <v>404</v>
      </c>
      <c r="D1429" s="3" t="s">
        <v>66</v>
      </c>
      <c r="E1429" s="3" t="s">
        <v>405</v>
      </c>
    </row>
    <row r="1430" spans="1:5" ht="13.5">
      <c r="A1430" s="3" t="s">
        <v>1809</v>
      </c>
      <c r="B1430" s="3" t="str">
        <f>"1120020387"</f>
        <v>1120020387</v>
      </c>
      <c r="C1430" s="3" t="s">
        <v>404</v>
      </c>
      <c r="D1430" s="3" t="s">
        <v>66</v>
      </c>
      <c r="E1430" s="3" t="s">
        <v>405</v>
      </c>
    </row>
    <row r="1431" spans="1:5" ht="13.5">
      <c r="A1431" s="3" t="s">
        <v>1810</v>
      </c>
      <c r="B1431" s="3" t="str">
        <f>"1120020388"</f>
        <v>1120020388</v>
      </c>
      <c r="C1431" s="3" t="s">
        <v>404</v>
      </c>
      <c r="D1431" s="3" t="s">
        <v>66</v>
      </c>
      <c r="E1431" s="3" t="s">
        <v>405</v>
      </c>
    </row>
    <row r="1432" spans="1:5" ht="13.5">
      <c r="A1432" s="3" t="s">
        <v>1811</v>
      </c>
      <c r="B1432" s="3" t="str">
        <f>"1120020389"</f>
        <v>1120020389</v>
      </c>
      <c r="C1432" s="3" t="s">
        <v>404</v>
      </c>
      <c r="D1432" s="3" t="s">
        <v>66</v>
      </c>
      <c r="E1432" s="3" t="s">
        <v>405</v>
      </c>
    </row>
    <row r="1433" spans="1:5" ht="13.5">
      <c r="A1433" s="3" t="s">
        <v>1812</v>
      </c>
      <c r="B1433" s="3" t="str">
        <f>"1120020390"</f>
        <v>1120020390</v>
      </c>
      <c r="C1433" s="3" t="s">
        <v>404</v>
      </c>
      <c r="D1433" s="3" t="s">
        <v>66</v>
      </c>
      <c r="E1433" s="3" t="s">
        <v>405</v>
      </c>
    </row>
    <row r="1434" spans="1:5" ht="13.5">
      <c r="A1434" s="3" t="s">
        <v>1813</v>
      </c>
      <c r="B1434" s="3" t="str">
        <f>"1120020391"</f>
        <v>1120020391</v>
      </c>
      <c r="C1434" s="3" t="s">
        <v>404</v>
      </c>
      <c r="D1434" s="3" t="s">
        <v>66</v>
      </c>
      <c r="E1434" s="3" t="s">
        <v>405</v>
      </c>
    </row>
    <row r="1435" spans="1:5" ht="13.5">
      <c r="A1435" s="3" t="s">
        <v>1814</v>
      </c>
      <c r="B1435" s="3" t="str">
        <f>"1120020392"</f>
        <v>1120020392</v>
      </c>
      <c r="C1435" s="3" t="s">
        <v>404</v>
      </c>
      <c r="D1435" s="3" t="s">
        <v>66</v>
      </c>
      <c r="E1435" s="3" t="s">
        <v>405</v>
      </c>
    </row>
    <row r="1436" spans="1:5" ht="13.5">
      <c r="A1436" s="3" t="s">
        <v>1815</v>
      </c>
      <c r="B1436" s="3" t="str">
        <f>"1120020393"</f>
        <v>1120020393</v>
      </c>
      <c r="C1436" s="3" t="s">
        <v>404</v>
      </c>
      <c r="D1436" s="3" t="s">
        <v>66</v>
      </c>
      <c r="E1436" s="3" t="s">
        <v>405</v>
      </c>
    </row>
    <row r="1437" spans="1:5" ht="13.5">
      <c r="A1437" s="3" t="s">
        <v>1816</v>
      </c>
      <c r="B1437" s="3" t="str">
        <f>"1120020394"</f>
        <v>1120020394</v>
      </c>
      <c r="C1437" s="3" t="s">
        <v>404</v>
      </c>
      <c r="D1437" s="3" t="s">
        <v>66</v>
      </c>
      <c r="E1437" s="3" t="s">
        <v>405</v>
      </c>
    </row>
    <row r="1438" spans="1:5" ht="13.5">
      <c r="A1438" s="3" t="s">
        <v>1817</v>
      </c>
      <c r="B1438" s="3" t="str">
        <f>"1120020395"</f>
        <v>1120020395</v>
      </c>
      <c r="C1438" s="3" t="s">
        <v>404</v>
      </c>
      <c r="D1438" s="3" t="s">
        <v>66</v>
      </c>
      <c r="E1438" s="3" t="s">
        <v>405</v>
      </c>
    </row>
    <row r="1439" spans="1:5" ht="13.5">
      <c r="A1439" s="3" t="s">
        <v>1818</v>
      </c>
      <c r="B1439" s="3" t="str">
        <f>"1120020396"</f>
        <v>1120020396</v>
      </c>
      <c r="C1439" s="3" t="s">
        <v>404</v>
      </c>
      <c r="D1439" s="3" t="s">
        <v>66</v>
      </c>
      <c r="E1439" s="3" t="s">
        <v>405</v>
      </c>
    </row>
    <row r="1440" spans="1:5" ht="13.5">
      <c r="A1440" s="3" t="s">
        <v>1819</v>
      </c>
      <c r="B1440" s="3" t="str">
        <f>"1120020397"</f>
        <v>1120020397</v>
      </c>
      <c r="C1440" s="3" t="s">
        <v>404</v>
      </c>
      <c r="D1440" s="3" t="s">
        <v>66</v>
      </c>
      <c r="E1440" s="3" t="s">
        <v>405</v>
      </c>
    </row>
    <row r="1441" spans="1:5" ht="13.5">
      <c r="A1441" s="3" t="s">
        <v>1820</v>
      </c>
      <c r="B1441" s="3" t="str">
        <f>"1120020398"</f>
        <v>1120020398</v>
      </c>
      <c r="C1441" s="3" t="s">
        <v>404</v>
      </c>
      <c r="D1441" s="3" t="s">
        <v>66</v>
      </c>
      <c r="E1441" s="3" t="s">
        <v>405</v>
      </c>
    </row>
    <row r="1442" spans="1:5" ht="13.5">
      <c r="A1442" s="3" t="s">
        <v>1821</v>
      </c>
      <c r="B1442" s="3" t="str">
        <f>"1120020399"</f>
        <v>1120020399</v>
      </c>
      <c r="C1442" s="3" t="s">
        <v>404</v>
      </c>
      <c r="D1442" s="3" t="s">
        <v>66</v>
      </c>
      <c r="E1442" s="3" t="s">
        <v>405</v>
      </c>
    </row>
    <row r="1443" spans="1:5" ht="13.5">
      <c r="A1443" s="3" t="s">
        <v>1822</v>
      </c>
      <c r="B1443" s="3" t="str">
        <f>"1120020400"</f>
        <v>1120020400</v>
      </c>
      <c r="C1443" s="3" t="s">
        <v>404</v>
      </c>
      <c r="D1443" s="3" t="s">
        <v>66</v>
      </c>
      <c r="E1443" s="3" t="s">
        <v>405</v>
      </c>
    </row>
    <row r="1444" spans="1:5" ht="13.5">
      <c r="A1444" s="3" t="s">
        <v>1823</v>
      </c>
      <c r="B1444" s="3" t="str">
        <f>"1120020401"</f>
        <v>1120020401</v>
      </c>
      <c r="C1444" s="3" t="s">
        <v>445</v>
      </c>
      <c r="D1444" s="3" t="s">
        <v>66</v>
      </c>
      <c r="E1444" s="3" t="s">
        <v>405</v>
      </c>
    </row>
    <row r="1445" spans="1:5" ht="13.5">
      <c r="A1445" s="3" t="s">
        <v>1824</v>
      </c>
      <c r="B1445" s="3" t="str">
        <f>"1120020402"</f>
        <v>1120020402</v>
      </c>
      <c r="C1445" s="3" t="s">
        <v>404</v>
      </c>
      <c r="D1445" s="3" t="s">
        <v>66</v>
      </c>
      <c r="E1445" s="3" t="s">
        <v>405</v>
      </c>
    </row>
    <row r="1446" spans="1:5" ht="13.5">
      <c r="A1446" s="3" t="s">
        <v>1825</v>
      </c>
      <c r="B1446" s="3" t="str">
        <f>"1120020403"</f>
        <v>1120020403</v>
      </c>
      <c r="C1446" s="3" t="s">
        <v>404</v>
      </c>
      <c r="D1446" s="3" t="s">
        <v>66</v>
      </c>
      <c r="E1446" s="3" t="s">
        <v>405</v>
      </c>
    </row>
    <row r="1447" spans="1:5" ht="13.5">
      <c r="A1447" s="3" t="s">
        <v>1826</v>
      </c>
      <c r="B1447" s="3" t="str">
        <f>"1120020404"</f>
        <v>1120020404</v>
      </c>
      <c r="C1447" s="3" t="s">
        <v>404</v>
      </c>
      <c r="D1447" s="3" t="s">
        <v>66</v>
      </c>
      <c r="E1447" s="3" t="s">
        <v>405</v>
      </c>
    </row>
    <row r="1448" spans="1:5" ht="13.5">
      <c r="A1448" s="3" t="s">
        <v>1827</v>
      </c>
      <c r="B1448" s="3" t="str">
        <f>"1120020405"</f>
        <v>1120020405</v>
      </c>
      <c r="C1448" s="3" t="s">
        <v>404</v>
      </c>
      <c r="D1448" s="3" t="s">
        <v>66</v>
      </c>
      <c r="E1448" s="3" t="s">
        <v>405</v>
      </c>
    </row>
    <row r="1449" spans="1:5" ht="13.5">
      <c r="A1449" s="3" t="s">
        <v>1828</v>
      </c>
      <c r="B1449" s="3" t="str">
        <f>"1120020406"</f>
        <v>1120020406</v>
      </c>
      <c r="C1449" s="3" t="s">
        <v>404</v>
      </c>
      <c r="D1449" s="3" t="s">
        <v>66</v>
      </c>
      <c r="E1449" s="3" t="s">
        <v>405</v>
      </c>
    </row>
    <row r="1450" spans="1:5" ht="13.5">
      <c r="A1450" s="3" t="s">
        <v>1829</v>
      </c>
      <c r="B1450" s="3" t="str">
        <f>"1120020407"</f>
        <v>1120020407</v>
      </c>
      <c r="C1450" s="3" t="s">
        <v>404</v>
      </c>
      <c r="D1450" s="3" t="s">
        <v>66</v>
      </c>
      <c r="E1450" s="3" t="s">
        <v>405</v>
      </c>
    </row>
    <row r="1451" spans="1:5" ht="13.5">
      <c r="A1451" s="3" t="s">
        <v>1830</v>
      </c>
      <c r="B1451" s="3" t="str">
        <f>"1120020408"</f>
        <v>1120020408</v>
      </c>
      <c r="C1451" s="3" t="s">
        <v>404</v>
      </c>
      <c r="D1451" s="3" t="s">
        <v>66</v>
      </c>
      <c r="E1451" s="3" t="s">
        <v>405</v>
      </c>
    </row>
    <row r="1452" spans="1:5" ht="13.5">
      <c r="A1452" s="3" t="s">
        <v>1831</v>
      </c>
      <c r="B1452" s="3" t="str">
        <f>"1120020409"</f>
        <v>1120020409</v>
      </c>
      <c r="C1452" s="3" t="s">
        <v>404</v>
      </c>
      <c r="D1452" s="3" t="s">
        <v>66</v>
      </c>
      <c r="E1452" s="3" t="s">
        <v>405</v>
      </c>
    </row>
    <row r="1453" spans="1:5" ht="13.5">
      <c r="A1453" s="3" t="s">
        <v>1832</v>
      </c>
      <c r="B1453" s="3" t="str">
        <f>"1120020410"</f>
        <v>1120020410</v>
      </c>
      <c r="C1453" s="3" t="s">
        <v>404</v>
      </c>
      <c r="D1453" s="3" t="s">
        <v>66</v>
      </c>
      <c r="E1453" s="3" t="s">
        <v>405</v>
      </c>
    </row>
    <row r="1454" spans="1:5" ht="13.5">
      <c r="A1454" s="3" t="s">
        <v>1833</v>
      </c>
      <c r="B1454" s="3" t="str">
        <f>"1120020411"</f>
        <v>1120020411</v>
      </c>
      <c r="C1454" s="3" t="s">
        <v>404</v>
      </c>
      <c r="D1454" s="3" t="s">
        <v>66</v>
      </c>
      <c r="E1454" s="3" t="s">
        <v>405</v>
      </c>
    </row>
    <row r="1455" spans="1:5" ht="13.5">
      <c r="A1455" s="3" t="s">
        <v>1834</v>
      </c>
      <c r="B1455" s="3" t="str">
        <f>"1120020412"</f>
        <v>1120020412</v>
      </c>
      <c r="C1455" s="3" t="s">
        <v>404</v>
      </c>
      <c r="D1455" s="3" t="s">
        <v>66</v>
      </c>
      <c r="E1455" s="3" t="s">
        <v>405</v>
      </c>
    </row>
    <row r="1456" spans="1:5" ht="13.5">
      <c r="A1456" s="3" t="s">
        <v>1835</v>
      </c>
      <c r="B1456" s="3" t="str">
        <f>"1120020413"</f>
        <v>1120020413</v>
      </c>
      <c r="C1456" s="3" t="s">
        <v>404</v>
      </c>
      <c r="D1456" s="3" t="s">
        <v>66</v>
      </c>
      <c r="E1456" s="3" t="s">
        <v>405</v>
      </c>
    </row>
    <row r="1457" spans="1:5" ht="13.5">
      <c r="A1457" s="3" t="s">
        <v>1836</v>
      </c>
      <c r="B1457" s="3" t="str">
        <f>"1120020414"</f>
        <v>1120020414</v>
      </c>
      <c r="C1457" s="3" t="s">
        <v>404</v>
      </c>
      <c r="D1457" s="3" t="s">
        <v>66</v>
      </c>
      <c r="E1457" s="3" t="s">
        <v>405</v>
      </c>
    </row>
    <row r="1458" spans="1:5" ht="13.5">
      <c r="A1458" s="3" t="s">
        <v>1837</v>
      </c>
      <c r="B1458" s="3" t="str">
        <f>"1120020415"</f>
        <v>1120020415</v>
      </c>
      <c r="C1458" s="3" t="s">
        <v>404</v>
      </c>
      <c r="D1458" s="3" t="s">
        <v>66</v>
      </c>
      <c r="E1458" s="3" t="s">
        <v>405</v>
      </c>
    </row>
    <row r="1459" spans="1:5" ht="13.5">
      <c r="A1459" s="3" t="s">
        <v>1838</v>
      </c>
      <c r="B1459" s="3" t="str">
        <f>"1120020416"</f>
        <v>1120020416</v>
      </c>
      <c r="C1459" s="3" t="s">
        <v>404</v>
      </c>
      <c r="D1459" s="3" t="s">
        <v>66</v>
      </c>
      <c r="E1459" s="3" t="s">
        <v>405</v>
      </c>
    </row>
    <row r="1460" spans="1:5" ht="13.5">
      <c r="A1460" s="3" t="s">
        <v>1839</v>
      </c>
      <c r="B1460" s="3" t="str">
        <f>"1120020417"</f>
        <v>1120020417</v>
      </c>
      <c r="C1460" s="3" t="s">
        <v>404</v>
      </c>
      <c r="D1460" s="3" t="s">
        <v>66</v>
      </c>
      <c r="E1460" s="3" t="s">
        <v>405</v>
      </c>
    </row>
    <row r="1461" spans="1:5" ht="13.5">
      <c r="A1461" s="3" t="s">
        <v>1840</v>
      </c>
      <c r="B1461" s="3" t="str">
        <f>"1120020418"</f>
        <v>1120020418</v>
      </c>
      <c r="C1461" s="3" t="s">
        <v>404</v>
      </c>
      <c r="D1461" s="3" t="s">
        <v>66</v>
      </c>
      <c r="E1461" s="3" t="s">
        <v>405</v>
      </c>
    </row>
    <row r="1462" spans="1:5" ht="13.5">
      <c r="A1462" s="3" t="s">
        <v>1841</v>
      </c>
      <c r="B1462" s="3" t="str">
        <f>"1120020419"</f>
        <v>1120020419</v>
      </c>
      <c r="C1462" s="3" t="s">
        <v>404</v>
      </c>
      <c r="D1462" s="3" t="s">
        <v>66</v>
      </c>
      <c r="E1462" s="3" t="s">
        <v>405</v>
      </c>
    </row>
    <row r="1463" spans="1:5" ht="13.5">
      <c r="A1463" s="3" t="s">
        <v>1842</v>
      </c>
      <c r="B1463" s="3" t="str">
        <f>"1120020420"</f>
        <v>1120020420</v>
      </c>
      <c r="C1463" s="3" t="s">
        <v>404</v>
      </c>
      <c r="D1463" s="3" t="s">
        <v>66</v>
      </c>
      <c r="E1463" s="3" t="s">
        <v>405</v>
      </c>
    </row>
    <row r="1464" spans="1:5" ht="13.5">
      <c r="A1464" s="3" t="s">
        <v>1843</v>
      </c>
      <c r="B1464" s="3" t="str">
        <f>"1120020421"</f>
        <v>1120020421</v>
      </c>
      <c r="C1464" s="3" t="s">
        <v>404</v>
      </c>
      <c r="D1464" s="3" t="s">
        <v>66</v>
      </c>
      <c r="E1464" s="3" t="s">
        <v>405</v>
      </c>
    </row>
    <row r="1465" spans="1:5" ht="13.5">
      <c r="A1465" s="3" t="s">
        <v>1844</v>
      </c>
      <c r="B1465" s="3" t="str">
        <f>"1120020422"</f>
        <v>1120020422</v>
      </c>
      <c r="C1465" s="3" t="s">
        <v>404</v>
      </c>
      <c r="D1465" s="3" t="s">
        <v>66</v>
      </c>
      <c r="E1465" s="3" t="s">
        <v>405</v>
      </c>
    </row>
    <row r="1466" spans="1:5" ht="13.5">
      <c r="A1466" s="3" t="s">
        <v>1845</v>
      </c>
      <c r="B1466" s="3" t="str">
        <f>"1120020423"</f>
        <v>1120020423</v>
      </c>
      <c r="C1466" s="3" t="s">
        <v>404</v>
      </c>
      <c r="D1466" s="3" t="s">
        <v>66</v>
      </c>
      <c r="E1466" s="3" t="s">
        <v>405</v>
      </c>
    </row>
    <row r="1467" spans="1:5" ht="13.5">
      <c r="A1467" s="3" t="s">
        <v>1846</v>
      </c>
      <c r="B1467" s="3" t="str">
        <f>"1120020424"</f>
        <v>1120020424</v>
      </c>
      <c r="C1467" s="3" t="s">
        <v>404</v>
      </c>
      <c r="D1467" s="3" t="s">
        <v>66</v>
      </c>
      <c r="E1467" s="3" t="s">
        <v>405</v>
      </c>
    </row>
    <row r="1468" spans="1:5" ht="13.5">
      <c r="A1468" s="3" t="s">
        <v>1847</v>
      </c>
      <c r="B1468" s="3" t="str">
        <f>"1120020425"</f>
        <v>1120020425</v>
      </c>
      <c r="C1468" s="3" t="s">
        <v>404</v>
      </c>
      <c r="D1468" s="3" t="s">
        <v>66</v>
      </c>
      <c r="E1468" s="3" t="s">
        <v>405</v>
      </c>
    </row>
    <row r="1469" spans="1:5" ht="13.5">
      <c r="A1469" s="3" t="s">
        <v>1848</v>
      </c>
      <c r="B1469" s="3" t="str">
        <f>"1120020426"</f>
        <v>1120020426</v>
      </c>
      <c r="C1469" s="3" t="s">
        <v>404</v>
      </c>
      <c r="D1469" s="3" t="s">
        <v>66</v>
      </c>
      <c r="E1469" s="3" t="s">
        <v>405</v>
      </c>
    </row>
    <row r="1470" spans="1:5" ht="13.5">
      <c r="A1470" s="3" t="s">
        <v>1849</v>
      </c>
      <c r="B1470" s="3" t="str">
        <f>"1120020427"</f>
        <v>1120020427</v>
      </c>
      <c r="C1470" s="3" t="s">
        <v>404</v>
      </c>
      <c r="D1470" s="3" t="s">
        <v>66</v>
      </c>
      <c r="E1470" s="3" t="s">
        <v>405</v>
      </c>
    </row>
    <row r="1471" spans="1:5" ht="13.5">
      <c r="A1471" s="3" t="s">
        <v>1850</v>
      </c>
      <c r="B1471" s="3" t="str">
        <f>"1120020428"</f>
        <v>1120020428</v>
      </c>
      <c r="C1471" s="3" t="s">
        <v>404</v>
      </c>
      <c r="D1471" s="3" t="s">
        <v>66</v>
      </c>
      <c r="E1471" s="3" t="s">
        <v>405</v>
      </c>
    </row>
    <row r="1472" spans="1:5" ht="13.5">
      <c r="A1472" s="3" t="s">
        <v>1851</v>
      </c>
      <c r="B1472" s="3" t="str">
        <f>"1120020429"</f>
        <v>1120020429</v>
      </c>
      <c r="C1472" s="3" t="s">
        <v>404</v>
      </c>
      <c r="D1472" s="3" t="s">
        <v>66</v>
      </c>
      <c r="E1472" s="3" t="s">
        <v>405</v>
      </c>
    </row>
    <row r="1473" spans="1:5" ht="13.5">
      <c r="A1473" s="3" t="s">
        <v>1852</v>
      </c>
      <c r="B1473" s="3" t="str">
        <f>"1120020430"</f>
        <v>1120020430</v>
      </c>
      <c r="C1473" s="3" t="s">
        <v>404</v>
      </c>
      <c r="D1473" s="3" t="s">
        <v>66</v>
      </c>
      <c r="E1473" s="3" t="s">
        <v>405</v>
      </c>
    </row>
    <row r="1474" spans="1:5" ht="13.5">
      <c r="A1474" s="3" t="s">
        <v>1853</v>
      </c>
      <c r="B1474" s="3" t="str">
        <f>"1120020431"</f>
        <v>1120020431</v>
      </c>
      <c r="C1474" s="3" t="s">
        <v>404</v>
      </c>
      <c r="D1474" s="3" t="s">
        <v>66</v>
      </c>
      <c r="E1474" s="3" t="s">
        <v>405</v>
      </c>
    </row>
    <row r="1475" spans="1:5" ht="13.5">
      <c r="A1475" s="3" t="s">
        <v>1854</v>
      </c>
      <c r="B1475" s="3" t="str">
        <f>"1120020432"</f>
        <v>1120020432</v>
      </c>
      <c r="C1475" s="3" t="s">
        <v>404</v>
      </c>
      <c r="D1475" s="3" t="s">
        <v>66</v>
      </c>
      <c r="E1475" s="3" t="s">
        <v>405</v>
      </c>
    </row>
    <row r="1476" spans="1:5" ht="13.5">
      <c r="A1476" s="3" t="s">
        <v>1855</v>
      </c>
      <c r="B1476" s="3" t="str">
        <f>"1120020433"</f>
        <v>1120020433</v>
      </c>
      <c r="C1476" s="3" t="s">
        <v>404</v>
      </c>
      <c r="D1476" s="3" t="s">
        <v>66</v>
      </c>
      <c r="E1476" s="3" t="s">
        <v>405</v>
      </c>
    </row>
    <row r="1477" spans="1:5" ht="13.5">
      <c r="A1477" s="3" t="s">
        <v>1856</v>
      </c>
      <c r="B1477" s="3" t="str">
        <f>"1120020434"</f>
        <v>1120020434</v>
      </c>
      <c r="C1477" s="3" t="s">
        <v>404</v>
      </c>
      <c r="D1477" s="3" t="s">
        <v>66</v>
      </c>
      <c r="E1477" s="3" t="s">
        <v>405</v>
      </c>
    </row>
    <row r="1478" spans="1:5" ht="13.5">
      <c r="A1478" s="3" t="s">
        <v>1857</v>
      </c>
      <c r="B1478" s="3" t="str">
        <f>"1120020435"</f>
        <v>1120020435</v>
      </c>
      <c r="C1478" s="3" t="s">
        <v>404</v>
      </c>
      <c r="D1478" s="3" t="s">
        <v>66</v>
      </c>
      <c r="E1478" s="3" t="s">
        <v>405</v>
      </c>
    </row>
    <row r="1479" spans="1:5" ht="13.5">
      <c r="A1479" s="3" t="s">
        <v>1858</v>
      </c>
      <c r="B1479" s="3" t="str">
        <f>"1120020436"</f>
        <v>1120020436</v>
      </c>
      <c r="C1479" s="3" t="s">
        <v>404</v>
      </c>
      <c r="D1479" s="3" t="s">
        <v>66</v>
      </c>
      <c r="E1479" s="3" t="s">
        <v>405</v>
      </c>
    </row>
    <row r="1480" spans="1:5" ht="13.5">
      <c r="A1480" s="3" t="s">
        <v>1859</v>
      </c>
      <c r="B1480" s="3" t="str">
        <f>"1120020437"</f>
        <v>1120020437</v>
      </c>
      <c r="C1480" s="3" t="s">
        <v>404</v>
      </c>
      <c r="D1480" s="3" t="s">
        <v>66</v>
      </c>
      <c r="E1480" s="3" t="s">
        <v>405</v>
      </c>
    </row>
    <row r="1481" spans="1:5" ht="13.5">
      <c r="A1481" s="3" t="s">
        <v>1860</v>
      </c>
      <c r="B1481" s="3" t="str">
        <f>"1120020438"</f>
        <v>1120020438</v>
      </c>
      <c r="C1481" s="3" t="s">
        <v>404</v>
      </c>
      <c r="D1481" s="3" t="s">
        <v>66</v>
      </c>
      <c r="E1481" s="3" t="s">
        <v>405</v>
      </c>
    </row>
    <row r="1482" spans="1:5" ht="13.5">
      <c r="A1482" s="3" t="s">
        <v>1861</v>
      </c>
      <c r="B1482" s="3" t="str">
        <f>"1120020439"</f>
        <v>1120020439</v>
      </c>
      <c r="C1482" s="3" t="s">
        <v>404</v>
      </c>
      <c r="D1482" s="3" t="s">
        <v>66</v>
      </c>
      <c r="E1482" s="3" t="s">
        <v>405</v>
      </c>
    </row>
    <row r="1483" spans="1:5" ht="13.5">
      <c r="A1483" s="3" t="s">
        <v>1862</v>
      </c>
      <c r="B1483" s="3" t="str">
        <f>"1120020440"</f>
        <v>1120020440</v>
      </c>
      <c r="C1483" s="3" t="s">
        <v>404</v>
      </c>
      <c r="D1483" s="3" t="s">
        <v>66</v>
      </c>
      <c r="E1483" s="3" t="s">
        <v>405</v>
      </c>
    </row>
    <row r="1484" spans="1:5" ht="13.5">
      <c r="A1484" s="3" t="s">
        <v>1863</v>
      </c>
      <c r="B1484" s="3" t="str">
        <f>"1120020441"</f>
        <v>1120020441</v>
      </c>
      <c r="C1484" s="3" t="s">
        <v>404</v>
      </c>
      <c r="D1484" s="3" t="s">
        <v>66</v>
      </c>
      <c r="E1484" s="3" t="s">
        <v>405</v>
      </c>
    </row>
    <row r="1485" spans="1:5" ht="13.5">
      <c r="A1485" s="3" t="s">
        <v>1864</v>
      </c>
      <c r="B1485" s="3" t="str">
        <f>"1120020442"</f>
        <v>1120020442</v>
      </c>
      <c r="C1485" s="3" t="s">
        <v>404</v>
      </c>
      <c r="D1485" s="3" t="s">
        <v>66</v>
      </c>
      <c r="E1485" s="3" t="s">
        <v>405</v>
      </c>
    </row>
    <row r="1486" spans="1:5" ht="13.5">
      <c r="A1486" s="3" t="s">
        <v>1865</v>
      </c>
      <c r="B1486" s="3" t="str">
        <f>"1120020443"</f>
        <v>1120020443</v>
      </c>
      <c r="C1486" s="3" t="s">
        <v>404</v>
      </c>
      <c r="D1486" s="3" t="s">
        <v>66</v>
      </c>
      <c r="E1486" s="3" t="s">
        <v>405</v>
      </c>
    </row>
    <row r="1487" spans="1:5" ht="13.5">
      <c r="A1487" s="3" t="s">
        <v>1866</v>
      </c>
      <c r="B1487" s="3" t="str">
        <f>"1120020444"</f>
        <v>1120020444</v>
      </c>
      <c r="C1487" s="3" t="s">
        <v>404</v>
      </c>
      <c r="D1487" s="3" t="s">
        <v>66</v>
      </c>
      <c r="E1487" s="3" t="s">
        <v>405</v>
      </c>
    </row>
    <row r="1488" spans="1:5" ht="13.5">
      <c r="A1488" s="3" t="s">
        <v>1867</v>
      </c>
      <c r="B1488" s="3" t="str">
        <f>"1120020445"</f>
        <v>1120020445</v>
      </c>
      <c r="C1488" s="3" t="s">
        <v>404</v>
      </c>
      <c r="D1488" s="3" t="s">
        <v>66</v>
      </c>
      <c r="E1488" s="3" t="s">
        <v>405</v>
      </c>
    </row>
    <row r="1489" spans="1:5" ht="13.5">
      <c r="A1489" s="3" t="s">
        <v>1868</v>
      </c>
      <c r="B1489" s="3" t="str">
        <f>"1120020446"</f>
        <v>1120020446</v>
      </c>
      <c r="C1489" s="3" t="s">
        <v>404</v>
      </c>
      <c r="D1489" s="3" t="s">
        <v>66</v>
      </c>
      <c r="E1489" s="3" t="s">
        <v>405</v>
      </c>
    </row>
    <row r="1490" spans="1:5" ht="13.5">
      <c r="A1490" s="3" t="s">
        <v>1869</v>
      </c>
      <c r="B1490" s="3" t="str">
        <f>"1120020447"</f>
        <v>1120020447</v>
      </c>
      <c r="C1490" s="3" t="s">
        <v>404</v>
      </c>
      <c r="D1490" s="3" t="s">
        <v>66</v>
      </c>
      <c r="E1490" s="3" t="s">
        <v>405</v>
      </c>
    </row>
    <row r="1491" spans="1:5" ht="13.5">
      <c r="A1491" s="3" t="s">
        <v>1870</v>
      </c>
      <c r="B1491" s="3" t="str">
        <f>"1120020448"</f>
        <v>1120020448</v>
      </c>
      <c r="C1491" s="3" t="s">
        <v>404</v>
      </c>
      <c r="D1491" s="3" t="s">
        <v>66</v>
      </c>
      <c r="E1491" s="3" t="s">
        <v>405</v>
      </c>
    </row>
    <row r="1492" spans="1:5" ht="13.5">
      <c r="A1492" s="3" t="s">
        <v>1871</v>
      </c>
      <c r="B1492" s="3" t="str">
        <f>"1120020449"</f>
        <v>1120020449</v>
      </c>
      <c r="C1492" s="3" t="s">
        <v>404</v>
      </c>
      <c r="D1492" s="3" t="s">
        <v>66</v>
      </c>
      <c r="E1492" s="3" t="s">
        <v>405</v>
      </c>
    </row>
    <row r="1493" spans="1:5" ht="13.5">
      <c r="A1493" s="3" t="s">
        <v>1872</v>
      </c>
      <c r="B1493" s="3" t="str">
        <f>"1120020450"</f>
        <v>1120020450</v>
      </c>
      <c r="C1493" s="3" t="s">
        <v>404</v>
      </c>
      <c r="D1493" s="3" t="s">
        <v>66</v>
      </c>
      <c r="E1493" s="3" t="s">
        <v>405</v>
      </c>
    </row>
    <row r="1494" spans="1:5" ht="13.5">
      <c r="A1494" s="3" t="s">
        <v>1873</v>
      </c>
      <c r="B1494" s="3" t="str">
        <f>"1120020451"</f>
        <v>1120020451</v>
      </c>
      <c r="C1494" s="3" t="s">
        <v>404</v>
      </c>
      <c r="D1494" s="3" t="s">
        <v>66</v>
      </c>
      <c r="E1494" s="3" t="s">
        <v>405</v>
      </c>
    </row>
    <row r="1495" spans="1:5" ht="13.5">
      <c r="A1495" s="3" t="s">
        <v>1874</v>
      </c>
      <c r="B1495" s="3" t="str">
        <f>"1120020452"</f>
        <v>1120020452</v>
      </c>
      <c r="C1495" s="3" t="s">
        <v>404</v>
      </c>
      <c r="D1495" s="3" t="s">
        <v>66</v>
      </c>
      <c r="E1495" s="3" t="s">
        <v>405</v>
      </c>
    </row>
    <row r="1496" spans="1:5" ht="13.5">
      <c r="A1496" s="3" t="s">
        <v>696</v>
      </c>
      <c r="B1496" s="3" t="str">
        <f>"1120020453"</f>
        <v>1120020453</v>
      </c>
      <c r="C1496" s="3" t="s">
        <v>404</v>
      </c>
      <c r="D1496" s="3" t="s">
        <v>66</v>
      </c>
      <c r="E1496" s="3" t="s">
        <v>405</v>
      </c>
    </row>
    <row r="1497" spans="1:5" ht="13.5">
      <c r="A1497" s="3" t="s">
        <v>1875</v>
      </c>
      <c r="B1497" s="3" t="str">
        <f>"1120020454"</f>
        <v>1120020454</v>
      </c>
      <c r="C1497" s="3" t="s">
        <v>404</v>
      </c>
      <c r="D1497" s="3" t="s">
        <v>66</v>
      </c>
      <c r="E1497" s="3" t="s">
        <v>405</v>
      </c>
    </row>
    <row r="1498" spans="1:5" ht="13.5">
      <c r="A1498" s="3" t="s">
        <v>1876</v>
      </c>
      <c r="B1498" s="3" t="str">
        <f>"1120020455"</f>
        <v>1120020455</v>
      </c>
      <c r="C1498" s="3" t="s">
        <v>404</v>
      </c>
      <c r="D1498" s="3" t="s">
        <v>66</v>
      </c>
      <c r="E1498" s="3" t="s">
        <v>405</v>
      </c>
    </row>
    <row r="1499" spans="1:5" ht="13.5">
      <c r="A1499" s="3" t="s">
        <v>1877</v>
      </c>
      <c r="B1499" s="3" t="str">
        <f>"1120020456"</f>
        <v>1120020456</v>
      </c>
      <c r="C1499" s="3" t="s">
        <v>404</v>
      </c>
      <c r="D1499" s="3" t="s">
        <v>66</v>
      </c>
      <c r="E1499" s="3" t="s">
        <v>405</v>
      </c>
    </row>
    <row r="1500" spans="1:5" ht="13.5">
      <c r="A1500" s="3" t="s">
        <v>1878</v>
      </c>
      <c r="B1500" s="3" t="str">
        <f>"1120020457"</f>
        <v>1120020457</v>
      </c>
      <c r="C1500" s="3" t="s">
        <v>404</v>
      </c>
      <c r="D1500" s="3" t="s">
        <v>66</v>
      </c>
      <c r="E1500" s="3" t="s">
        <v>405</v>
      </c>
    </row>
    <row r="1501" spans="1:5" ht="13.5">
      <c r="A1501" s="3" t="s">
        <v>1879</v>
      </c>
      <c r="B1501" s="3" t="str">
        <f>"1120020458"</f>
        <v>1120020458</v>
      </c>
      <c r="C1501" s="3" t="s">
        <v>404</v>
      </c>
      <c r="D1501" s="3" t="s">
        <v>66</v>
      </c>
      <c r="E1501" s="3" t="s">
        <v>405</v>
      </c>
    </row>
    <row r="1502" spans="1:5" ht="13.5">
      <c r="A1502" s="3" t="s">
        <v>1880</v>
      </c>
      <c r="B1502" s="3" t="str">
        <f>"1120020459"</f>
        <v>1120020459</v>
      </c>
      <c r="C1502" s="3" t="s">
        <v>404</v>
      </c>
      <c r="D1502" s="3" t="s">
        <v>66</v>
      </c>
      <c r="E1502" s="3" t="s">
        <v>405</v>
      </c>
    </row>
    <row r="1503" spans="1:5" ht="13.5">
      <c r="A1503" s="3" t="s">
        <v>1881</v>
      </c>
      <c r="B1503" s="3" t="str">
        <f>"1120020460"</f>
        <v>1120020460</v>
      </c>
      <c r="C1503" s="3" t="s">
        <v>404</v>
      </c>
      <c r="D1503" s="3" t="s">
        <v>66</v>
      </c>
      <c r="E1503" s="3" t="s">
        <v>405</v>
      </c>
    </row>
    <row r="1504" spans="1:5" ht="13.5">
      <c r="A1504" s="3" t="s">
        <v>1075</v>
      </c>
      <c r="B1504" s="3" t="str">
        <f>"1120020461"</f>
        <v>1120020461</v>
      </c>
      <c r="C1504" s="3" t="s">
        <v>404</v>
      </c>
      <c r="D1504" s="3" t="s">
        <v>66</v>
      </c>
      <c r="E1504" s="3" t="s">
        <v>405</v>
      </c>
    </row>
    <row r="1505" spans="1:5" ht="13.5">
      <c r="A1505" s="3" t="s">
        <v>1882</v>
      </c>
      <c r="B1505" s="3" t="str">
        <f>"1120020462"</f>
        <v>1120020462</v>
      </c>
      <c r="C1505" s="3" t="s">
        <v>445</v>
      </c>
      <c r="D1505" s="3" t="s">
        <v>66</v>
      </c>
      <c r="E1505" s="3" t="s">
        <v>405</v>
      </c>
    </row>
    <row r="1506" spans="1:5" ht="13.5">
      <c r="A1506" s="3" t="s">
        <v>1883</v>
      </c>
      <c r="B1506" s="3" t="str">
        <f>"1120020463"</f>
        <v>1120020463</v>
      </c>
      <c r="C1506" s="3" t="s">
        <v>404</v>
      </c>
      <c r="D1506" s="3" t="s">
        <v>66</v>
      </c>
      <c r="E1506" s="3" t="s">
        <v>405</v>
      </c>
    </row>
    <row r="1507" spans="1:5" ht="13.5">
      <c r="A1507" s="3" t="s">
        <v>1884</v>
      </c>
      <c r="B1507" s="3" t="str">
        <f>"1120020464"</f>
        <v>1120020464</v>
      </c>
      <c r="C1507" s="3" t="s">
        <v>404</v>
      </c>
      <c r="D1507" s="3" t="s">
        <v>66</v>
      </c>
      <c r="E1507" s="3" t="s">
        <v>405</v>
      </c>
    </row>
    <row r="1508" spans="1:5" ht="13.5">
      <c r="A1508" s="3" t="s">
        <v>1885</v>
      </c>
      <c r="B1508" s="3" t="str">
        <f>"1120020465"</f>
        <v>1120020465</v>
      </c>
      <c r="C1508" s="3" t="s">
        <v>404</v>
      </c>
      <c r="D1508" s="3" t="s">
        <v>66</v>
      </c>
      <c r="E1508" s="3" t="s">
        <v>405</v>
      </c>
    </row>
    <row r="1509" spans="1:5" ht="13.5">
      <c r="A1509" s="3" t="s">
        <v>1886</v>
      </c>
      <c r="B1509" s="3" t="str">
        <f>"1120020466"</f>
        <v>1120020466</v>
      </c>
      <c r="C1509" s="3" t="s">
        <v>404</v>
      </c>
      <c r="D1509" s="3" t="s">
        <v>66</v>
      </c>
      <c r="E1509" s="3" t="s">
        <v>405</v>
      </c>
    </row>
    <row r="1510" spans="1:5" ht="13.5">
      <c r="A1510" s="3" t="s">
        <v>1887</v>
      </c>
      <c r="B1510" s="3" t="str">
        <f>"1120020467"</f>
        <v>1120020467</v>
      </c>
      <c r="C1510" s="3" t="s">
        <v>404</v>
      </c>
      <c r="D1510" s="3" t="s">
        <v>66</v>
      </c>
      <c r="E1510" s="3" t="s">
        <v>405</v>
      </c>
    </row>
    <row r="1511" spans="1:5" ht="13.5">
      <c r="A1511" s="3" t="s">
        <v>1888</v>
      </c>
      <c r="B1511" s="3" t="str">
        <f>"1120020468"</f>
        <v>1120020468</v>
      </c>
      <c r="C1511" s="3" t="s">
        <v>404</v>
      </c>
      <c r="D1511" s="3" t="s">
        <v>66</v>
      </c>
      <c r="E1511" s="3" t="s">
        <v>405</v>
      </c>
    </row>
    <row r="1512" spans="1:5" ht="13.5">
      <c r="A1512" s="3" t="s">
        <v>1889</v>
      </c>
      <c r="B1512" s="3" t="str">
        <f>"1120020469"</f>
        <v>1120020469</v>
      </c>
      <c r="C1512" s="3" t="s">
        <v>404</v>
      </c>
      <c r="D1512" s="3" t="s">
        <v>66</v>
      </c>
      <c r="E1512" s="3" t="s">
        <v>405</v>
      </c>
    </row>
    <row r="1513" spans="1:5" ht="13.5">
      <c r="A1513" s="3" t="s">
        <v>1890</v>
      </c>
      <c r="B1513" s="3" t="str">
        <f>"1120020470"</f>
        <v>1120020470</v>
      </c>
      <c r="C1513" s="3" t="s">
        <v>404</v>
      </c>
      <c r="D1513" s="3" t="s">
        <v>66</v>
      </c>
      <c r="E1513" s="3" t="s">
        <v>405</v>
      </c>
    </row>
    <row r="1514" spans="1:5" ht="13.5">
      <c r="A1514" s="3" t="s">
        <v>1891</v>
      </c>
      <c r="B1514" s="3" t="str">
        <f>"1120020471"</f>
        <v>1120020471</v>
      </c>
      <c r="C1514" s="3" t="s">
        <v>404</v>
      </c>
      <c r="D1514" s="3" t="s">
        <v>66</v>
      </c>
      <c r="E1514" s="3" t="s">
        <v>405</v>
      </c>
    </row>
    <row r="1515" spans="1:5" ht="13.5">
      <c r="A1515" s="3" t="s">
        <v>1892</v>
      </c>
      <c r="B1515" s="3" t="str">
        <f>"1120020472"</f>
        <v>1120020472</v>
      </c>
      <c r="C1515" s="3" t="s">
        <v>404</v>
      </c>
      <c r="D1515" s="3" t="s">
        <v>66</v>
      </c>
      <c r="E1515" s="3" t="s">
        <v>405</v>
      </c>
    </row>
    <row r="1516" spans="1:5" ht="13.5">
      <c r="A1516" s="3" t="s">
        <v>1893</v>
      </c>
      <c r="B1516" s="3" t="str">
        <f>"1120020473"</f>
        <v>1120020473</v>
      </c>
      <c r="C1516" s="3" t="s">
        <v>404</v>
      </c>
      <c r="D1516" s="3" t="s">
        <v>66</v>
      </c>
      <c r="E1516" s="3" t="s">
        <v>405</v>
      </c>
    </row>
    <row r="1517" spans="1:5" ht="13.5">
      <c r="A1517" s="3" t="s">
        <v>1894</v>
      </c>
      <c r="B1517" s="3" t="str">
        <f>"1120020474"</f>
        <v>1120020474</v>
      </c>
      <c r="C1517" s="3" t="s">
        <v>404</v>
      </c>
      <c r="D1517" s="3" t="s">
        <v>66</v>
      </c>
      <c r="E1517" s="3" t="s">
        <v>405</v>
      </c>
    </row>
    <row r="1518" spans="1:5" ht="13.5">
      <c r="A1518" s="3" t="s">
        <v>1895</v>
      </c>
      <c r="B1518" s="3" t="str">
        <f>"1120020475"</f>
        <v>1120020475</v>
      </c>
      <c r="C1518" s="3" t="s">
        <v>404</v>
      </c>
      <c r="D1518" s="3" t="s">
        <v>66</v>
      </c>
      <c r="E1518" s="3" t="s">
        <v>405</v>
      </c>
    </row>
    <row r="1519" spans="1:5" ht="13.5">
      <c r="A1519" s="3" t="s">
        <v>1896</v>
      </c>
      <c r="B1519" s="3" t="str">
        <f>"1120020476"</f>
        <v>1120020476</v>
      </c>
      <c r="C1519" s="3" t="s">
        <v>404</v>
      </c>
      <c r="D1519" s="3" t="s">
        <v>66</v>
      </c>
      <c r="E1519" s="3" t="s">
        <v>405</v>
      </c>
    </row>
    <row r="1520" spans="1:5" ht="13.5">
      <c r="A1520" s="3" t="s">
        <v>1897</v>
      </c>
      <c r="B1520" s="3" t="str">
        <f>"1120020477"</f>
        <v>1120020477</v>
      </c>
      <c r="C1520" s="3" t="s">
        <v>404</v>
      </c>
      <c r="D1520" s="3" t="s">
        <v>66</v>
      </c>
      <c r="E1520" s="3" t="s">
        <v>405</v>
      </c>
    </row>
    <row r="1521" spans="1:5" ht="13.5">
      <c r="A1521" s="3" t="s">
        <v>1898</v>
      </c>
      <c r="B1521" s="3" t="str">
        <f>"1120020478"</f>
        <v>1120020478</v>
      </c>
      <c r="C1521" s="3" t="s">
        <v>404</v>
      </c>
      <c r="D1521" s="3" t="s">
        <v>66</v>
      </c>
      <c r="E1521" s="3" t="s">
        <v>405</v>
      </c>
    </row>
    <row r="1522" spans="1:5" ht="13.5">
      <c r="A1522" s="3" t="s">
        <v>1899</v>
      </c>
      <c r="B1522" s="3" t="str">
        <f>"1120020479"</f>
        <v>1120020479</v>
      </c>
      <c r="C1522" s="3" t="s">
        <v>404</v>
      </c>
      <c r="D1522" s="3" t="s">
        <v>66</v>
      </c>
      <c r="E1522" s="3" t="s">
        <v>405</v>
      </c>
    </row>
    <row r="1523" spans="1:5" ht="13.5">
      <c r="A1523" s="3" t="s">
        <v>1900</v>
      </c>
      <c r="B1523" s="3" t="str">
        <f>"1120020480"</f>
        <v>1120020480</v>
      </c>
      <c r="C1523" s="3" t="s">
        <v>404</v>
      </c>
      <c r="D1523" s="3" t="s">
        <v>66</v>
      </c>
      <c r="E1523" s="3" t="s">
        <v>405</v>
      </c>
    </row>
    <row r="1524" spans="1:5" ht="13.5">
      <c r="A1524" s="3" t="s">
        <v>1901</v>
      </c>
      <c r="B1524" s="3" t="str">
        <f>"1120020481"</f>
        <v>1120020481</v>
      </c>
      <c r="C1524" s="3" t="s">
        <v>404</v>
      </c>
      <c r="D1524" s="3" t="s">
        <v>66</v>
      </c>
      <c r="E1524" s="3" t="s">
        <v>405</v>
      </c>
    </row>
    <row r="1525" spans="1:5" ht="13.5">
      <c r="A1525" s="3" t="s">
        <v>1902</v>
      </c>
      <c r="B1525" s="3" t="str">
        <f>"1120020482"</f>
        <v>1120020482</v>
      </c>
      <c r="C1525" s="3" t="s">
        <v>404</v>
      </c>
      <c r="D1525" s="3" t="s">
        <v>66</v>
      </c>
      <c r="E1525" s="3" t="s">
        <v>405</v>
      </c>
    </row>
    <row r="1526" spans="1:5" ht="13.5">
      <c r="A1526" s="3" t="s">
        <v>1903</v>
      </c>
      <c r="B1526" s="3" t="str">
        <f>"1120020483"</f>
        <v>1120020483</v>
      </c>
      <c r="C1526" s="3" t="s">
        <v>404</v>
      </c>
      <c r="D1526" s="3" t="s">
        <v>66</v>
      </c>
      <c r="E1526" s="3" t="s">
        <v>405</v>
      </c>
    </row>
    <row r="1527" spans="1:5" ht="13.5">
      <c r="A1527" s="3" t="s">
        <v>1904</v>
      </c>
      <c r="B1527" s="3" t="str">
        <f>"1120020484"</f>
        <v>1120020484</v>
      </c>
      <c r="C1527" s="3" t="s">
        <v>404</v>
      </c>
      <c r="D1527" s="3" t="s">
        <v>66</v>
      </c>
      <c r="E1527" s="3" t="s">
        <v>405</v>
      </c>
    </row>
    <row r="1528" spans="1:5" ht="13.5">
      <c r="A1528" s="3" t="s">
        <v>1905</v>
      </c>
      <c r="B1528" s="3" t="str">
        <f>"1120020485"</f>
        <v>1120020485</v>
      </c>
      <c r="C1528" s="3" t="s">
        <v>404</v>
      </c>
      <c r="D1528" s="3" t="s">
        <v>66</v>
      </c>
      <c r="E1528" s="3" t="s">
        <v>405</v>
      </c>
    </row>
    <row r="1529" spans="1:5" ht="13.5">
      <c r="A1529" s="3" t="s">
        <v>1906</v>
      </c>
      <c r="B1529" s="3" t="str">
        <f>"1120020486"</f>
        <v>1120020486</v>
      </c>
      <c r="C1529" s="3" t="s">
        <v>404</v>
      </c>
      <c r="D1529" s="3" t="s">
        <v>66</v>
      </c>
      <c r="E1529" s="3" t="s">
        <v>405</v>
      </c>
    </row>
    <row r="1530" spans="1:5" ht="13.5">
      <c r="A1530" s="3" t="s">
        <v>1907</v>
      </c>
      <c r="B1530" s="3" t="str">
        <f>"1120020487"</f>
        <v>1120020487</v>
      </c>
      <c r="C1530" s="3" t="s">
        <v>404</v>
      </c>
      <c r="D1530" s="3" t="s">
        <v>66</v>
      </c>
      <c r="E1530" s="3" t="s">
        <v>405</v>
      </c>
    </row>
    <row r="1531" spans="1:5" ht="13.5">
      <c r="A1531" s="3" t="s">
        <v>1908</v>
      </c>
      <c r="B1531" s="3" t="str">
        <f>"1120020488"</f>
        <v>1120020488</v>
      </c>
      <c r="C1531" s="3" t="s">
        <v>404</v>
      </c>
      <c r="D1531" s="3" t="s">
        <v>66</v>
      </c>
      <c r="E1531" s="3" t="s">
        <v>405</v>
      </c>
    </row>
    <row r="1532" spans="1:5" ht="13.5">
      <c r="A1532" s="3" t="s">
        <v>1909</v>
      </c>
      <c r="B1532" s="3" t="str">
        <f>"1120020489"</f>
        <v>1120020489</v>
      </c>
      <c r="C1532" s="3" t="s">
        <v>404</v>
      </c>
      <c r="D1532" s="3" t="s">
        <v>66</v>
      </c>
      <c r="E1532" s="3" t="s">
        <v>405</v>
      </c>
    </row>
    <row r="1533" spans="1:5" ht="13.5">
      <c r="A1533" s="3" t="s">
        <v>1910</v>
      </c>
      <c r="B1533" s="3" t="str">
        <f>"1120020490"</f>
        <v>1120020490</v>
      </c>
      <c r="C1533" s="3" t="s">
        <v>404</v>
      </c>
      <c r="D1533" s="3" t="s">
        <v>66</v>
      </c>
      <c r="E1533" s="3" t="s">
        <v>405</v>
      </c>
    </row>
    <row r="1534" spans="1:5" ht="13.5">
      <c r="A1534" s="3" t="s">
        <v>1911</v>
      </c>
      <c r="B1534" s="3" t="str">
        <f>"1120020491"</f>
        <v>1120020491</v>
      </c>
      <c r="C1534" s="3" t="s">
        <v>404</v>
      </c>
      <c r="D1534" s="3" t="s">
        <v>66</v>
      </c>
      <c r="E1534" s="3" t="s">
        <v>405</v>
      </c>
    </row>
    <row r="1535" spans="1:5" ht="13.5">
      <c r="A1535" s="3" t="s">
        <v>1912</v>
      </c>
      <c r="B1535" s="3" t="str">
        <f>"1120020492"</f>
        <v>1120020492</v>
      </c>
      <c r="C1535" s="3" t="s">
        <v>404</v>
      </c>
      <c r="D1535" s="3" t="s">
        <v>66</v>
      </c>
      <c r="E1535" s="3" t="s">
        <v>405</v>
      </c>
    </row>
    <row r="1536" spans="1:5" ht="13.5">
      <c r="A1536" s="3" t="s">
        <v>1913</v>
      </c>
      <c r="B1536" s="3" t="str">
        <f>"1120020493"</f>
        <v>1120020493</v>
      </c>
      <c r="C1536" s="3" t="s">
        <v>404</v>
      </c>
      <c r="D1536" s="3" t="s">
        <v>66</v>
      </c>
      <c r="E1536" s="3" t="s">
        <v>405</v>
      </c>
    </row>
    <row r="1537" spans="1:5" ht="13.5">
      <c r="A1537" s="3" t="s">
        <v>1914</v>
      </c>
      <c r="B1537" s="3" t="str">
        <f>"1120020494"</f>
        <v>1120020494</v>
      </c>
      <c r="C1537" s="3" t="s">
        <v>404</v>
      </c>
      <c r="D1537" s="3" t="s">
        <v>66</v>
      </c>
      <c r="E1537" s="3" t="s">
        <v>405</v>
      </c>
    </row>
    <row r="1538" spans="1:5" ht="13.5">
      <c r="A1538" s="3" t="s">
        <v>1915</v>
      </c>
      <c r="B1538" s="3" t="str">
        <f>"1120020495"</f>
        <v>1120020495</v>
      </c>
      <c r="C1538" s="3" t="s">
        <v>404</v>
      </c>
      <c r="D1538" s="3" t="s">
        <v>66</v>
      </c>
      <c r="E1538" s="3" t="s">
        <v>405</v>
      </c>
    </row>
    <row r="1539" spans="1:5" ht="13.5">
      <c r="A1539" s="3" t="s">
        <v>1916</v>
      </c>
      <c r="B1539" s="3" t="str">
        <f>"1120020496"</f>
        <v>1120020496</v>
      </c>
      <c r="C1539" s="3" t="s">
        <v>404</v>
      </c>
      <c r="D1539" s="3" t="s">
        <v>66</v>
      </c>
      <c r="E1539" s="3" t="s">
        <v>405</v>
      </c>
    </row>
    <row r="1540" spans="1:5" ht="13.5">
      <c r="A1540" s="3" t="s">
        <v>1917</v>
      </c>
      <c r="B1540" s="3" t="str">
        <f>"1120020497"</f>
        <v>1120020497</v>
      </c>
      <c r="C1540" s="3" t="s">
        <v>404</v>
      </c>
      <c r="D1540" s="3" t="s">
        <v>66</v>
      </c>
      <c r="E1540" s="3" t="s">
        <v>405</v>
      </c>
    </row>
    <row r="1541" spans="1:5" ht="13.5">
      <c r="A1541" s="3" t="s">
        <v>1918</v>
      </c>
      <c r="B1541" s="3" t="str">
        <f>"1120020498"</f>
        <v>1120020498</v>
      </c>
      <c r="C1541" s="3" t="s">
        <v>404</v>
      </c>
      <c r="D1541" s="3" t="s">
        <v>66</v>
      </c>
      <c r="E1541" s="3" t="s">
        <v>405</v>
      </c>
    </row>
    <row r="1542" spans="1:5" ht="13.5">
      <c r="A1542" s="3" t="s">
        <v>1919</v>
      </c>
      <c r="B1542" s="3" t="str">
        <f>"1120020499"</f>
        <v>1120020499</v>
      </c>
      <c r="C1542" s="3" t="s">
        <v>404</v>
      </c>
      <c r="D1542" s="3" t="s">
        <v>66</v>
      </c>
      <c r="E1542" s="3" t="s">
        <v>405</v>
      </c>
    </row>
    <row r="1543" spans="1:5" ht="13.5">
      <c r="A1543" s="3" t="s">
        <v>1920</v>
      </c>
      <c r="B1543" s="3" t="str">
        <f>"1120020500"</f>
        <v>1120020500</v>
      </c>
      <c r="C1543" s="3" t="s">
        <v>404</v>
      </c>
      <c r="D1543" s="3" t="s">
        <v>66</v>
      </c>
      <c r="E1543" s="3" t="s">
        <v>405</v>
      </c>
    </row>
    <row r="1544" spans="1:5" ht="13.5">
      <c r="A1544" s="3" t="s">
        <v>1921</v>
      </c>
      <c r="B1544" s="3" t="str">
        <f>"1120020501"</f>
        <v>1120020501</v>
      </c>
      <c r="C1544" s="3" t="s">
        <v>404</v>
      </c>
      <c r="D1544" s="3" t="s">
        <v>66</v>
      </c>
      <c r="E1544" s="3" t="s">
        <v>405</v>
      </c>
    </row>
    <row r="1545" spans="1:5" ht="13.5">
      <c r="A1545" s="3" t="s">
        <v>1922</v>
      </c>
      <c r="B1545" s="3" t="str">
        <f>"1120020502"</f>
        <v>1120020502</v>
      </c>
      <c r="C1545" s="3" t="s">
        <v>404</v>
      </c>
      <c r="D1545" s="3" t="s">
        <v>66</v>
      </c>
      <c r="E1545" s="3" t="s">
        <v>405</v>
      </c>
    </row>
    <row r="1546" spans="1:5" ht="13.5">
      <c r="A1546" s="3" t="s">
        <v>1923</v>
      </c>
      <c r="B1546" s="3" t="str">
        <f>"1120020503"</f>
        <v>1120020503</v>
      </c>
      <c r="C1546" s="3" t="s">
        <v>404</v>
      </c>
      <c r="D1546" s="3" t="s">
        <v>66</v>
      </c>
      <c r="E1546" s="3" t="s">
        <v>405</v>
      </c>
    </row>
    <row r="1547" spans="1:5" ht="13.5">
      <c r="A1547" s="3" t="s">
        <v>1924</v>
      </c>
      <c r="B1547" s="3" t="str">
        <f>"1120020504"</f>
        <v>1120020504</v>
      </c>
      <c r="C1547" s="3" t="s">
        <v>404</v>
      </c>
      <c r="D1547" s="3" t="s">
        <v>66</v>
      </c>
      <c r="E1547" s="3" t="s">
        <v>405</v>
      </c>
    </row>
    <row r="1548" spans="1:5" ht="13.5">
      <c r="A1548" s="3" t="s">
        <v>1925</v>
      </c>
      <c r="B1548" s="3" t="str">
        <f>"1120020505"</f>
        <v>1120020505</v>
      </c>
      <c r="C1548" s="3" t="s">
        <v>404</v>
      </c>
      <c r="D1548" s="3" t="s">
        <v>66</v>
      </c>
      <c r="E1548" s="3" t="s">
        <v>405</v>
      </c>
    </row>
    <row r="1549" spans="1:5" ht="13.5">
      <c r="A1549" s="3" t="s">
        <v>1926</v>
      </c>
      <c r="B1549" s="3" t="str">
        <f>"1120020506"</f>
        <v>1120020506</v>
      </c>
      <c r="C1549" s="3" t="s">
        <v>404</v>
      </c>
      <c r="D1549" s="3" t="s">
        <v>66</v>
      </c>
      <c r="E1549" s="3" t="s">
        <v>405</v>
      </c>
    </row>
    <row r="1550" spans="1:5" ht="13.5">
      <c r="A1550" s="3" t="s">
        <v>1927</v>
      </c>
      <c r="B1550" s="3" t="str">
        <f>"1120020507"</f>
        <v>1120020507</v>
      </c>
      <c r="C1550" s="3" t="s">
        <v>404</v>
      </c>
      <c r="D1550" s="3" t="s">
        <v>66</v>
      </c>
      <c r="E1550" s="3" t="s">
        <v>405</v>
      </c>
    </row>
    <row r="1551" spans="1:5" ht="13.5">
      <c r="A1551" s="3" t="s">
        <v>1928</v>
      </c>
      <c r="B1551" s="3" t="str">
        <f>"1120020508"</f>
        <v>1120020508</v>
      </c>
      <c r="C1551" s="3" t="s">
        <v>445</v>
      </c>
      <c r="D1551" s="3" t="s">
        <v>66</v>
      </c>
      <c r="E1551" s="3" t="s">
        <v>405</v>
      </c>
    </row>
    <row r="1552" spans="1:5" ht="13.5">
      <c r="A1552" s="3" t="s">
        <v>1929</v>
      </c>
      <c r="B1552" s="3" t="str">
        <f>"1120020509"</f>
        <v>1120020509</v>
      </c>
      <c r="C1552" s="3" t="s">
        <v>404</v>
      </c>
      <c r="D1552" s="3" t="s">
        <v>66</v>
      </c>
      <c r="E1552" s="3" t="s">
        <v>405</v>
      </c>
    </row>
    <row r="1553" spans="1:5" ht="13.5">
      <c r="A1553" s="3" t="s">
        <v>1930</v>
      </c>
      <c r="B1553" s="3" t="str">
        <f>"1120020510"</f>
        <v>1120020510</v>
      </c>
      <c r="C1553" s="3" t="s">
        <v>404</v>
      </c>
      <c r="D1553" s="3" t="s">
        <v>66</v>
      </c>
      <c r="E1553" s="3" t="s">
        <v>405</v>
      </c>
    </row>
    <row r="1554" spans="1:5" ht="13.5">
      <c r="A1554" s="3" t="s">
        <v>1931</v>
      </c>
      <c r="B1554" s="3" t="str">
        <f>"1120020511"</f>
        <v>1120020511</v>
      </c>
      <c r="C1554" s="3" t="s">
        <v>404</v>
      </c>
      <c r="D1554" s="3" t="s">
        <v>66</v>
      </c>
      <c r="E1554" s="3" t="s">
        <v>405</v>
      </c>
    </row>
    <row r="1555" spans="1:5" ht="13.5">
      <c r="A1555" s="3" t="s">
        <v>1932</v>
      </c>
      <c r="B1555" s="3" t="str">
        <f>"1120020512"</f>
        <v>1120020512</v>
      </c>
      <c r="C1555" s="3" t="s">
        <v>404</v>
      </c>
      <c r="D1555" s="3" t="s">
        <v>66</v>
      </c>
      <c r="E1555" s="3" t="s">
        <v>405</v>
      </c>
    </row>
    <row r="1556" spans="1:5" ht="13.5">
      <c r="A1556" s="3" t="s">
        <v>1933</v>
      </c>
      <c r="B1556" s="3" t="str">
        <f>"1120020513"</f>
        <v>1120020513</v>
      </c>
      <c r="C1556" s="3" t="s">
        <v>404</v>
      </c>
      <c r="D1556" s="3" t="s">
        <v>66</v>
      </c>
      <c r="E1556" s="3" t="s">
        <v>405</v>
      </c>
    </row>
    <row r="1557" spans="1:5" ht="13.5">
      <c r="A1557" s="3" t="s">
        <v>1934</v>
      </c>
      <c r="B1557" s="3" t="str">
        <f>"1120020514"</f>
        <v>1120020514</v>
      </c>
      <c r="C1557" s="3" t="s">
        <v>404</v>
      </c>
      <c r="D1557" s="3" t="s">
        <v>66</v>
      </c>
      <c r="E1557" s="3" t="s">
        <v>405</v>
      </c>
    </row>
    <row r="1558" spans="1:5" ht="13.5">
      <c r="A1558" s="3" t="s">
        <v>1935</v>
      </c>
      <c r="B1558" s="3" t="str">
        <f>"1120020515"</f>
        <v>1120020515</v>
      </c>
      <c r="C1558" s="3" t="s">
        <v>404</v>
      </c>
      <c r="D1558" s="3" t="s">
        <v>66</v>
      </c>
      <c r="E1558" s="3" t="s">
        <v>405</v>
      </c>
    </row>
    <row r="1559" spans="1:5" ht="13.5">
      <c r="A1559" s="3" t="s">
        <v>1936</v>
      </c>
      <c r="B1559" s="3" t="str">
        <f>"1120020516"</f>
        <v>1120020516</v>
      </c>
      <c r="C1559" s="3" t="s">
        <v>404</v>
      </c>
      <c r="D1559" s="3" t="s">
        <v>66</v>
      </c>
      <c r="E1559" s="3" t="s">
        <v>405</v>
      </c>
    </row>
    <row r="1560" spans="1:5" ht="13.5">
      <c r="A1560" s="3" t="s">
        <v>1937</v>
      </c>
      <c r="B1560" s="3" t="str">
        <f>"1120020517"</f>
        <v>1120020517</v>
      </c>
      <c r="C1560" s="3" t="s">
        <v>404</v>
      </c>
      <c r="D1560" s="3" t="s">
        <v>66</v>
      </c>
      <c r="E1560" s="3" t="s">
        <v>405</v>
      </c>
    </row>
    <row r="1561" spans="1:5" ht="13.5">
      <c r="A1561" s="3" t="s">
        <v>1938</v>
      </c>
      <c r="B1561" s="3" t="str">
        <f>"1120020518"</f>
        <v>1120020518</v>
      </c>
      <c r="C1561" s="3" t="s">
        <v>404</v>
      </c>
      <c r="D1561" s="3" t="s">
        <v>66</v>
      </c>
      <c r="E1561" s="3" t="s">
        <v>405</v>
      </c>
    </row>
    <row r="1562" spans="1:5" ht="13.5">
      <c r="A1562" s="3" t="s">
        <v>1939</v>
      </c>
      <c r="B1562" s="3" t="str">
        <f>"1120020519"</f>
        <v>1120020519</v>
      </c>
      <c r="C1562" s="3" t="s">
        <v>404</v>
      </c>
      <c r="D1562" s="3" t="s">
        <v>66</v>
      </c>
      <c r="E1562" s="3" t="s">
        <v>405</v>
      </c>
    </row>
    <row r="1563" spans="1:5" ht="13.5">
      <c r="A1563" s="3" t="s">
        <v>1940</v>
      </c>
      <c r="B1563" s="3" t="str">
        <f>"1120020520"</f>
        <v>1120020520</v>
      </c>
      <c r="C1563" s="3" t="s">
        <v>404</v>
      </c>
      <c r="D1563" s="3" t="s">
        <v>66</v>
      </c>
      <c r="E1563" s="3" t="s">
        <v>405</v>
      </c>
    </row>
    <row r="1564" spans="1:5" ht="13.5">
      <c r="A1564" s="3" t="s">
        <v>1941</v>
      </c>
      <c r="B1564" s="3" t="str">
        <f>"1120020521"</f>
        <v>1120020521</v>
      </c>
      <c r="C1564" s="3" t="s">
        <v>445</v>
      </c>
      <c r="D1564" s="3" t="s">
        <v>66</v>
      </c>
      <c r="E1564" s="3" t="s">
        <v>405</v>
      </c>
    </row>
    <row r="1565" spans="1:5" ht="13.5">
      <c r="A1565" s="3" t="s">
        <v>1942</v>
      </c>
      <c r="B1565" s="3" t="str">
        <f>"1120020522"</f>
        <v>1120020522</v>
      </c>
      <c r="C1565" s="3" t="s">
        <v>404</v>
      </c>
      <c r="D1565" s="3" t="s">
        <v>66</v>
      </c>
      <c r="E1565" s="3" t="s">
        <v>405</v>
      </c>
    </row>
    <row r="1566" spans="1:5" ht="13.5">
      <c r="A1566" s="3" t="s">
        <v>1943</v>
      </c>
      <c r="B1566" s="3" t="str">
        <f>"1120020523"</f>
        <v>1120020523</v>
      </c>
      <c r="C1566" s="3" t="s">
        <v>404</v>
      </c>
      <c r="D1566" s="3" t="s">
        <v>66</v>
      </c>
      <c r="E1566" s="3" t="s">
        <v>405</v>
      </c>
    </row>
    <row r="1567" spans="1:5" ht="13.5">
      <c r="A1567" s="3" t="s">
        <v>1944</v>
      </c>
      <c r="B1567" s="3" t="str">
        <f>"1120020524"</f>
        <v>1120020524</v>
      </c>
      <c r="C1567" s="3" t="s">
        <v>404</v>
      </c>
      <c r="D1567" s="3" t="s">
        <v>66</v>
      </c>
      <c r="E1567" s="3" t="s">
        <v>405</v>
      </c>
    </row>
    <row r="1568" spans="1:5" ht="13.5">
      <c r="A1568" s="3" t="s">
        <v>1945</v>
      </c>
      <c r="B1568" s="3" t="str">
        <f>"1120020525"</f>
        <v>1120020525</v>
      </c>
      <c r="C1568" s="3" t="s">
        <v>404</v>
      </c>
      <c r="D1568" s="3" t="s">
        <v>66</v>
      </c>
      <c r="E1568" s="3" t="s">
        <v>405</v>
      </c>
    </row>
    <row r="1569" spans="1:5" ht="13.5">
      <c r="A1569" s="3" t="s">
        <v>1946</v>
      </c>
      <c r="B1569" s="3" t="str">
        <f>"1120020526"</f>
        <v>1120020526</v>
      </c>
      <c r="C1569" s="3" t="s">
        <v>404</v>
      </c>
      <c r="D1569" s="3" t="s">
        <v>66</v>
      </c>
      <c r="E1569" s="3" t="s">
        <v>405</v>
      </c>
    </row>
    <row r="1570" spans="1:5" ht="13.5">
      <c r="A1570" s="3" t="s">
        <v>1947</v>
      </c>
      <c r="B1570" s="3" t="str">
        <f>"1120020527"</f>
        <v>1120020527</v>
      </c>
      <c r="C1570" s="3" t="s">
        <v>404</v>
      </c>
      <c r="D1570" s="3" t="s">
        <v>66</v>
      </c>
      <c r="E1570" s="3" t="s">
        <v>405</v>
      </c>
    </row>
    <row r="1571" spans="1:5" ht="13.5">
      <c r="A1571" s="3" t="s">
        <v>1948</v>
      </c>
      <c r="B1571" s="3" t="str">
        <f>"1120020528"</f>
        <v>1120020528</v>
      </c>
      <c r="C1571" s="3" t="s">
        <v>404</v>
      </c>
      <c r="D1571" s="3" t="s">
        <v>66</v>
      </c>
      <c r="E1571" s="3" t="s">
        <v>405</v>
      </c>
    </row>
    <row r="1572" spans="1:5" ht="13.5">
      <c r="A1572" s="3" t="s">
        <v>1949</v>
      </c>
      <c r="B1572" s="3" t="str">
        <f>"1120020529"</f>
        <v>1120020529</v>
      </c>
      <c r="C1572" s="3" t="s">
        <v>404</v>
      </c>
      <c r="D1572" s="3" t="s">
        <v>66</v>
      </c>
      <c r="E1572" s="3" t="s">
        <v>405</v>
      </c>
    </row>
    <row r="1573" spans="1:5" ht="13.5">
      <c r="A1573" s="3" t="s">
        <v>1950</v>
      </c>
      <c r="B1573" s="3" t="str">
        <f>"1120020530"</f>
        <v>1120020530</v>
      </c>
      <c r="C1573" s="3" t="s">
        <v>404</v>
      </c>
      <c r="D1573" s="3" t="s">
        <v>66</v>
      </c>
      <c r="E1573" s="3" t="s">
        <v>405</v>
      </c>
    </row>
    <row r="1574" spans="1:5" ht="13.5">
      <c r="A1574" s="3" t="s">
        <v>1951</v>
      </c>
      <c r="B1574" s="3" t="str">
        <f>"1120020531"</f>
        <v>1120020531</v>
      </c>
      <c r="C1574" s="3" t="s">
        <v>404</v>
      </c>
      <c r="D1574" s="3" t="s">
        <v>66</v>
      </c>
      <c r="E1574" s="3" t="s">
        <v>405</v>
      </c>
    </row>
    <row r="1575" spans="1:5" ht="13.5">
      <c r="A1575" s="3" t="s">
        <v>1952</v>
      </c>
      <c r="B1575" s="3" t="str">
        <f>"1120020532"</f>
        <v>1120020532</v>
      </c>
      <c r="C1575" s="3" t="s">
        <v>404</v>
      </c>
      <c r="D1575" s="3" t="s">
        <v>66</v>
      </c>
      <c r="E1575" s="3" t="s">
        <v>405</v>
      </c>
    </row>
    <row r="1576" spans="1:5" ht="13.5">
      <c r="A1576" s="3" t="s">
        <v>1953</v>
      </c>
      <c r="B1576" s="3" t="str">
        <f>"1120020533"</f>
        <v>1120020533</v>
      </c>
      <c r="C1576" s="3" t="s">
        <v>404</v>
      </c>
      <c r="D1576" s="3" t="s">
        <v>66</v>
      </c>
      <c r="E1576" s="3" t="s">
        <v>405</v>
      </c>
    </row>
    <row r="1577" spans="1:5" ht="13.5">
      <c r="A1577" s="3" t="s">
        <v>1954</v>
      </c>
      <c r="B1577" s="3" t="str">
        <f>"1120020534"</f>
        <v>1120020534</v>
      </c>
      <c r="C1577" s="3" t="s">
        <v>404</v>
      </c>
      <c r="D1577" s="3" t="s">
        <v>66</v>
      </c>
      <c r="E1577" s="3" t="s">
        <v>405</v>
      </c>
    </row>
    <row r="1578" spans="1:5" ht="13.5">
      <c r="A1578" s="3" t="s">
        <v>1955</v>
      </c>
      <c r="B1578" s="3" t="str">
        <f>"1120020535"</f>
        <v>1120020535</v>
      </c>
      <c r="C1578" s="3" t="s">
        <v>404</v>
      </c>
      <c r="D1578" s="3" t="s">
        <v>66</v>
      </c>
      <c r="E1578" s="3" t="s">
        <v>405</v>
      </c>
    </row>
    <row r="1579" spans="1:5" ht="13.5">
      <c r="A1579" s="3" t="s">
        <v>1956</v>
      </c>
      <c r="B1579" s="3" t="str">
        <f>"1120020536"</f>
        <v>1120020536</v>
      </c>
      <c r="C1579" s="3" t="s">
        <v>404</v>
      </c>
      <c r="D1579" s="3" t="s">
        <v>66</v>
      </c>
      <c r="E1579" s="3" t="s">
        <v>405</v>
      </c>
    </row>
    <row r="1580" spans="1:5" ht="13.5">
      <c r="A1580" s="3" t="s">
        <v>1957</v>
      </c>
      <c r="B1580" s="3" t="str">
        <f>"1120020537"</f>
        <v>1120020537</v>
      </c>
      <c r="C1580" s="3" t="s">
        <v>404</v>
      </c>
      <c r="D1580" s="3" t="s">
        <v>66</v>
      </c>
      <c r="E1580" s="3" t="s">
        <v>405</v>
      </c>
    </row>
    <row r="1581" spans="1:5" ht="13.5">
      <c r="A1581" s="3" t="s">
        <v>1958</v>
      </c>
      <c r="B1581" s="3" t="str">
        <f>"1120020538"</f>
        <v>1120020538</v>
      </c>
      <c r="C1581" s="3" t="s">
        <v>404</v>
      </c>
      <c r="D1581" s="3" t="s">
        <v>66</v>
      </c>
      <c r="E1581" s="3" t="s">
        <v>405</v>
      </c>
    </row>
    <row r="1582" spans="1:5" ht="13.5">
      <c r="A1582" s="3" t="s">
        <v>1959</v>
      </c>
      <c r="B1582" s="3" t="str">
        <f>"1120020539"</f>
        <v>1120020539</v>
      </c>
      <c r="C1582" s="3" t="s">
        <v>404</v>
      </c>
      <c r="D1582" s="3" t="s">
        <v>66</v>
      </c>
      <c r="E1582" s="3" t="s">
        <v>405</v>
      </c>
    </row>
    <row r="1583" spans="1:5" ht="13.5">
      <c r="A1583" s="3" t="s">
        <v>1960</v>
      </c>
      <c r="B1583" s="3" t="str">
        <f>"1120020540"</f>
        <v>1120020540</v>
      </c>
      <c r="C1583" s="3" t="s">
        <v>404</v>
      </c>
      <c r="D1583" s="3" t="s">
        <v>66</v>
      </c>
      <c r="E1583" s="3" t="s">
        <v>405</v>
      </c>
    </row>
    <row r="1584" spans="1:5" ht="13.5">
      <c r="A1584" s="3" t="s">
        <v>482</v>
      </c>
      <c r="B1584" s="3" t="str">
        <f>"1120020541"</f>
        <v>1120020541</v>
      </c>
      <c r="C1584" s="3" t="s">
        <v>404</v>
      </c>
      <c r="D1584" s="3" t="s">
        <v>66</v>
      </c>
      <c r="E1584" s="3" t="s">
        <v>405</v>
      </c>
    </row>
    <row r="1585" spans="1:5" ht="13.5">
      <c r="A1585" s="3" t="s">
        <v>1961</v>
      </c>
      <c r="B1585" s="3" t="str">
        <f>"1120020542"</f>
        <v>1120020542</v>
      </c>
      <c r="C1585" s="3" t="s">
        <v>404</v>
      </c>
      <c r="D1585" s="3" t="s">
        <v>66</v>
      </c>
      <c r="E1585" s="3" t="s">
        <v>405</v>
      </c>
    </row>
    <row r="1586" spans="1:5" ht="13.5">
      <c r="A1586" s="3" t="s">
        <v>1962</v>
      </c>
      <c r="B1586" s="3" t="str">
        <f>"1120020543"</f>
        <v>1120020543</v>
      </c>
      <c r="C1586" s="3" t="s">
        <v>404</v>
      </c>
      <c r="D1586" s="3" t="s">
        <v>66</v>
      </c>
      <c r="E1586" s="3" t="s">
        <v>405</v>
      </c>
    </row>
    <row r="1587" spans="1:5" ht="13.5">
      <c r="A1587" s="3" t="s">
        <v>1963</v>
      </c>
      <c r="B1587" s="3" t="str">
        <f>"1120020544"</f>
        <v>1120020544</v>
      </c>
      <c r="C1587" s="3" t="s">
        <v>404</v>
      </c>
      <c r="D1587" s="3" t="s">
        <v>66</v>
      </c>
      <c r="E1587" s="3" t="s">
        <v>405</v>
      </c>
    </row>
    <row r="1588" spans="1:5" ht="13.5">
      <c r="A1588" s="3" t="s">
        <v>1964</v>
      </c>
      <c r="B1588" s="3" t="str">
        <f>"1120020545"</f>
        <v>1120020545</v>
      </c>
      <c r="C1588" s="3" t="s">
        <v>404</v>
      </c>
      <c r="D1588" s="3" t="s">
        <v>66</v>
      </c>
      <c r="E1588" s="3" t="s">
        <v>405</v>
      </c>
    </row>
    <row r="1589" spans="1:5" ht="13.5">
      <c r="A1589" s="3" t="s">
        <v>1965</v>
      </c>
      <c r="B1589" s="3" t="str">
        <f>"1120020546"</f>
        <v>1120020546</v>
      </c>
      <c r="C1589" s="3" t="s">
        <v>404</v>
      </c>
      <c r="D1589" s="3" t="s">
        <v>66</v>
      </c>
      <c r="E1589" s="3" t="s">
        <v>405</v>
      </c>
    </row>
    <row r="1590" spans="1:5" ht="13.5">
      <c r="A1590" s="3" t="s">
        <v>1966</v>
      </c>
      <c r="B1590" s="3" t="str">
        <f>"1120020547"</f>
        <v>1120020547</v>
      </c>
      <c r="C1590" s="3" t="s">
        <v>404</v>
      </c>
      <c r="D1590" s="3" t="s">
        <v>66</v>
      </c>
      <c r="E1590" s="3" t="s">
        <v>405</v>
      </c>
    </row>
    <row r="1591" spans="1:5" ht="13.5">
      <c r="A1591" s="3" t="s">
        <v>1967</v>
      </c>
      <c r="B1591" s="3" t="str">
        <f>"1120020548"</f>
        <v>1120020548</v>
      </c>
      <c r="C1591" s="3" t="s">
        <v>404</v>
      </c>
      <c r="D1591" s="3" t="s">
        <v>66</v>
      </c>
      <c r="E1591" s="3" t="s">
        <v>405</v>
      </c>
    </row>
    <row r="1592" spans="1:5" ht="13.5">
      <c r="A1592" s="3" t="s">
        <v>1968</v>
      </c>
      <c r="B1592" s="3" t="str">
        <f>"1120020549"</f>
        <v>1120020549</v>
      </c>
      <c r="C1592" s="3" t="s">
        <v>404</v>
      </c>
      <c r="D1592" s="3" t="s">
        <v>66</v>
      </c>
      <c r="E1592" s="3" t="s">
        <v>405</v>
      </c>
    </row>
    <row r="1593" spans="1:5" ht="13.5">
      <c r="A1593" s="3" t="s">
        <v>1969</v>
      </c>
      <c r="B1593" s="3" t="str">
        <f>"1120020550"</f>
        <v>1120020550</v>
      </c>
      <c r="C1593" s="3" t="s">
        <v>404</v>
      </c>
      <c r="D1593" s="3" t="s">
        <v>66</v>
      </c>
      <c r="E1593" s="3" t="s">
        <v>405</v>
      </c>
    </row>
    <row r="1594" spans="1:5" ht="13.5">
      <c r="A1594" s="3" t="s">
        <v>285</v>
      </c>
      <c r="B1594" s="3" t="str">
        <f>"1120020551"</f>
        <v>1120020551</v>
      </c>
      <c r="C1594" s="3" t="s">
        <v>404</v>
      </c>
      <c r="D1594" s="3" t="s">
        <v>66</v>
      </c>
      <c r="E1594" s="3" t="s">
        <v>405</v>
      </c>
    </row>
    <row r="1595" spans="1:5" ht="13.5">
      <c r="A1595" s="3" t="s">
        <v>1970</v>
      </c>
      <c r="B1595" s="3" t="str">
        <f>"1120020552"</f>
        <v>1120020552</v>
      </c>
      <c r="C1595" s="3" t="s">
        <v>404</v>
      </c>
      <c r="D1595" s="3" t="s">
        <v>66</v>
      </c>
      <c r="E1595" s="3" t="s">
        <v>405</v>
      </c>
    </row>
    <row r="1596" spans="1:5" ht="13.5">
      <c r="A1596" s="3" t="s">
        <v>1971</v>
      </c>
      <c r="B1596" s="3" t="str">
        <f>"1120020553"</f>
        <v>1120020553</v>
      </c>
      <c r="C1596" s="3" t="s">
        <v>404</v>
      </c>
      <c r="D1596" s="3" t="s">
        <v>66</v>
      </c>
      <c r="E1596" s="3" t="s">
        <v>405</v>
      </c>
    </row>
    <row r="1597" spans="1:5" ht="13.5">
      <c r="A1597" s="3" t="s">
        <v>1972</v>
      </c>
      <c r="B1597" s="3" t="str">
        <f>"1120020554"</f>
        <v>1120020554</v>
      </c>
      <c r="C1597" s="3" t="s">
        <v>404</v>
      </c>
      <c r="D1597" s="3" t="s">
        <v>66</v>
      </c>
      <c r="E1597" s="3" t="s">
        <v>405</v>
      </c>
    </row>
    <row r="1598" spans="1:5" ht="13.5">
      <c r="A1598" s="3" t="s">
        <v>1973</v>
      </c>
      <c r="B1598" s="3" t="str">
        <f>"1120020555"</f>
        <v>1120020555</v>
      </c>
      <c r="C1598" s="3" t="s">
        <v>404</v>
      </c>
      <c r="D1598" s="3" t="s">
        <v>66</v>
      </c>
      <c r="E1598" s="3" t="s">
        <v>405</v>
      </c>
    </row>
    <row r="1599" spans="1:5" ht="13.5">
      <c r="A1599" s="3" t="s">
        <v>1974</v>
      </c>
      <c r="B1599" s="3" t="str">
        <f>"1120020556"</f>
        <v>1120020556</v>
      </c>
      <c r="C1599" s="3" t="s">
        <v>404</v>
      </c>
      <c r="D1599" s="3" t="s">
        <v>66</v>
      </c>
      <c r="E1599" s="3" t="s">
        <v>405</v>
      </c>
    </row>
    <row r="1600" spans="1:5" ht="13.5">
      <c r="A1600" s="3" t="s">
        <v>1975</v>
      </c>
      <c r="B1600" s="3" t="str">
        <f>"1120020557"</f>
        <v>1120020557</v>
      </c>
      <c r="C1600" s="3" t="s">
        <v>404</v>
      </c>
      <c r="D1600" s="3" t="s">
        <v>66</v>
      </c>
      <c r="E1600" s="3" t="s">
        <v>405</v>
      </c>
    </row>
    <row r="1601" spans="1:5" ht="13.5">
      <c r="A1601" s="3" t="s">
        <v>1976</v>
      </c>
      <c r="B1601" s="3" t="str">
        <f>"1120020558"</f>
        <v>1120020558</v>
      </c>
      <c r="C1601" s="3" t="s">
        <v>404</v>
      </c>
      <c r="D1601" s="3" t="s">
        <v>66</v>
      </c>
      <c r="E1601" s="3" t="s">
        <v>405</v>
      </c>
    </row>
    <row r="1602" spans="1:5" ht="13.5">
      <c r="A1602" s="3" t="s">
        <v>1977</v>
      </c>
      <c r="B1602" s="3" t="str">
        <f>"1120020559"</f>
        <v>1120020559</v>
      </c>
      <c r="C1602" s="3" t="s">
        <v>404</v>
      </c>
      <c r="D1602" s="3" t="s">
        <v>66</v>
      </c>
      <c r="E1602" s="3" t="s">
        <v>405</v>
      </c>
    </row>
    <row r="1603" spans="1:5" ht="13.5">
      <c r="A1603" s="3" t="s">
        <v>1978</v>
      </c>
      <c r="B1603" s="3" t="str">
        <f>"1120020560"</f>
        <v>1120020560</v>
      </c>
      <c r="C1603" s="3" t="s">
        <v>404</v>
      </c>
      <c r="D1603" s="3" t="s">
        <v>66</v>
      </c>
      <c r="E1603" s="3" t="s">
        <v>405</v>
      </c>
    </row>
    <row r="1604" spans="1:5" ht="13.5">
      <c r="A1604" s="3" t="s">
        <v>1979</v>
      </c>
      <c r="B1604" s="3" t="str">
        <f>"1120020561"</f>
        <v>1120020561</v>
      </c>
      <c r="C1604" s="3" t="s">
        <v>404</v>
      </c>
      <c r="D1604" s="3" t="s">
        <v>66</v>
      </c>
      <c r="E1604" s="3" t="s">
        <v>405</v>
      </c>
    </row>
    <row r="1605" spans="1:5" ht="13.5">
      <c r="A1605" s="3" t="s">
        <v>1980</v>
      </c>
      <c r="B1605" s="3" t="str">
        <f>"1120020562"</f>
        <v>1120020562</v>
      </c>
      <c r="C1605" s="3" t="s">
        <v>404</v>
      </c>
      <c r="D1605" s="3" t="s">
        <v>66</v>
      </c>
      <c r="E1605" s="3" t="s">
        <v>405</v>
      </c>
    </row>
    <row r="1606" spans="1:5" ht="13.5">
      <c r="A1606" s="3" t="s">
        <v>1981</v>
      </c>
      <c r="B1606" s="3" t="str">
        <f>"1120020563"</f>
        <v>1120020563</v>
      </c>
      <c r="C1606" s="3" t="s">
        <v>404</v>
      </c>
      <c r="D1606" s="3" t="s">
        <v>66</v>
      </c>
      <c r="E1606" s="3" t="s">
        <v>405</v>
      </c>
    </row>
    <row r="1607" spans="1:5" ht="13.5">
      <c r="A1607" s="3" t="s">
        <v>1982</v>
      </c>
      <c r="B1607" s="3" t="str">
        <f>"1120020564"</f>
        <v>1120020564</v>
      </c>
      <c r="C1607" s="3" t="s">
        <v>404</v>
      </c>
      <c r="D1607" s="3" t="s">
        <v>66</v>
      </c>
      <c r="E1607" s="3" t="s">
        <v>405</v>
      </c>
    </row>
    <row r="1608" spans="1:5" ht="13.5">
      <c r="A1608" s="3" t="s">
        <v>1983</v>
      </c>
      <c r="B1608" s="3" t="str">
        <f>"1120020565"</f>
        <v>1120020565</v>
      </c>
      <c r="C1608" s="3" t="s">
        <v>404</v>
      </c>
      <c r="D1608" s="3" t="s">
        <v>66</v>
      </c>
      <c r="E1608" s="3" t="s">
        <v>405</v>
      </c>
    </row>
    <row r="1609" spans="1:5" ht="13.5">
      <c r="A1609" s="3" t="s">
        <v>1984</v>
      </c>
      <c r="B1609" s="3" t="str">
        <f>"1120020566"</f>
        <v>1120020566</v>
      </c>
      <c r="C1609" s="3" t="s">
        <v>404</v>
      </c>
      <c r="D1609" s="3" t="s">
        <v>66</v>
      </c>
      <c r="E1609" s="3" t="s">
        <v>405</v>
      </c>
    </row>
    <row r="1610" spans="1:5" ht="13.5">
      <c r="A1610" s="3" t="s">
        <v>1985</v>
      </c>
      <c r="B1610" s="3" t="str">
        <f>"1120020567"</f>
        <v>1120020567</v>
      </c>
      <c r="C1610" s="3" t="s">
        <v>404</v>
      </c>
      <c r="D1610" s="3" t="s">
        <v>66</v>
      </c>
      <c r="E1610" s="3" t="s">
        <v>405</v>
      </c>
    </row>
    <row r="1611" spans="1:5" ht="13.5">
      <c r="A1611" s="3" t="s">
        <v>1986</v>
      </c>
      <c r="B1611" s="3" t="str">
        <f>"1120020568"</f>
        <v>1120020568</v>
      </c>
      <c r="C1611" s="3" t="s">
        <v>404</v>
      </c>
      <c r="D1611" s="3" t="s">
        <v>66</v>
      </c>
      <c r="E1611" s="3" t="s">
        <v>405</v>
      </c>
    </row>
    <row r="1612" spans="1:5" ht="13.5">
      <c r="A1612" s="3" t="s">
        <v>1987</v>
      </c>
      <c r="B1612" s="3" t="str">
        <f>"1120020569"</f>
        <v>1120020569</v>
      </c>
      <c r="C1612" s="3" t="s">
        <v>404</v>
      </c>
      <c r="D1612" s="3" t="s">
        <v>66</v>
      </c>
      <c r="E1612" s="3" t="s">
        <v>405</v>
      </c>
    </row>
    <row r="1613" spans="1:5" ht="13.5">
      <c r="A1613" s="3" t="s">
        <v>1988</v>
      </c>
      <c r="B1613" s="3" t="str">
        <f>"1120020570"</f>
        <v>1120020570</v>
      </c>
      <c r="C1613" s="3" t="s">
        <v>404</v>
      </c>
      <c r="D1613" s="3" t="s">
        <v>66</v>
      </c>
      <c r="E1613" s="3" t="s">
        <v>405</v>
      </c>
    </row>
    <row r="1614" spans="1:5" ht="13.5">
      <c r="A1614" s="3" t="s">
        <v>1989</v>
      </c>
      <c r="B1614" s="3" t="str">
        <f>"1120020571"</f>
        <v>1120020571</v>
      </c>
      <c r="C1614" s="3" t="s">
        <v>404</v>
      </c>
      <c r="D1614" s="3" t="s">
        <v>66</v>
      </c>
      <c r="E1614" s="3" t="s">
        <v>405</v>
      </c>
    </row>
    <row r="1615" spans="1:5" ht="13.5">
      <c r="A1615" s="3" t="s">
        <v>1990</v>
      </c>
      <c r="B1615" s="3" t="str">
        <f>"1120020572"</f>
        <v>1120020572</v>
      </c>
      <c r="C1615" s="3" t="s">
        <v>404</v>
      </c>
      <c r="D1615" s="3" t="s">
        <v>66</v>
      </c>
      <c r="E1615" s="3" t="s">
        <v>405</v>
      </c>
    </row>
    <row r="1616" spans="1:5" ht="13.5">
      <c r="A1616" s="3" t="s">
        <v>1991</v>
      </c>
      <c r="B1616" s="3" t="str">
        <f>"1120020573"</f>
        <v>1120020573</v>
      </c>
      <c r="C1616" s="3" t="s">
        <v>404</v>
      </c>
      <c r="D1616" s="3" t="s">
        <v>66</v>
      </c>
      <c r="E1616" s="3" t="s">
        <v>405</v>
      </c>
    </row>
    <row r="1617" spans="1:5" ht="13.5">
      <c r="A1617" s="3" t="s">
        <v>1992</v>
      </c>
      <c r="B1617" s="3" t="str">
        <f>"1120020574"</f>
        <v>1120020574</v>
      </c>
      <c r="C1617" s="3" t="s">
        <v>404</v>
      </c>
      <c r="D1617" s="3" t="s">
        <v>66</v>
      </c>
      <c r="E1617" s="3" t="s">
        <v>405</v>
      </c>
    </row>
    <row r="1618" spans="1:5" ht="13.5">
      <c r="A1618" s="3" t="s">
        <v>1993</v>
      </c>
      <c r="B1618" s="3" t="str">
        <f>"1120020575"</f>
        <v>1120020575</v>
      </c>
      <c r="C1618" s="3" t="s">
        <v>445</v>
      </c>
      <c r="D1618" s="3" t="s">
        <v>66</v>
      </c>
      <c r="E1618" s="3" t="s">
        <v>405</v>
      </c>
    </row>
    <row r="1619" spans="1:5" ht="13.5">
      <c r="A1619" s="3" t="s">
        <v>1994</v>
      </c>
      <c r="B1619" s="3" t="str">
        <f>"1120020576"</f>
        <v>1120020576</v>
      </c>
      <c r="C1619" s="3" t="s">
        <v>404</v>
      </c>
      <c r="D1619" s="3" t="s">
        <v>66</v>
      </c>
      <c r="E1619" s="3" t="s">
        <v>405</v>
      </c>
    </row>
    <row r="1620" spans="1:5" ht="13.5">
      <c r="A1620" s="3" t="s">
        <v>1995</v>
      </c>
      <c r="B1620" s="3" t="str">
        <f>"1120020577"</f>
        <v>1120020577</v>
      </c>
      <c r="C1620" s="3" t="s">
        <v>404</v>
      </c>
      <c r="D1620" s="3" t="s">
        <v>66</v>
      </c>
      <c r="E1620" s="3" t="s">
        <v>405</v>
      </c>
    </row>
    <row r="1621" spans="1:5" ht="13.5">
      <c r="A1621" s="3" t="s">
        <v>1996</v>
      </c>
      <c r="B1621" s="3" t="str">
        <f>"1120020578"</f>
        <v>1120020578</v>
      </c>
      <c r="C1621" s="3" t="s">
        <v>404</v>
      </c>
      <c r="D1621" s="3" t="s">
        <v>66</v>
      </c>
      <c r="E1621" s="3" t="s">
        <v>405</v>
      </c>
    </row>
    <row r="1622" spans="1:5" ht="13.5">
      <c r="A1622" s="3" t="s">
        <v>1997</v>
      </c>
      <c r="B1622" s="3" t="str">
        <f>"1120020579"</f>
        <v>1120020579</v>
      </c>
      <c r="C1622" s="3" t="s">
        <v>404</v>
      </c>
      <c r="D1622" s="3" t="s">
        <v>66</v>
      </c>
      <c r="E1622" s="3" t="s">
        <v>405</v>
      </c>
    </row>
    <row r="1623" spans="1:5" ht="13.5">
      <c r="A1623" s="3" t="s">
        <v>1998</v>
      </c>
      <c r="B1623" s="3" t="str">
        <f>"1120020580"</f>
        <v>1120020580</v>
      </c>
      <c r="C1623" s="3" t="s">
        <v>404</v>
      </c>
      <c r="D1623" s="3" t="s">
        <v>66</v>
      </c>
      <c r="E1623" s="3" t="s">
        <v>405</v>
      </c>
    </row>
    <row r="1624" spans="1:5" ht="13.5">
      <c r="A1624" s="3" t="s">
        <v>1999</v>
      </c>
      <c r="B1624" s="3" t="str">
        <f>"1120020581"</f>
        <v>1120020581</v>
      </c>
      <c r="C1624" s="3" t="s">
        <v>404</v>
      </c>
      <c r="D1624" s="3" t="s">
        <v>66</v>
      </c>
      <c r="E1624" s="3" t="s">
        <v>405</v>
      </c>
    </row>
    <row r="1625" spans="1:5" ht="13.5">
      <c r="A1625" s="3" t="s">
        <v>2000</v>
      </c>
      <c r="B1625" s="3" t="str">
        <f>"1120020582"</f>
        <v>1120020582</v>
      </c>
      <c r="C1625" s="3" t="s">
        <v>404</v>
      </c>
      <c r="D1625" s="3" t="s">
        <v>66</v>
      </c>
      <c r="E1625" s="3" t="s">
        <v>405</v>
      </c>
    </row>
    <row r="1626" spans="1:5" ht="13.5">
      <c r="A1626" s="3" t="s">
        <v>2001</v>
      </c>
      <c r="B1626" s="3" t="str">
        <f>"1120020583"</f>
        <v>1120020583</v>
      </c>
      <c r="C1626" s="3" t="s">
        <v>404</v>
      </c>
      <c r="D1626" s="3" t="s">
        <v>66</v>
      </c>
      <c r="E1626" s="3" t="s">
        <v>405</v>
      </c>
    </row>
    <row r="1627" spans="1:5" ht="13.5">
      <c r="A1627" s="3" t="s">
        <v>2002</v>
      </c>
      <c r="B1627" s="3" t="str">
        <f>"1120020584"</f>
        <v>1120020584</v>
      </c>
      <c r="C1627" s="3" t="s">
        <v>404</v>
      </c>
      <c r="D1627" s="3" t="s">
        <v>66</v>
      </c>
      <c r="E1627" s="3" t="s">
        <v>405</v>
      </c>
    </row>
    <row r="1628" spans="1:5" ht="13.5">
      <c r="A1628" s="3" t="s">
        <v>2003</v>
      </c>
      <c r="B1628" s="3" t="str">
        <f>"1120020585"</f>
        <v>1120020585</v>
      </c>
      <c r="C1628" s="3" t="s">
        <v>404</v>
      </c>
      <c r="D1628" s="3" t="s">
        <v>66</v>
      </c>
      <c r="E1628" s="3" t="s">
        <v>405</v>
      </c>
    </row>
    <row r="1629" spans="1:5" ht="13.5">
      <c r="A1629" s="3" t="s">
        <v>368</v>
      </c>
      <c r="B1629" s="3" t="str">
        <f>"1120020586"</f>
        <v>1120020586</v>
      </c>
      <c r="C1629" s="3" t="s">
        <v>404</v>
      </c>
      <c r="D1629" s="3" t="s">
        <v>66</v>
      </c>
      <c r="E1629" s="3" t="s">
        <v>405</v>
      </c>
    </row>
    <row r="1630" spans="1:5" ht="13.5">
      <c r="A1630" s="3" t="s">
        <v>2004</v>
      </c>
      <c r="B1630" s="3" t="str">
        <f>"1120020587"</f>
        <v>1120020587</v>
      </c>
      <c r="C1630" s="3" t="s">
        <v>404</v>
      </c>
      <c r="D1630" s="3" t="s">
        <v>66</v>
      </c>
      <c r="E1630" s="3" t="s">
        <v>405</v>
      </c>
    </row>
    <row r="1631" spans="1:5" ht="13.5">
      <c r="A1631" s="3" t="s">
        <v>2005</v>
      </c>
      <c r="B1631" s="3" t="str">
        <f>"1120020588"</f>
        <v>1120020588</v>
      </c>
      <c r="C1631" s="3" t="s">
        <v>404</v>
      </c>
      <c r="D1631" s="3" t="s">
        <v>66</v>
      </c>
      <c r="E1631" s="3" t="s">
        <v>405</v>
      </c>
    </row>
    <row r="1632" spans="1:5" ht="13.5">
      <c r="A1632" s="3" t="s">
        <v>2006</v>
      </c>
      <c r="B1632" s="3" t="str">
        <f>"1120020589"</f>
        <v>1120020589</v>
      </c>
      <c r="C1632" s="3" t="s">
        <v>404</v>
      </c>
      <c r="D1632" s="3" t="s">
        <v>66</v>
      </c>
      <c r="E1632" s="3" t="s">
        <v>405</v>
      </c>
    </row>
    <row r="1633" spans="1:5" ht="13.5">
      <c r="A1633" s="3" t="s">
        <v>2007</v>
      </c>
      <c r="B1633" s="3" t="str">
        <f>"1120020590"</f>
        <v>1120020590</v>
      </c>
      <c r="C1633" s="3" t="s">
        <v>445</v>
      </c>
      <c r="D1633" s="3" t="s">
        <v>66</v>
      </c>
      <c r="E1633" s="3" t="s">
        <v>405</v>
      </c>
    </row>
    <row r="1634" spans="1:5" ht="13.5">
      <c r="A1634" s="3" t="s">
        <v>2008</v>
      </c>
      <c r="B1634" s="3" t="str">
        <f>"1120020591"</f>
        <v>1120020591</v>
      </c>
      <c r="C1634" s="3" t="s">
        <v>404</v>
      </c>
      <c r="D1634" s="3" t="s">
        <v>66</v>
      </c>
      <c r="E1634" s="3" t="s">
        <v>405</v>
      </c>
    </row>
    <row r="1635" spans="1:5" ht="13.5">
      <c r="A1635" s="3" t="s">
        <v>2009</v>
      </c>
      <c r="B1635" s="3" t="str">
        <f>"1120020592"</f>
        <v>1120020592</v>
      </c>
      <c r="C1635" s="3" t="s">
        <v>404</v>
      </c>
      <c r="D1635" s="3" t="s">
        <v>66</v>
      </c>
      <c r="E1635" s="3" t="s">
        <v>405</v>
      </c>
    </row>
    <row r="1636" spans="1:5" ht="13.5">
      <c r="A1636" s="3" t="s">
        <v>2010</v>
      </c>
      <c r="B1636" s="3" t="str">
        <f>"1120020593"</f>
        <v>1120020593</v>
      </c>
      <c r="C1636" s="3" t="s">
        <v>404</v>
      </c>
      <c r="D1636" s="3" t="s">
        <v>66</v>
      </c>
      <c r="E1636" s="3" t="s">
        <v>405</v>
      </c>
    </row>
    <row r="1637" spans="1:5" ht="13.5">
      <c r="A1637" s="3" t="s">
        <v>2011</v>
      </c>
      <c r="B1637" s="3" t="str">
        <f>"1120020594"</f>
        <v>1120020594</v>
      </c>
      <c r="C1637" s="3" t="s">
        <v>404</v>
      </c>
      <c r="D1637" s="3" t="s">
        <v>66</v>
      </c>
      <c r="E1637" s="3" t="s">
        <v>405</v>
      </c>
    </row>
    <row r="1638" spans="1:5" ht="13.5">
      <c r="A1638" s="3" t="s">
        <v>2012</v>
      </c>
      <c r="B1638" s="3" t="str">
        <f>"1120020595"</f>
        <v>1120020595</v>
      </c>
      <c r="C1638" s="3" t="s">
        <v>404</v>
      </c>
      <c r="D1638" s="3" t="s">
        <v>66</v>
      </c>
      <c r="E1638" s="3" t="s">
        <v>405</v>
      </c>
    </row>
    <row r="1639" spans="1:5" ht="13.5">
      <c r="A1639" s="3" t="s">
        <v>2013</v>
      </c>
      <c r="B1639" s="3" t="str">
        <f>"1120020596"</f>
        <v>1120020596</v>
      </c>
      <c r="C1639" s="3" t="s">
        <v>404</v>
      </c>
      <c r="D1639" s="3" t="s">
        <v>66</v>
      </c>
      <c r="E1639" s="3" t="s">
        <v>405</v>
      </c>
    </row>
    <row r="1640" spans="1:5" ht="13.5">
      <c r="A1640" s="3" t="s">
        <v>1676</v>
      </c>
      <c r="B1640" s="3" t="str">
        <f>"1120020597"</f>
        <v>1120020597</v>
      </c>
      <c r="C1640" s="3" t="s">
        <v>404</v>
      </c>
      <c r="D1640" s="3" t="s">
        <v>66</v>
      </c>
      <c r="E1640" s="3" t="s">
        <v>405</v>
      </c>
    </row>
    <row r="1641" spans="1:5" ht="13.5">
      <c r="A1641" s="3" t="s">
        <v>2014</v>
      </c>
      <c r="B1641" s="3" t="str">
        <f>"1120020598"</f>
        <v>1120020598</v>
      </c>
      <c r="C1641" s="3" t="s">
        <v>404</v>
      </c>
      <c r="D1641" s="3" t="s">
        <v>66</v>
      </c>
      <c r="E1641" s="3" t="s">
        <v>405</v>
      </c>
    </row>
    <row r="1642" spans="1:5" ht="13.5">
      <c r="A1642" s="3" t="s">
        <v>2015</v>
      </c>
      <c r="B1642" s="3" t="str">
        <f>"1120020599"</f>
        <v>1120020599</v>
      </c>
      <c r="C1642" s="3" t="s">
        <v>404</v>
      </c>
      <c r="D1642" s="3" t="s">
        <v>66</v>
      </c>
      <c r="E1642" s="3" t="s">
        <v>405</v>
      </c>
    </row>
    <row r="1643" spans="1:5" ht="13.5">
      <c r="A1643" s="3" t="s">
        <v>2016</v>
      </c>
      <c r="B1643" s="3" t="str">
        <f>"1120020600"</f>
        <v>1120020600</v>
      </c>
      <c r="C1643" s="3" t="s">
        <v>404</v>
      </c>
      <c r="D1643" s="3" t="s">
        <v>66</v>
      </c>
      <c r="E1643" s="3" t="s">
        <v>405</v>
      </c>
    </row>
    <row r="1644" spans="1:5" ht="13.5">
      <c r="A1644" s="3" t="s">
        <v>2017</v>
      </c>
      <c r="B1644" s="3" t="str">
        <f>"1120020601"</f>
        <v>1120020601</v>
      </c>
      <c r="C1644" s="3" t="s">
        <v>404</v>
      </c>
      <c r="D1644" s="3" t="s">
        <v>66</v>
      </c>
      <c r="E1644" s="3" t="s">
        <v>405</v>
      </c>
    </row>
    <row r="1645" spans="1:5" ht="13.5">
      <c r="A1645" s="3" t="s">
        <v>2018</v>
      </c>
      <c r="B1645" s="3" t="str">
        <f>"1120020602"</f>
        <v>1120020602</v>
      </c>
      <c r="C1645" s="3" t="s">
        <v>404</v>
      </c>
      <c r="D1645" s="3" t="s">
        <v>66</v>
      </c>
      <c r="E1645" s="3" t="s">
        <v>405</v>
      </c>
    </row>
    <row r="1646" spans="1:5" ht="13.5">
      <c r="A1646" s="3" t="s">
        <v>2019</v>
      </c>
      <c r="B1646" s="3" t="str">
        <f>"1120020603"</f>
        <v>1120020603</v>
      </c>
      <c r="C1646" s="3" t="s">
        <v>404</v>
      </c>
      <c r="D1646" s="3" t="s">
        <v>66</v>
      </c>
      <c r="E1646" s="3" t="s">
        <v>405</v>
      </c>
    </row>
    <row r="1647" spans="1:5" ht="13.5">
      <c r="A1647" s="3" t="s">
        <v>2020</v>
      </c>
      <c r="B1647" s="3" t="str">
        <f>"1120020604"</f>
        <v>1120020604</v>
      </c>
      <c r="C1647" s="3" t="s">
        <v>404</v>
      </c>
      <c r="D1647" s="3" t="s">
        <v>66</v>
      </c>
      <c r="E1647" s="3" t="s">
        <v>405</v>
      </c>
    </row>
    <row r="1648" spans="1:5" ht="13.5">
      <c r="A1648" s="3" t="s">
        <v>2021</v>
      </c>
      <c r="B1648" s="3" t="str">
        <f>"1120020605"</f>
        <v>1120020605</v>
      </c>
      <c r="C1648" s="3" t="s">
        <v>404</v>
      </c>
      <c r="D1648" s="3" t="s">
        <v>66</v>
      </c>
      <c r="E1648" s="3" t="s">
        <v>405</v>
      </c>
    </row>
    <row r="1649" spans="1:5" ht="13.5">
      <c r="A1649" s="3" t="s">
        <v>2022</v>
      </c>
      <c r="B1649" s="3" t="str">
        <f>"1120020606"</f>
        <v>1120020606</v>
      </c>
      <c r="C1649" s="3" t="s">
        <v>404</v>
      </c>
      <c r="D1649" s="3" t="s">
        <v>66</v>
      </c>
      <c r="E1649" s="3" t="s">
        <v>405</v>
      </c>
    </row>
    <row r="1650" spans="1:5" ht="13.5">
      <c r="A1650" s="3" t="s">
        <v>2023</v>
      </c>
      <c r="B1650" s="3" t="str">
        <f>"1120020607"</f>
        <v>1120020607</v>
      </c>
      <c r="C1650" s="3" t="s">
        <v>404</v>
      </c>
      <c r="D1650" s="3" t="s">
        <v>66</v>
      </c>
      <c r="E1650" s="3" t="s">
        <v>405</v>
      </c>
    </row>
    <row r="1651" spans="1:5" ht="13.5">
      <c r="A1651" s="3" t="s">
        <v>2024</v>
      </c>
      <c r="B1651" s="3" t="str">
        <f>"1120020608"</f>
        <v>1120020608</v>
      </c>
      <c r="C1651" s="3" t="s">
        <v>404</v>
      </c>
      <c r="D1651" s="3" t="s">
        <v>66</v>
      </c>
      <c r="E1651" s="3" t="s">
        <v>405</v>
      </c>
    </row>
    <row r="1652" spans="1:5" ht="13.5">
      <c r="A1652" s="3" t="s">
        <v>2025</v>
      </c>
      <c r="B1652" s="3" t="str">
        <f>"1120020609"</f>
        <v>1120020609</v>
      </c>
      <c r="C1652" s="3" t="s">
        <v>404</v>
      </c>
      <c r="D1652" s="3" t="s">
        <v>66</v>
      </c>
      <c r="E1652" s="3" t="s">
        <v>405</v>
      </c>
    </row>
    <row r="1653" spans="1:5" ht="13.5">
      <c r="A1653" s="3" t="s">
        <v>2026</v>
      </c>
      <c r="B1653" s="3" t="str">
        <f>"1120020610"</f>
        <v>1120020610</v>
      </c>
      <c r="C1653" s="3" t="s">
        <v>404</v>
      </c>
      <c r="D1653" s="3" t="s">
        <v>66</v>
      </c>
      <c r="E1653" s="3" t="s">
        <v>405</v>
      </c>
    </row>
    <row r="1654" spans="1:5" ht="13.5">
      <c r="A1654" s="3" t="s">
        <v>2027</v>
      </c>
      <c r="B1654" s="3" t="str">
        <f>"1120020611"</f>
        <v>1120020611</v>
      </c>
      <c r="C1654" s="3" t="s">
        <v>404</v>
      </c>
      <c r="D1654" s="3" t="s">
        <v>66</v>
      </c>
      <c r="E1654" s="3" t="s">
        <v>405</v>
      </c>
    </row>
    <row r="1655" spans="1:5" ht="13.5">
      <c r="A1655" s="3" t="s">
        <v>2028</v>
      </c>
      <c r="B1655" s="3" t="str">
        <f>"1120020612"</f>
        <v>1120020612</v>
      </c>
      <c r="C1655" s="3" t="s">
        <v>404</v>
      </c>
      <c r="D1655" s="3" t="s">
        <v>66</v>
      </c>
      <c r="E1655" s="3" t="s">
        <v>405</v>
      </c>
    </row>
    <row r="1656" spans="1:5" ht="13.5">
      <c r="A1656" s="3" t="s">
        <v>2029</v>
      </c>
      <c r="B1656" s="3" t="str">
        <f>"1120020613"</f>
        <v>1120020613</v>
      </c>
      <c r="C1656" s="3" t="s">
        <v>404</v>
      </c>
      <c r="D1656" s="3" t="s">
        <v>66</v>
      </c>
      <c r="E1656" s="3" t="s">
        <v>405</v>
      </c>
    </row>
    <row r="1657" spans="1:5" ht="13.5">
      <c r="A1657" s="3" t="s">
        <v>2030</v>
      </c>
      <c r="B1657" s="3" t="str">
        <f>"1120020614"</f>
        <v>1120020614</v>
      </c>
      <c r="C1657" s="3" t="s">
        <v>404</v>
      </c>
      <c r="D1657" s="3" t="s">
        <v>66</v>
      </c>
      <c r="E1657" s="3" t="s">
        <v>405</v>
      </c>
    </row>
    <row r="1658" spans="1:5" ht="13.5">
      <c r="A1658" s="3" t="s">
        <v>2031</v>
      </c>
      <c r="B1658" s="3" t="str">
        <f>"1120020615"</f>
        <v>1120020615</v>
      </c>
      <c r="C1658" s="3" t="s">
        <v>404</v>
      </c>
      <c r="D1658" s="3" t="s">
        <v>66</v>
      </c>
      <c r="E1658" s="3" t="s">
        <v>405</v>
      </c>
    </row>
    <row r="1659" spans="1:5" ht="13.5">
      <c r="A1659" s="3" t="s">
        <v>2032</v>
      </c>
      <c r="B1659" s="3" t="str">
        <f>"1120020616"</f>
        <v>1120020616</v>
      </c>
      <c r="C1659" s="3" t="s">
        <v>404</v>
      </c>
      <c r="D1659" s="3" t="s">
        <v>66</v>
      </c>
      <c r="E1659" s="3" t="s">
        <v>405</v>
      </c>
    </row>
    <row r="1660" spans="1:5" ht="13.5">
      <c r="A1660" s="3" t="s">
        <v>1445</v>
      </c>
      <c r="B1660" s="3" t="str">
        <f>"1120020617"</f>
        <v>1120020617</v>
      </c>
      <c r="C1660" s="3" t="s">
        <v>404</v>
      </c>
      <c r="D1660" s="3" t="s">
        <v>66</v>
      </c>
      <c r="E1660" s="3" t="s">
        <v>405</v>
      </c>
    </row>
    <row r="1661" spans="1:5" ht="13.5">
      <c r="A1661" s="3" t="s">
        <v>2033</v>
      </c>
      <c r="B1661" s="3" t="str">
        <f>"1120020618"</f>
        <v>1120020618</v>
      </c>
      <c r="C1661" s="3" t="s">
        <v>404</v>
      </c>
      <c r="D1661" s="3" t="s">
        <v>66</v>
      </c>
      <c r="E1661" s="3" t="s">
        <v>405</v>
      </c>
    </row>
    <row r="1662" spans="1:5" ht="13.5">
      <c r="A1662" s="3" t="s">
        <v>2034</v>
      </c>
      <c r="B1662" s="3" t="str">
        <f>"1120020619"</f>
        <v>1120020619</v>
      </c>
      <c r="C1662" s="3" t="s">
        <v>404</v>
      </c>
      <c r="D1662" s="3" t="s">
        <v>66</v>
      </c>
      <c r="E1662" s="3" t="s">
        <v>405</v>
      </c>
    </row>
    <row r="1663" spans="1:5" ht="13.5">
      <c r="A1663" s="3" t="s">
        <v>2035</v>
      </c>
      <c r="B1663" s="3" t="str">
        <f>"1120020620"</f>
        <v>1120020620</v>
      </c>
      <c r="C1663" s="3" t="s">
        <v>404</v>
      </c>
      <c r="D1663" s="3" t="s">
        <v>66</v>
      </c>
      <c r="E1663" s="3" t="s">
        <v>405</v>
      </c>
    </row>
    <row r="1664" spans="1:5" ht="13.5">
      <c r="A1664" s="3" t="s">
        <v>2036</v>
      </c>
      <c r="B1664" s="3" t="str">
        <f>"1120020621"</f>
        <v>1120020621</v>
      </c>
      <c r="C1664" s="3" t="s">
        <v>404</v>
      </c>
      <c r="D1664" s="3" t="s">
        <v>66</v>
      </c>
      <c r="E1664" s="3" t="s">
        <v>405</v>
      </c>
    </row>
    <row r="1665" spans="1:5" ht="13.5">
      <c r="A1665" s="3" t="s">
        <v>2037</v>
      </c>
      <c r="B1665" s="3" t="str">
        <f>"1120020622"</f>
        <v>1120020622</v>
      </c>
      <c r="C1665" s="3" t="s">
        <v>404</v>
      </c>
      <c r="D1665" s="3" t="s">
        <v>66</v>
      </c>
      <c r="E1665" s="3" t="s">
        <v>405</v>
      </c>
    </row>
    <row r="1666" spans="1:5" ht="13.5">
      <c r="A1666" s="3" t="s">
        <v>2038</v>
      </c>
      <c r="B1666" s="3" t="str">
        <f>"1120020623"</f>
        <v>1120020623</v>
      </c>
      <c r="C1666" s="3" t="s">
        <v>404</v>
      </c>
      <c r="D1666" s="3" t="s">
        <v>66</v>
      </c>
      <c r="E1666" s="3" t="s">
        <v>405</v>
      </c>
    </row>
    <row r="1667" spans="1:5" ht="13.5">
      <c r="A1667" s="3" t="s">
        <v>2039</v>
      </c>
      <c r="B1667" s="3" t="str">
        <f>"1120020624"</f>
        <v>1120020624</v>
      </c>
      <c r="C1667" s="3" t="s">
        <v>404</v>
      </c>
      <c r="D1667" s="3" t="s">
        <v>66</v>
      </c>
      <c r="E1667" s="3" t="s">
        <v>405</v>
      </c>
    </row>
    <row r="1668" spans="1:5" ht="13.5">
      <c r="A1668" s="3" t="s">
        <v>2040</v>
      </c>
      <c r="B1668" s="3" t="str">
        <f>"1120020625"</f>
        <v>1120020625</v>
      </c>
      <c r="C1668" s="3" t="s">
        <v>404</v>
      </c>
      <c r="D1668" s="3" t="s">
        <v>66</v>
      </c>
      <c r="E1668" s="3" t="s">
        <v>405</v>
      </c>
    </row>
    <row r="1669" spans="1:5" ht="13.5">
      <c r="A1669" s="3" t="s">
        <v>2041</v>
      </c>
      <c r="B1669" s="3" t="str">
        <f>"1120020626"</f>
        <v>1120020626</v>
      </c>
      <c r="C1669" s="3" t="s">
        <v>404</v>
      </c>
      <c r="D1669" s="3" t="s">
        <v>66</v>
      </c>
      <c r="E1669" s="3" t="s">
        <v>405</v>
      </c>
    </row>
    <row r="1670" spans="1:5" ht="13.5">
      <c r="A1670" s="3" t="s">
        <v>2042</v>
      </c>
      <c r="B1670" s="3" t="str">
        <f>"1120020627"</f>
        <v>1120020627</v>
      </c>
      <c r="C1670" s="3" t="s">
        <v>404</v>
      </c>
      <c r="D1670" s="3" t="s">
        <v>66</v>
      </c>
      <c r="E1670" s="3" t="s">
        <v>405</v>
      </c>
    </row>
    <row r="1671" spans="1:5" ht="13.5">
      <c r="A1671" s="3" t="s">
        <v>2043</v>
      </c>
      <c r="B1671" s="3" t="str">
        <f>"1120020628"</f>
        <v>1120020628</v>
      </c>
      <c r="C1671" s="3" t="s">
        <v>404</v>
      </c>
      <c r="D1671" s="3" t="s">
        <v>66</v>
      </c>
      <c r="E1671" s="3" t="s">
        <v>405</v>
      </c>
    </row>
    <row r="1672" spans="1:5" ht="13.5">
      <c r="A1672" s="3" t="s">
        <v>2044</v>
      </c>
      <c r="B1672" s="3" t="str">
        <f>"1120020629"</f>
        <v>1120020629</v>
      </c>
      <c r="C1672" s="3" t="s">
        <v>404</v>
      </c>
      <c r="D1672" s="3" t="s">
        <v>66</v>
      </c>
      <c r="E1672" s="3" t="s">
        <v>405</v>
      </c>
    </row>
    <row r="1673" spans="1:5" ht="13.5">
      <c r="A1673" s="3" t="s">
        <v>2045</v>
      </c>
      <c r="B1673" s="3" t="str">
        <f>"1120020630"</f>
        <v>1120020630</v>
      </c>
      <c r="C1673" s="3" t="s">
        <v>404</v>
      </c>
      <c r="D1673" s="3" t="s">
        <v>66</v>
      </c>
      <c r="E1673" s="3" t="s">
        <v>405</v>
      </c>
    </row>
    <row r="1674" spans="1:5" ht="13.5">
      <c r="A1674" s="3" t="s">
        <v>2046</v>
      </c>
      <c r="B1674" s="3" t="str">
        <f>"1120020631"</f>
        <v>1120020631</v>
      </c>
      <c r="C1674" s="3" t="s">
        <v>404</v>
      </c>
      <c r="D1674" s="3" t="s">
        <v>66</v>
      </c>
      <c r="E1674" s="3" t="s">
        <v>405</v>
      </c>
    </row>
    <row r="1675" spans="1:5" ht="13.5">
      <c r="A1675" s="3" t="s">
        <v>2047</v>
      </c>
      <c r="B1675" s="3" t="str">
        <f>"1120020632"</f>
        <v>1120020632</v>
      </c>
      <c r="C1675" s="3" t="s">
        <v>404</v>
      </c>
      <c r="D1675" s="3" t="s">
        <v>66</v>
      </c>
      <c r="E1675" s="3" t="s">
        <v>405</v>
      </c>
    </row>
    <row r="1676" spans="1:5" ht="13.5">
      <c r="A1676" s="3" t="s">
        <v>2048</v>
      </c>
      <c r="B1676" s="3" t="str">
        <f>"1120020633"</f>
        <v>1120020633</v>
      </c>
      <c r="C1676" s="3" t="s">
        <v>404</v>
      </c>
      <c r="D1676" s="3" t="s">
        <v>66</v>
      </c>
      <c r="E1676" s="3" t="s">
        <v>405</v>
      </c>
    </row>
    <row r="1677" spans="1:5" ht="13.5">
      <c r="A1677" s="3" t="s">
        <v>2049</v>
      </c>
      <c r="B1677" s="3" t="str">
        <f>"1120020634"</f>
        <v>1120020634</v>
      </c>
      <c r="C1677" s="3" t="s">
        <v>404</v>
      </c>
      <c r="D1677" s="3" t="s">
        <v>66</v>
      </c>
      <c r="E1677" s="3" t="s">
        <v>405</v>
      </c>
    </row>
    <row r="1678" spans="1:5" ht="13.5">
      <c r="A1678" s="3" t="s">
        <v>2050</v>
      </c>
      <c r="B1678" s="3" t="str">
        <f>"1120020635"</f>
        <v>1120020635</v>
      </c>
      <c r="C1678" s="3" t="s">
        <v>404</v>
      </c>
      <c r="D1678" s="3" t="s">
        <v>66</v>
      </c>
      <c r="E1678" s="3" t="s">
        <v>405</v>
      </c>
    </row>
    <row r="1679" spans="1:5" ht="13.5">
      <c r="A1679" s="3" t="s">
        <v>2051</v>
      </c>
      <c r="B1679" s="3" t="str">
        <f>"1120020636"</f>
        <v>1120020636</v>
      </c>
      <c r="C1679" s="3" t="s">
        <v>404</v>
      </c>
      <c r="D1679" s="3" t="s">
        <v>66</v>
      </c>
      <c r="E1679" s="3" t="s">
        <v>405</v>
      </c>
    </row>
    <row r="1680" spans="1:5" ht="13.5">
      <c r="A1680" s="3" t="s">
        <v>2052</v>
      </c>
      <c r="B1680" s="3" t="str">
        <f>"1120020637"</f>
        <v>1120020637</v>
      </c>
      <c r="C1680" s="3" t="s">
        <v>404</v>
      </c>
      <c r="D1680" s="3" t="s">
        <v>66</v>
      </c>
      <c r="E1680" s="3" t="s">
        <v>405</v>
      </c>
    </row>
    <row r="1681" spans="1:5" ht="13.5">
      <c r="A1681" s="3" t="s">
        <v>2053</v>
      </c>
      <c r="B1681" s="3" t="str">
        <f>"1120020638"</f>
        <v>1120020638</v>
      </c>
      <c r="C1681" s="3" t="s">
        <v>404</v>
      </c>
      <c r="D1681" s="3" t="s">
        <v>66</v>
      </c>
      <c r="E1681" s="3" t="s">
        <v>405</v>
      </c>
    </row>
    <row r="1682" spans="1:5" ht="13.5">
      <c r="A1682" s="3" t="s">
        <v>2054</v>
      </c>
      <c r="B1682" s="3" t="str">
        <f>"1120020639"</f>
        <v>1120020639</v>
      </c>
      <c r="C1682" s="3" t="s">
        <v>404</v>
      </c>
      <c r="D1682" s="3" t="s">
        <v>66</v>
      </c>
      <c r="E1682" s="3" t="s">
        <v>405</v>
      </c>
    </row>
    <row r="1683" spans="1:5" ht="13.5">
      <c r="A1683" s="3" t="s">
        <v>2055</v>
      </c>
      <c r="B1683" s="3" t="str">
        <f>"1120020640"</f>
        <v>1120020640</v>
      </c>
      <c r="C1683" s="3" t="s">
        <v>404</v>
      </c>
      <c r="D1683" s="3" t="s">
        <v>66</v>
      </c>
      <c r="E1683" s="3" t="s">
        <v>405</v>
      </c>
    </row>
    <row r="1684" spans="1:5" ht="13.5">
      <c r="A1684" s="3" t="s">
        <v>2056</v>
      </c>
      <c r="B1684" s="3" t="str">
        <f>"1120020641"</f>
        <v>1120020641</v>
      </c>
      <c r="C1684" s="3" t="s">
        <v>404</v>
      </c>
      <c r="D1684" s="3" t="s">
        <v>66</v>
      </c>
      <c r="E1684" s="3" t="s">
        <v>405</v>
      </c>
    </row>
    <row r="1685" spans="1:5" ht="13.5">
      <c r="A1685" s="3" t="s">
        <v>2057</v>
      </c>
      <c r="B1685" s="3" t="str">
        <f>"1120020642"</f>
        <v>1120020642</v>
      </c>
      <c r="C1685" s="3" t="s">
        <v>404</v>
      </c>
      <c r="D1685" s="3" t="s">
        <v>66</v>
      </c>
      <c r="E1685" s="3" t="s">
        <v>405</v>
      </c>
    </row>
    <row r="1686" spans="1:5" ht="13.5">
      <c r="A1686" s="3" t="s">
        <v>2058</v>
      </c>
      <c r="B1686" s="3" t="str">
        <f>"1120020643"</f>
        <v>1120020643</v>
      </c>
      <c r="C1686" s="3" t="s">
        <v>404</v>
      </c>
      <c r="D1686" s="3" t="s">
        <v>66</v>
      </c>
      <c r="E1686" s="3" t="s">
        <v>405</v>
      </c>
    </row>
    <row r="1687" spans="1:5" ht="13.5">
      <c r="A1687" s="3" t="s">
        <v>2059</v>
      </c>
      <c r="B1687" s="3" t="str">
        <f>"1120020644"</f>
        <v>1120020644</v>
      </c>
      <c r="C1687" s="3" t="s">
        <v>404</v>
      </c>
      <c r="D1687" s="3" t="s">
        <v>66</v>
      </c>
      <c r="E1687" s="3" t="s">
        <v>405</v>
      </c>
    </row>
    <row r="1688" spans="1:5" ht="13.5">
      <c r="A1688" s="3" t="s">
        <v>2060</v>
      </c>
      <c r="B1688" s="3" t="str">
        <f>"1120020645"</f>
        <v>1120020645</v>
      </c>
      <c r="C1688" s="3" t="s">
        <v>404</v>
      </c>
      <c r="D1688" s="3" t="s">
        <v>66</v>
      </c>
      <c r="E1688" s="3" t="s">
        <v>405</v>
      </c>
    </row>
    <row r="1689" spans="1:5" ht="13.5">
      <c r="A1689" s="3" t="s">
        <v>2061</v>
      </c>
      <c r="B1689" s="3" t="str">
        <f>"1120020646"</f>
        <v>1120020646</v>
      </c>
      <c r="C1689" s="3" t="s">
        <v>404</v>
      </c>
      <c r="D1689" s="3" t="s">
        <v>66</v>
      </c>
      <c r="E1689" s="3" t="s">
        <v>405</v>
      </c>
    </row>
    <row r="1690" spans="1:5" ht="13.5">
      <c r="A1690" s="3" t="s">
        <v>2062</v>
      </c>
      <c r="B1690" s="3" t="str">
        <f>"1120020647"</f>
        <v>1120020647</v>
      </c>
      <c r="C1690" s="3" t="s">
        <v>404</v>
      </c>
      <c r="D1690" s="3" t="s">
        <v>66</v>
      </c>
      <c r="E1690" s="3" t="s">
        <v>405</v>
      </c>
    </row>
    <row r="1691" spans="1:5" ht="13.5">
      <c r="A1691" s="3" t="s">
        <v>2063</v>
      </c>
      <c r="B1691" s="3" t="str">
        <f>"1120020648"</f>
        <v>1120020648</v>
      </c>
      <c r="C1691" s="3" t="s">
        <v>404</v>
      </c>
      <c r="D1691" s="3" t="s">
        <v>66</v>
      </c>
      <c r="E1691" s="3" t="s">
        <v>405</v>
      </c>
    </row>
    <row r="1692" spans="1:5" ht="13.5">
      <c r="A1692" s="3" t="s">
        <v>2064</v>
      </c>
      <c r="B1692" s="3" t="str">
        <f>"1120020649"</f>
        <v>1120020649</v>
      </c>
      <c r="C1692" s="3" t="s">
        <v>404</v>
      </c>
      <c r="D1692" s="3" t="s">
        <v>66</v>
      </c>
      <c r="E1692" s="3" t="s">
        <v>405</v>
      </c>
    </row>
    <row r="1693" spans="1:5" ht="13.5">
      <c r="A1693" s="3" t="s">
        <v>2065</v>
      </c>
      <c r="B1693" s="3" t="str">
        <f>"1120020650"</f>
        <v>1120020650</v>
      </c>
      <c r="C1693" s="3" t="s">
        <v>404</v>
      </c>
      <c r="D1693" s="3" t="s">
        <v>66</v>
      </c>
      <c r="E1693" s="3" t="s">
        <v>405</v>
      </c>
    </row>
    <row r="1694" spans="1:5" ht="13.5">
      <c r="A1694" s="3" t="s">
        <v>2066</v>
      </c>
      <c r="B1694" s="3" t="str">
        <f>"1120020651"</f>
        <v>1120020651</v>
      </c>
      <c r="C1694" s="3" t="s">
        <v>404</v>
      </c>
      <c r="D1694" s="3" t="s">
        <v>66</v>
      </c>
      <c r="E1694" s="3" t="s">
        <v>405</v>
      </c>
    </row>
    <row r="1695" spans="1:5" ht="13.5">
      <c r="A1695" s="3" t="s">
        <v>2067</v>
      </c>
      <c r="B1695" s="3" t="str">
        <f>"1120020652"</f>
        <v>1120020652</v>
      </c>
      <c r="C1695" s="3" t="s">
        <v>404</v>
      </c>
      <c r="D1695" s="3" t="s">
        <v>66</v>
      </c>
      <c r="E1695" s="3" t="s">
        <v>405</v>
      </c>
    </row>
    <row r="1696" spans="1:5" ht="13.5">
      <c r="A1696" s="3" t="s">
        <v>2068</v>
      </c>
      <c r="B1696" s="3" t="str">
        <f>"1120020653"</f>
        <v>1120020653</v>
      </c>
      <c r="C1696" s="3" t="s">
        <v>404</v>
      </c>
      <c r="D1696" s="3" t="s">
        <v>66</v>
      </c>
      <c r="E1696" s="3" t="s">
        <v>405</v>
      </c>
    </row>
    <row r="1697" spans="1:5" ht="13.5">
      <c r="A1697" s="3" t="s">
        <v>2069</v>
      </c>
      <c r="B1697" s="3" t="str">
        <f>"1120020654"</f>
        <v>1120020654</v>
      </c>
      <c r="C1697" s="3" t="s">
        <v>404</v>
      </c>
      <c r="D1697" s="3" t="s">
        <v>66</v>
      </c>
      <c r="E1697" s="3" t="s">
        <v>405</v>
      </c>
    </row>
    <row r="1698" spans="1:5" ht="13.5">
      <c r="A1698" s="3" t="s">
        <v>2070</v>
      </c>
      <c r="B1698" s="3" t="str">
        <f>"1120020655"</f>
        <v>1120020655</v>
      </c>
      <c r="C1698" s="3" t="s">
        <v>404</v>
      </c>
      <c r="D1698" s="3" t="s">
        <v>66</v>
      </c>
      <c r="E1698" s="3" t="s">
        <v>405</v>
      </c>
    </row>
    <row r="1699" spans="1:5" ht="13.5">
      <c r="A1699" s="3" t="s">
        <v>2071</v>
      </c>
      <c r="B1699" s="3" t="str">
        <f>"1120020656"</f>
        <v>1120020656</v>
      </c>
      <c r="C1699" s="3" t="s">
        <v>404</v>
      </c>
      <c r="D1699" s="3" t="s">
        <v>66</v>
      </c>
      <c r="E1699" s="3" t="s">
        <v>405</v>
      </c>
    </row>
    <row r="1700" spans="1:5" ht="13.5">
      <c r="A1700" s="3" t="s">
        <v>2072</v>
      </c>
      <c r="B1700" s="3" t="str">
        <f>"1120020657"</f>
        <v>1120020657</v>
      </c>
      <c r="C1700" s="3" t="s">
        <v>404</v>
      </c>
      <c r="D1700" s="3" t="s">
        <v>66</v>
      </c>
      <c r="E1700" s="3" t="s">
        <v>405</v>
      </c>
    </row>
    <row r="1701" spans="1:5" ht="13.5">
      <c r="A1701" s="3" t="s">
        <v>2073</v>
      </c>
      <c r="B1701" s="3" t="str">
        <f>"1120020658"</f>
        <v>1120020658</v>
      </c>
      <c r="C1701" s="3" t="s">
        <v>404</v>
      </c>
      <c r="D1701" s="3" t="s">
        <v>66</v>
      </c>
      <c r="E1701" s="3" t="s">
        <v>405</v>
      </c>
    </row>
    <row r="1702" spans="1:5" ht="13.5">
      <c r="A1702" s="3" t="s">
        <v>2074</v>
      </c>
      <c r="B1702" s="3" t="str">
        <f>"1120020659"</f>
        <v>1120020659</v>
      </c>
      <c r="C1702" s="3" t="s">
        <v>404</v>
      </c>
      <c r="D1702" s="3" t="s">
        <v>66</v>
      </c>
      <c r="E1702" s="3" t="s">
        <v>405</v>
      </c>
    </row>
    <row r="1703" spans="1:5" ht="13.5">
      <c r="A1703" s="3" t="s">
        <v>2075</v>
      </c>
      <c r="B1703" s="3" t="str">
        <f>"1120020660"</f>
        <v>1120020660</v>
      </c>
      <c r="C1703" s="3" t="s">
        <v>404</v>
      </c>
      <c r="D1703" s="3" t="s">
        <v>66</v>
      </c>
      <c r="E1703" s="3" t="s">
        <v>405</v>
      </c>
    </row>
    <row r="1704" spans="1:5" ht="13.5">
      <c r="A1704" s="3" t="s">
        <v>2076</v>
      </c>
      <c r="B1704" s="3" t="str">
        <f>"1120020661"</f>
        <v>1120020661</v>
      </c>
      <c r="C1704" s="3" t="s">
        <v>404</v>
      </c>
      <c r="D1704" s="3" t="s">
        <v>66</v>
      </c>
      <c r="E1704" s="3" t="s">
        <v>405</v>
      </c>
    </row>
    <row r="1705" spans="1:5" ht="13.5">
      <c r="A1705" s="3" t="s">
        <v>2077</v>
      </c>
      <c r="B1705" s="3" t="str">
        <f>"1120020662"</f>
        <v>1120020662</v>
      </c>
      <c r="C1705" s="3" t="s">
        <v>404</v>
      </c>
      <c r="D1705" s="3" t="s">
        <v>66</v>
      </c>
      <c r="E1705" s="3" t="s">
        <v>405</v>
      </c>
    </row>
    <row r="1706" spans="1:5" ht="13.5">
      <c r="A1706" s="3" t="s">
        <v>2078</v>
      </c>
      <c r="B1706" s="3" t="str">
        <f>"1120020663"</f>
        <v>1120020663</v>
      </c>
      <c r="C1706" s="3" t="s">
        <v>404</v>
      </c>
      <c r="D1706" s="3" t="s">
        <v>66</v>
      </c>
      <c r="E1706" s="3" t="s">
        <v>405</v>
      </c>
    </row>
    <row r="1707" spans="1:5" ht="13.5">
      <c r="A1707" s="3" t="s">
        <v>2079</v>
      </c>
      <c r="B1707" s="3" t="str">
        <f>"1120020664"</f>
        <v>1120020664</v>
      </c>
      <c r="C1707" s="3" t="s">
        <v>404</v>
      </c>
      <c r="D1707" s="3" t="s">
        <v>66</v>
      </c>
      <c r="E1707" s="3" t="s">
        <v>405</v>
      </c>
    </row>
    <row r="1708" spans="1:5" ht="13.5">
      <c r="A1708" s="3" t="s">
        <v>2080</v>
      </c>
      <c r="B1708" s="3" t="str">
        <f>"1120020665"</f>
        <v>1120020665</v>
      </c>
      <c r="C1708" s="3" t="s">
        <v>404</v>
      </c>
      <c r="D1708" s="3" t="s">
        <v>66</v>
      </c>
      <c r="E1708" s="3" t="s">
        <v>405</v>
      </c>
    </row>
    <row r="1709" spans="1:5" ht="13.5">
      <c r="A1709" s="3" t="s">
        <v>2081</v>
      </c>
      <c r="B1709" s="3" t="str">
        <f>"1120020666"</f>
        <v>1120020666</v>
      </c>
      <c r="C1709" s="3" t="s">
        <v>404</v>
      </c>
      <c r="D1709" s="3" t="s">
        <v>66</v>
      </c>
      <c r="E1709" s="3" t="s">
        <v>405</v>
      </c>
    </row>
    <row r="1710" spans="1:5" ht="13.5">
      <c r="A1710" s="3" t="s">
        <v>2082</v>
      </c>
      <c r="B1710" s="3" t="str">
        <f>"1120020667"</f>
        <v>1120020667</v>
      </c>
      <c r="C1710" s="3" t="s">
        <v>404</v>
      </c>
      <c r="D1710" s="3" t="s">
        <v>66</v>
      </c>
      <c r="E1710" s="3" t="s">
        <v>405</v>
      </c>
    </row>
    <row r="1711" spans="1:5" ht="13.5">
      <c r="A1711" s="3" t="s">
        <v>2083</v>
      </c>
      <c r="B1711" s="3" t="str">
        <f>"1120020668"</f>
        <v>1120020668</v>
      </c>
      <c r="C1711" s="3" t="s">
        <v>404</v>
      </c>
      <c r="D1711" s="3" t="s">
        <v>66</v>
      </c>
      <c r="E1711" s="3" t="s">
        <v>405</v>
      </c>
    </row>
    <row r="1712" spans="1:5" ht="13.5">
      <c r="A1712" s="3" t="s">
        <v>2084</v>
      </c>
      <c r="B1712" s="3" t="str">
        <f>"1120020669"</f>
        <v>1120020669</v>
      </c>
      <c r="C1712" s="3" t="s">
        <v>404</v>
      </c>
      <c r="D1712" s="3" t="s">
        <v>66</v>
      </c>
      <c r="E1712" s="3" t="s">
        <v>405</v>
      </c>
    </row>
    <row r="1713" spans="1:5" ht="13.5">
      <c r="A1713" s="3" t="s">
        <v>2085</v>
      </c>
      <c r="B1713" s="3" t="str">
        <f>"1120020670"</f>
        <v>1120020670</v>
      </c>
      <c r="C1713" s="3" t="s">
        <v>404</v>
      </c>
      <c r="D1713" s="3" t="s">
        <v>66</v>
      </c>
      <c r="E1713" s="3" t="s">
        <v>405</v>
      </c>
    </row>
    <row r="1714" spans="1:5" ht="13.5">
      <c r="A1714" s="3" t="s">
        <v>2086</v>
      </c>
      <c r="B1714" s="3" t="str">
        <f>"1120020671"</f>
        <v>1120020671</v>
      </c>
      <c r="C1714" s="3" t="s">
        <v>404</v>
      </c>
      <c r="D1714" s="3" t="s">
        <v>66</v>
      </c>
      <c r="E1714" s="3" t="s">
        <v>405</v>
      </c>
    </row>
    <row r="1715" spans="1:5" ht="13.5">
      <c r="A1715" s="3" t="s">
        <v>567</v>
      </c>
      <c r="B1715" s="3" t="str">
        <f>"1120020672"</f>
        <v>1120020672</v>
      </c>
      <c r="C1715" s="3" t="s">
        <v>404</v>
      </c>
      <c r="D1715" s="3" t="s">
        <v>66</v>
      </c>
      <c r="E1715" s="3" t="s">
        <v>405</v>
      </c>
    </row>
    <row r="1716" spans="1:5" ht="13.5">
      <c r="A1716" s="3" t="s">
        <v>2087</v>
      </c>
      <c r="B1716" s="3" t="str">
        <f>"1120020673"</f>
        <v>1120020673</v>
      </c>
      <c r="C1716" s="3" t="s">
        <v>404</v>
      </c>
      <c r="D1716" s="3" t="s">
        <v>66</v>
      </c>
      <c r="E1716" s="3" t="s">
        <v>405</v>
      </c>
    </row>
    <row r="1717" spans="1:5" ht="13.5">
      <c r="A1717" s="3" t="s">
        <v>2088</v>
      </c>
      <c r="B1717" s="3" t="str">
        <f>"1120020674"</f>
        <v>1120020674</v>
      </c>
      <c r="C1717" s="3" t="s">
        <v>404</v>
      </c>
      <c r="D1717" s="3" t="s">
        <v>66</v>
      </c>
      <c r="E1717" s="3" t="s">
        <v>405</v>
      </c>
    </row>
    <row r="1718" spans="1:5" ht="13.5">
      <c r="A1718" s="3" t="s">
        <v>2089</v>
      </c>
      <c r="B1718" s="3" t="str">
        <f>"1120020675"</f>
        <v>1120020675</v>
      </c>
      <c r="C1718" s="3" t="s">
        <v>404</v>
      </c>
      <c r="D1718" s="3" t="s">
        <v>66</v>
      </c>
      <c r="E1718" s="3" t="s">
        <v>405</v>
      </c>
    </row>
    <row r="1719" spans="1:5" ht="13.5">
      <c r="A1719" s="3" t="s">
        <v>2090</v>
      </c>
      <c r="B1719" s="3" t="str">
        <f>"1120020676"</f>
        <v>1120020676</v>
      </c>
      <c r="C1719" s="3" t="s">
        <v>404</v>
      </c>
      <c r="D1719" s="3" t="s">
        <v>66</v>
      </c>
      <c r="E1719" s="3" t="s">
        <v>405</v>
      </c>
    </row>
    <row r="1720" spans="1:5" ht="13.5">
      <c r="A1720" s="3" t="s">
        <v>2091</v>
      </c>
      <c r="B1720" s="3" t="str">
        <f>"1120020677"</f>
        <v>1120020677</v>
      </c>
      <c r="C1720" s="3" t="s">
        <v>404</v>
      </c>
      <c r="D1720" s="3" t="s">
        <v>66</v>
      </c>
      <c r="E1720" s="3" t="s">
        <v>405</v>
      </c>
    </row>
    <row r="1721" spans="1:5" ht="13.5">
      <c r="A1721" s="3" t="s">
        <v>2092</v>
      </c>
      <c r="B1721" s="3" t="str">
        <f>"1120020678"</f>
        <v>1120020678</v>
      </c>
      <c r="C1721" s="3" t="s">
        <v>404</v>
      </c>
      <c r="D1721" s="3" t="s">
        <v>66</v>
      </c>
      <c r="E1721" s="3" t="s">
        <v>405</v>
      </c>
    </row>
    <row r="1722" spans="1:5" ht="13.5">
      <c r="A1722" s="3" t="s">
        <v>2093</v>
      </c>
      <c r="B1722" s="3" t="str">
        <f>"1120020679"</f>
        <v>1120020679</v>
      </c>
      <c r="C1722" s="3" t="s">
        <v>404</v>
      </c>
      <c r="D1722" s="3" t="s">
        <v>66</v>
      </c>
      <c r="E1722" s="3" t="s">
        <v>405</v>
      </c>
    </row>
    <row r="1723" spans="1:5" ht="13.5">
      <c r="A1723" s="3" t="s">
        <v>2094</v>
      </c>
      <c r="B1723" s="3" t="str">
        <f>"1120020680"</f>
        <v>1120020680</v>
      </c>
      <c r="C1723" s="3" t="s">
        <v>404</v>
      </c>
      <c r="D1723" s="3" t="s">
        <v>66</v>
      </c>
      <c r="E1723" s="3" t="s">
        <v>405</v>
      </c>
    </row>
    <row r="1724" spans="1:5" ht="13.5">
      <c r="A1724" s="3" t="s">
        <v>2095</v>
      </c>
      <c r="B1724" s="3" t="str">
        <f>"1120020681"</f>
        <v>1120020681</v>
      </c>
      <c r="C1724" s="3" t="s">
        <v>404</v>
      </c>
      <c r="D1724" s="3" t="s">
        <v>66</v>
      </c>
      <c r="E1724" s="3" t="s">
        <v>405</v>
      </c>
    </row>
    <row r="1725" spans="1:5" ht="13.5">
      <c r="A1725" s="3" t="s">
        <v>2096</v>
      </c>
      <c r="B1725" s="3" t="str">
        <f>"1120020682"</f>
        <v>1120020682</v>
      </c>
      <c r="C1725" s="3" t="s">
        <v>404</v>
      </c>
      <c r="D1725" s="3" t="s">
        <v>66</v>
      </c>
      <c r="E1725" s="3" t="s">
        <v>405</v>
      </c>
    </row>
    <row r="1726" spans="1:5" ht="13.5">
      <c r="A1726" s="3" t="s">
        <v>2097</v>
      </c>
      <c r="B1726" s="3" t="str">
        <f>"1120020683"</f>
        <v>1120020683</v>
      </c>
      <c r="C1726" s="3" t="s">
        <v>404</v>
      </c>
      <c r="D1726" s="3" t="s">
        <v>66</v>
      </c>
      <c r="E1726" s="3" t="s">
        <v>405</v>
      </c>
    </row>
    <row r="1727" spans="1:5" ht="13.5">
      <c r="A1727" s="3" t="s">
        <v>2098</v>
      </c>
      <c r="B1727" s="3" t="str">
        <f>"1120020684"</f>
        <v>1120020684</v>
      </c>
      <c r="C1727" s="3" t="s">
        <v>404</v>
      </c>
      <c r="D1727" s="3" t="s">
        <v>66</v>
      </c>
      <c r="E1727" s="3" t="s">
        <v>405</v>
      </c>
    </row>
    <row r="1728" spans="1:5" ht="13.5">
      <c r="A1728" s="3" t="s">
        <v>2099</v>
      </c>
      <c r="B1728" s="3" t="str">
        <f>"1120020685"</f>
        <v>1120020685</v>
      </c>
      <c r="C1728" s="3" t="s">
        <v>404</v>
      </c>
      <c r="D1728" s="3" t="s">
        <v>66</v>
      </c>
      <c r="E1728" s="3" t="s">
        <v>405</v>
      </c>
    </row>
    <row r="1729" spans="1:5" ht="13.5">
      <c r="A1729" s="3" t="s">
        <v>2100</v>
      </c>
      <c r="B1729" s="3" t="str">
        <f>"1120020686"</f>
        <v>1120020686</v>
      </c>
      <c r="C1729" s="3" t="s">
        <v>404</v>
      </c>
      <c r="D1729" s="3" t="s">
        <v>66</v>
      </c>
      <c r="E1729" s="3" t="s">
        <v>405</v>
      </c>
    </row>
    <row r="1730" spans="1:5" ht="13.5">
      <c r="A1730" s="3" t="s">
        <v>2101</v>
      </c>
      <c r="B1730" s="3" t="str">
        <f>"1120020687"</f>
        <v>1120020687</v>
      </c>
      <c r="C1730" s="3" t="s">
        <v>404</v>
      </c>
      <c r="D1730" s="3" t="s">
        <v>66</v>
      </c>
      <c r="E1730" s="3" t="s">
        <v>405</v>
      </c>
    </row>
    <row r="1731" spans="1:5" ht="13.5">
      <c r="A1731" s="3" t="s">
        <v>2102</v>
      </c>
      <c r="B1731" s="3" t="str">
        <f>"1120020688"</f>
        <v>1120020688</v>
      </c>
      <c r="C1731" s="3" t="s">
        <v>404</v>
      </c>
      <c r="D1731" s="3" t="s">
        <v>66</v>
      </c>
      <c r="E1731" s="3" t="s">
        <v>405</v>
      </c>
    </row>
    <row r="1732" spans="1:5" ht="13.5">
      <c r="A1732" s="3" t="s">
        <v>2103</v>
      </c>
      <c r="B1732" s="3" t="str">
        <f>"1120020689"</f>
        <v>1120020689</v>
      </c>
      <c r="C1732" s="3" t="s">
        <v>404</v>
      </c>
      <c r="D1732" s="3" t="s">
        <v>66</v>
      </c>
      <c r="E1732" s="3" t="s">
        <v>405</v>
      </c>
    </row>
    <row r="1733" spans="1:5" ht="13.5">
      <c r="A1733" s="3" t="s">
        <v>2104</v>
      </c>
      <c r="B1733" s="3" t="str">
        <f>"1120020690"</f>
        <v>1120020690</v>
      </c>
      <c r="C1733" s="3" t="s">
        <v>404</v>
      </c>
      <c r="D1733" s="3" t="s">
        <v>66</v>
      </c>
      <c r="E1733" s="3" t="s">
        <v>405</v>
      </c>
    </row>
    <row r="1734" spans="1:5" ht="13.5">
      <c r="A1734" s="3" t="s">
        <v>2105</v>
      </c>
      <c r="B1734" s="3" t="str">
        <f>"1120020691"</f>
        <v>1120020691</v>
      </c>
      <c r="C1734" s="3" t="s">
        <v>404</v>
      </c>
      <c r="D1734" s="3" t="s">
        <v>66</v>
      </c>
      <c r="E1734" s="3" t="s">
        <v>405</v>
      </c>
    </row>
    <row r="1735" spans="1:5" ht="13.5">
      <c r="A1735" s="3" t="s">
        <v>2106</v>
      </c>
      <c r="B1735" s="3" t="str">
        <f>"1120020692"</f>
        <v>1120020692</v>
      </c>
      <c r="C1735" s="3" t="s">
        <v>404</v>
      </c>
      <c r="D1735" s="3" t="s">
        <v>66</v>
      </c>
      <c r="E1735" s="3" t="s">
        <v>405</v>
      </c>
    </row>
    <row r="1736" spans="1:5" ht="13.5">
      <c r="A1736" s="3" t="s">
        <v>2107</v>
      </c>
      <c r="B1736" s="3" t="str">
        <f>"1120020693"</f>
        <v>1120020693</v>
      </c>
      <c r="C1736" s="3" t="s">
        <v>404</v>
      </c>
      <c r="D1736" s="3" t="s">
        <v>66</v>
      </c>
      <c r="E1736" s="3" t="s">
        <v>405</v>
      </c>
    </row>
    <row r="1737" spans="1:5" ht="13.5">
      <c r="A1737" s="3" t="s">
        <v>2108</v>
      </c>
      <c r="B1737" s="3" t="str">
        <f>"1120020694"</f>
        <v>1120020694</v>
      </c>
      <c r="C1737" s="3" t="s">
        <v>404</v>
      </c>
      <c r="D1737" s="3" t="s">
        <v>66</v>
      </c>
      <c r="E1737" s="3" t="s">
        <v>405</v>
      </c>
    </row>
    <row r="1738" spans="1:5" ht="13.5">
      <c r="A1738" s="3" t="s">
        <v>2109</v>
      </c>
      <c r="B1738" s="3" t="str">
        <f>"1120020695"</f>
        <v>1120020695</v>
      </c>
      <c r="C1738" s="3" t="s">
        <v>404</v>
      </c>
      <c r="D1738" s="3" t="s">
        <v>66</v>
      </c>
      <c r="E1738" s="3" t="s">
        <v>405</v>
      </c>
    </row>
    <row r="1739" spans="1:5" ht="13.5">
      <c r="A1739" s="3" t="s">
        <v>2110</v>
      </c>
      <c r="B1739" s="3" t="str">
        <f>"1120020696"</f>
        <v>1120020696</v>
      </c>
      <c r="C1739" s="3" t="s">
        <v>404</v>
      </c>
      <c r="D1739" s="3" t="s">
        <v>66</v>
      </c>
      <c r="E1739" s="3" t="s">
        <v>405</v>
      </c>
    </row>
    <row r="1740" spans="1:5" ht="13.5">
      <c r="A1740" s="3" t="s">
        <v>2111</v>
      </c>
      <c r="B1740" s="3" t="str">
        <f>"1120020697"</f>
        <v>1120020697</v>
      </c>
      <c r="C1740" s="3" t="s">
        <v>404</v>
      </c>
      <c r="D1740" s="3" t="s">
        <v>66</v>
      </c>
      <c r="E1740" s="3" t="s">
        <v>405</v>
      </c>
    </row>
    <row r="1741" spans="1:5" ht="13.5">
      <c r="A1741" s="3" t="s">
        <v>2112</v>
      </c>
      <c r="B1741" s="3" t="str">
        <f>"1120020698"</f>
        <v>1120020698</v>
      </c>
      <c r="C1741" s="3" t="s">
        <v>404</v>
      </c>
      <c r="D1741" s="3" t="s">
        <v>66</v>
      </c>
      <c r="E1741" s="3" t="s">
        <v>405</v>
      </c>
    </row>
    <row r="1742" spans="1:5" ht="13.5">
      <c r="A1742" s="3" t="s">
        <v>2113</v>
      </c>
      <c r="B1742" s="3" t="str">
        <f>"1120020699"</f>
        <v>1120020699</v>
      </c>
      <c r="C1742" s="3" t="s">
        <v>404</v>
      </c>
      <c r="D1742" s="3" t="s">
        <v>66</v>
      </c>
      <c r="E1742" s="3" t="s">
        <v>405</v>
      </c>
    </row>
    <row r="1743" spans="1:5" ht="13.5">
      <c r="A1743" s="3" t="s">
        <v>2114</v>
      </c>
      <c r="B1743" s="3" t="str">
        <f>"1120020700"</f>
        <v>1120020700</v>
      </c>
      <c r="C1743" s="3" t="s">
        <v>404</v>
      </c>
      <c r="D1743" s="3" t="s">
        <v>66</v>
      </c>
      <c r="E1743" s="3" t="s">
        <v>405</v>
      </c>
    </row>
    <row r="1744" spans="1:5" ht="13.5">
      <c r="A1744" s="3" t="s">
        <v>2115</v>
      </c>
      <c r="B1744" s="3" t="str">
        <f>"1120020701"</f>
        <v>1120020701</v>
      </c>
      <c r="C1744" s="3" t="s">
        <v>404</v>
      </c>
      <c r="D1744" s="3" t="s">
        <v>66</v>
      </c>
      <c r="E1744" s="3" t="s">
        <v>405</v>
      </c>
    </row>
    <row r="1745" spans="1:5" ht="13.5">
      <c r="A1745" s="3" t="s">
        <v>2116</v>
      </c>
      <c r="B1745" s="3" t="str">
        <f>"1120020702"</f>
        <v>1120020702</v>
      </c>
      <c r="C1745" s="3" t="s">
        <v>404</v>
      </c>
      <c r="D1745" s="3" t="s">
        <v>66</v>
      </c>
      <c r="E1745" s="3" t="s">
        <v>405</v>
      </c>
    </row>
    <row r="1746" spans="1:5" ht="13.5">
      <c r="A1746" s="3" t="s">
        <v>2117</v>
      </c>
      <c r="B1746" s="3" t="str">
        <f>"1120020703"</f>
        <v>1120020703</v>
      </c>
      <c r="C1746" s="3" t="s">
        <v>404</v>
      </c>
      <c r="D1746" s="3" t="s">
        <v>66</v>
      </c>
      <c r="E1746" s="3" t="s">
        <v>405</v>
      </c>
    </row>
    <row r="1747" spans="1:5" ht="13.5">
      <c r="A1747" s="3" t="s">
        <v>2118</v>
      </c>
      <c r="B1747" s="3" t="str">
        <f>"1120020704"</f>
        <v>1120020704</v>
      </c>
      <c r="C1747" s="3" t="s">
        <v>404</v>
      </c>
      <c r="D1747" s="3" t="s">
        <v>66</v>
      </c>
      <c r="E1747" s="3" t="s">
        <v>405</v>
      </c>
    </row>
    <row r="1748" spans="1:5" ht="13.5">
      <c r="A1748" s="3" t="s">
        <v>2119</v>
      </c>
      <c r="B1748" s="3" t="str">
        <f>"1120020705"</f>
        <v>1120020705</v>
      </c>
      <c r="C1748" s="3" t="s">
        <v>404</v>
      </c>
      <c r="D1748" s="3" t="s">
        <v>66</v>
      </c>
      <c r="E1748" s="3" t="s">
        <v>405</v>
      </c>
    </row>
    <row r="1749" spans="1:5" ht="13.5">
      <c r="A1749" s="3" t="s">
        <v>2120</v>
      </c>
      <c r="B1749" s="3" t="str">
        <f>"1120020706"</f>
        <v>1120020706</v>
      </c>
      <c r="C1749" s="3" t="s">
        <v>404</v>
      </c>
      <c r="D1749" s="3" t="s">
        <v>66</v>
      </c>
      <c r="E1749" s="3" t="s">
        <v>405</v>
      </c>
    </row>
    <row r="1750" spans="1:5" ht="13.5">
      <c r="A1750" s="3" t="s">
        <v>2121</v>
      </c>
      <c r="B1750" s="3" t="str">
        <f>"1120020707"</f>
        <v>1120020707</v>
      </c>
      <c r="C1750" s="3" t="s">
        <v>404</v>
      </c>
      <c r="D1750" s="3" t="s">
        <v>66</v>
      </c>
      <c r="E1750" s="3" t="s">
        <v>405</v>
      </c>
    </row>
    <row r="1751" spans="1:5" ht="13.5">
      <c r="A1751" s="3" t="s">
        <v>2122</v>
      </c>
      <c r="B1751" s="3" t="str">
        <f>"1120020708"</f>
        <v>1120020708</v>
      </c>
      <c r="C1751" s="3" t="s">
        <v>404</v>
      </c>
      <c r="D1751" s="3" t="s">
        <v>66</v>
      </c>
      <c r="E1751" s="3" t="s">
        <v>405</v>
      </c>
    </row>
    <row r="1752" spans="1:5" ht="13.5">
      <c r="A1752" s="3" t="s">
        <v>2123</v>
      </c>
      <c r="B1752" s="3" t="str">
        <f>"1120020709"</f>
        <v>1120020709</v>
      </c>
      <c r="C1752" s="3" t="s">
        <v>404</v>
      </c>
      <c r="D1752" s="3" t="s">
        <v>66</v>
      </c>
      <c r="E1752" s="3" t="s">
        <v>405</v>
      </c>
    </row>
    <row r="1753" spans="1:5" ht="13.5">
      <c r="A1753" s="3" t="s">
        <v>2124</v>
      </c>
      <c r="B1753" s="3" t="str">
        <f>"1120020710"</f>
        <v>1120020710</v>
      </c>
      <c r="C1753" s="3" t="s">
        <v>404</v>
      </c>
      <c r="D1753" s="3" t="s">
        <v>66</v>
      </c>
      <c r="E1753" s="3" t="s">
        <v>405</v>
      </c>
    </row>
    <row r="1754" spans="1:5" ht="13.5">
      <c r="A1754" s="3" t="s">
        <v>2125</v>
      </c>
      <c r="B1754" s="3" t="str">
        <f>"1120020711"</f>
        <v>1120020711</v>
      </c>
      <c r="C1754" s="3" t="s">
        <v>404</v>
      </c>
      <c r="D1754" s="3" t="s">
        <v>66</v>
      </c>
      <c r="E1754" s="3" t="s">
        <v>405</v>
      </c>
    </row>
    <row r="1755" spans="1:5" ht="13.5">
      <c r="A1755" s="3" t="s">
        <v>2126</v>
      </c>
      <c r="B1755" s="3" t="str">
        <f>"1120020712"</f>
        <v>1120020712</v>
      </c>
      <c r="C1755" s="3" t="s">
        <v>404</v>
      </c>
      <c r="D1755" s="3" t="s">
        <v>66</v>
      </c>
      <c r="E1755" s="3" t="s">
        <v>405</v>
      </c>
    </row>
    <row r="1756" spans="1:5" ht="13.5">
      <c r="A1756" s="3" t="s">
        <v>2127</v>
      </c>
      <c r="B1756" s="3" t="str">
        <f>"1120020713"</f>
        <v>1120020713</v>
      </c>
      <c r="C1756" s="3" t="s">
        <v>404</v>
      </c>
      <c r="D1756" s="3" t="s">
        <v>66</v>
      </c>
      <c r="E1756" s="3" t="s">
        <v>405</v>
      </c>
    </row>
    <row r="1757" spans="1:5" ht="13.5">
      <c r="A1757" s="3" t="s">
        <v>2128</v>
      </c>
      <c r="B1757" s="3" t="str">
        <f>"1120020714"</f>
        <v>1120020714</v>
      </c>
      <c r="C1757" s="3" t="s">
        <v>404</v>
      </c>
      <c r="D1757" s="3" t="s">
        <v>66</v>
      </c>
      <c r="E1757" s="3" t="s">
        <v>405</v>
      </c>
    </row>
    <row r="1758" spans="1:5" ht="13.5">
      <c r="A1758" s="3" t="s">
        <v>2129</v>
      </c>
      <c r="B1758" s="3" t="str">
        <f>"1120020715"</f>
        <v>1120020715</v>
      </c>
      <c r="C1758" s="3" t="s">
        <v>404</v>
      </c>
      <c r="D1758" s="3" t="s">
        <v>66</v>
      </c>
      <c r="E1758" s="3" t="s">
        <v>405</v>
      </c>
    </row>
    <row r="1759" spans="1:5" ht="13.5">
      <c r="A1759" s="3" t="s">
        <v>2130</v>
      </c>
      <c r="B1759" s="3" t="str">
        <f>"1120020716"</f>
        <v>1120020716</v>
      </c>
      <c r="C1759" s="3" t="s">
        <v>404</v>
      </c>
      <c r="D1759" s="3" t="s">
        <v>66</v>
      </c>
      <c r="E1759" s="3" t="s">
        <v>405</v>
      </c>
    </row>
    <row r="1760" spans="1:5" ht="13.5">
      <c r="A1760" s="3" t="s">
        <v>2131</v>
      </c>
      <c r="B1760" s="3" t="str">
        <f>"1120020717"</f>
        <v>1120020717</v>
      </c>
      <c r="C1760" s="3" t="s">
        <v>404</v>
      </c>
      <c r="D1760" s="3" t="s">
        <v>66</v>
      </c>
      <c r="E1760" s="3" t="s">
        <v>405</v>
      </c>
    </row>
    <row r="1761" spans="1:5" ht="13.5">
      <c r="A1761" s="3" t="s">
        <v>2132</v>
      </c>
      <c r="B1761" s="3" t="str">
        <f>"1120020718"</f>
        <v>1120020718</v>
      </c>
      <c r="C1761" s="3" t="s">
        <v>404</v>
      </c>
      <c r="D1761" s="3" t="s">
        <v>66</v>
      </c>
      <c r="E1761" s="3" t="s">
        <v>405</v>
      </c>
    </row>
    <row r="1762" spans="1:5" ht="13.5">
      <c r="A1762" s="3" t="s">
        <v>2133</v>
      </c>
      <c r="B1762" s="3" t="str">
        <f>"1120020719"</f>
        <v>1120020719</v>
      </c>
      <c r="C1762" s="3" t="s">
        <v>404</v>
      </c>
      <c r="D1762" s="3" t="s">
        <v>66</v>
      </c>
      <c r="E1762" s="3" t="s">
        <v>405</v>
      </c>
    </row>
    <row r="1763" spans="1:5" ht="13.5">
      <c r="A1763" s="3" t="s">
        <v>2134</v>
      </c>
      <c r="B1763" s="3" t="str">
        <f>"1120020720"</f>
        <v>1120020720</v>
      </c>
      <c r="C1763" s="3" t="s">
        <v>404</v>
      </c>
      <c r="D1763" s="3" t="s">
        <v>66</v>
      </c>
      <c r="E1763" s="3" t="s">
        <v>405</v>
      </c>
    </row>
    <row r="1764" spans="1:5" ht="13.5">
      <c r="A1764" s="3" t="s">
        <v>2135</v>
      </c>
      <c r="B1764" s="3" t="str">
        <f>"1120020721"</f>
        <v>1120020721</v>
      </c>
      <c r="C1764" s="3" t="s">
        <v>404</v>
      </c>
      <c r="D1764" s="3" t="s">
        <v>66</v>
      </c>
      <c r="E1764" s="3" t="s">
        <v>405</v>
      </c>
    </row>
    <row r="1765" spans="1:5" ht="13.5">
      <c r="A1765" s="3" t="s">
        <v>2136</v>
      </c>
      <c r="B1765" s="3" t="str">
        <f>"1120020722"</f>
        <v>1120020722</v>
      </c>
      <c r="C1765" s="3" t="s">
        <v>404</v>
      </c>
      <c r="D1765" s="3" t="s">
        <v>66</v>
      </c>
      <c r="E1765" s="3" t="s">
        <v>405</v>
      </c>
    </row>
    <row r="1766" spans="1:5" ht="13.5">
      <c r="A1766" s="3" t="s">
        <v>2137</v>
      </c>
      <c r="B1766" s="3" t="str">
        <f>"1120020723"</f>
        <v>1120020723</v>
      </c>
      <c r="C1766" s="3" t="s">
        <v>404</v>
      </c>
      <c r="D1766" s="3" t="s">
        <v>66</v>
      </c>
      <c r="E1766" s="3" t="s">
        <v>405</v>
      </c>
    </row>
    <row r="1767" spans="1:5" ht="13.5">
      <c r="A1767" s="3" t="s">
        <v>2138</v>
      </c>
      <c r="B1767" s="3" t="str">
        <f>"1120020724"</f>
        <v>1120020724</v>
      </c>
      <c r="C1767" s="3" t="s">
        <v>404</v>
      </c>
      <c r="D1767" s="3" t="s">
        <v>66</v>
      </c>
      <c r="E1767" s="3" t="s">
        <v>405</v>
      </c>
    </row>
    <row r="1768" spans="1:5" ht="13.5">
      <c r="A1768" s="3" t="s">
        <v>2139</v>
      </c>
      <c r="B1768" s="3" t="str">
        <f>"1120020725"</f>
        <v>1120020725</v>
      </c>
      <c r="C1768" s="3" t="s">
        <v>404</v>
      </c>
      <c r="D1768" s="3" t="s">
        <v>66</v>
      </c>
      <c r="E1768" s="3" t="s">
        <v>405</v>
      </c>
    </row>
    <row r="1769" spans="1:5" ht="13.5">
      <c r="A1769" s="3" t="s">
        <v>2140</v>
      </c>
      <c r="B1769" s="3" t="str">
        <f>"1120020726"</f>
        <v>1120020726</v>
      </c>
      <c r="C1769" s="3" t="s">
        <v>404</v>
      </c>
      <c r="D1769" s="3" t="s">
        <v>66</v>
      </c>
      <c r="E1769" s="3" t="s">
        <v>405</v>
      </c>
    </row>
    <row r="1770" spans="1:5" ht="13.5">
      <c r="A1770" s="3" t="s">
        <v>2141</v>
      </c>
      <c r="B1770" s="3" t="str">
        <f>"1120020727"</f>
        <v>1120020727</v>
      </c>
      <c r="C1770" s="3" t="s">
        <v>404</v>
      </c>
      <c r="D1770" s="3" t="s">
        <v>66</v>
      </c>
      <c r="E1770" s="3" t="s">
        <v>405</v>
      </c>
    </row>
    <row r="1771" spans="1:5" ht="13.5">
      <c r="A1771" s="3" t="s">
        <v>2142</v>
      </c>
      <c r="B1771" s="3" t="str">
        <f>"1120020728"</f>
        <v>1120020728</v>
      </c>
      <c r="C1771" s="3" t="s">
        <v>404</v>
      </c>
      <c r="D1771" s="3" t="s">
        <v>66</v>
      </c>
      <c r="E1771" s="3" t="s">
        <v>405</v>
      </c>
    </row>
    <row r="1772" spans="1:5" ht="13.5">
      <c r="A1772" s="3" t="s">
        <v>2143</v>
      </c>
      <c r="B1772" s="3" t="str">
        <f>"1120020729"</f>
        <v>1120020729</v>
      </c>
      <c r="C1772" s="3" t="s">
        <v>404</v>
      </c>
      <c r="D1772" s="3" t="s">
        <v>66</v>
      </c>
      <c r="E1772" s="3" t="s">
        <v>405</v>
      </c>
    </row>
    <row r="1773" spans="1:5" ht="13.5">
      <c r="A1773" s="3" t="s">
        <v>2144</v>
      </c>
      <c r="B1773" s="3" t="str">
        <f>"1120020730"</f>
        <v>1120020730</v>
      </c>
      <c r="C1773" s="3" t="s">
        <v>404</v>
      </c>
      <c r="D1773" s="3" t="s">
        <v>66</v>
      </c>
      <c r="E1773" s="3" t="s">
        <v>405</v>
      </c>
    </row>
    <row r="1774" spans="1:5" ht="13.5">
      <c r="A1774" s="3" t="s">
        <v>2145</v>
      </c>
      <c r="B1774" s="3" t="str">
        <f>"1120020731"</f>
        <v>1120020731</v>
      </c>
      <c r="C1774" s="3" t="s">
        <v>404</v>
      </c>
      <c r="D1774" s="3" t="s">
        <v>66</v>
      </c>
      <c r="E1774" s="3" t="s">
        <v>405</v>
      </c>
    </row>
    <row r="1775" spans="1:5" ht="13.5">
      <c r="A1775" s="3" t="s">
        <v>2146</v>
      </c>
      <c r="B1775" s="3" t="str">
        <f>"1120020732"</f>
        <v>1120020732</v>
      </c>
      <c r="C1775" s="3" t="s">
        <v>404</v>
      </c>
      <c r="D1775" s="3" t="s">
        <v>66</v>
      </c>
      <c r="E1775" s="3" t="s">
        <v>405</v>
      </c>
    </row>
    <row r="1776" spans="1:5" ht="13.5">
      <c r="A1776" s="3" t="s">
        <v>2147</v>
      </c>
      <c r="B1776" s="3" t="str">
        <f>"1120020733"</f>
        <v>1120020733</v>
      </c>
      <c r="C1776" s="3" t="s">
        <v>404</v>
      </c>
      <c r="D1776" s="3" t="s">
        <v>66</v>
      </c>
      <c r="E1776" s="3" t="s">
        <v>405</v>
      </c>
    </row>
    <row r="1777" spans="1:5" ht="13.5">
      <c r="A1777" s="3" t="s">
        <v>2148</v>
      </c>
      <c r="B1777" s="3" t="str">
        <f>"1120020734"</f>
        <v>1120020734</v>
      </c>
      <c r="C1777" s="3" t="s">
        <v>404</v>
      </c>
      <c r="D1777" s="3" t="s">
        <v>66</v>
      </c>
      <c r="E1777" s="3" t="s">
        <v>405</v>
      </c>
    </row>
    <row r="1778" spans="1:5" ht="13.5">
      <c r="A1778" s="3" t="s">
        <v>2149</v>
      </c>
      <c r="B1778" s="3" t="str">
        <f>"1120020735"</f>
        <v>1120020735</v>
      </c>
      <c r="C1778" s="3" t="s">
        <v>404</v>
      </c>
      <c r="D1778" s="3" t="s">
        <v>66</v>
      </c>
      <c r="E1778" s="3" t="s">
        <v>405</v>
      </c>
    </row>
    <row r="1779" spans="1:5" ht="13.5">
      <c r="A1779" s="3" t="s">
        <v>2150</v>
      </c>
      <c r="B1779" s="3" t="str">
        <f>"1120020736"</f>
        <v>1120020736</v>
      </c>
      <c r="C1779" s="3" t="s">
        <v>404</v>
      </c>
      <c r="D1779" s="3" t="s">
        <v>66</v>
      </c>
      <c r="E1779" s="3" t="s">
        <v>405</v>
      </c>
    </row>
    <row r="1780" spans="1:5" ht="13.5">
      <c r="A1780" s="3" t="s">
        <v>898</v>
      </c>
      <c r="B1780" s="3" t="str">
        <f>"1120020737"</f>
        <v>1120020737</v>
      </c>
      <c r="C1780" s="3" t="s">
        <v>404</v>
      </c>
      <c r="D1780" s="3" t="s">
        <v>66</v>
      </c>
      <c r="E1780" s="3" t="s">
        <v>405</v>
      </c>
    </row>
    <row r="1781" spans="1:5" ht="13.5">
      <c r="A1781" s="3" t="s">
        <v>2151</v>
      </c>
      <c r="B1781" s="3" t="str">
        <f>"1120020738"</f>
        <v>1120020738</v>
      </c>
      <c r="C1781" s="3" t="s">
        <v>404</v>
      </c>
      <c r="D1781" s="3" t="s">
        <v>66</v>
      </c>
      <c r="E1781" s="3" t="s">
        <v>405</v>
      </c>
    </row>
    <row r="1782" spans="1:5" ht="13.5">
      <c r="A1782" s="3" t="s">
        <v>2152</v>
      </c>
      <c r="B1782" s="3" t="str">
        <f>"1120020739"</f>
        <v>1120020739</v>
      </c>
      <c r="C1782" s="3" t="s">
        <v>404</v>
      </c>
      <c r="D1782" s="3" t="s">
        <v>66</v>
      </c>
      <c r="E1782" s="3" t="s">
        <v>405</v>
      </c>
    </row>
    <row r="1783" spans="1:5" ht="13.5">
      <c r="A1783" s="3" t="s">
        <v>2153</v>
      </c>
      <c r="B1783" s="3" t="str">
        <f>"1120020740"</f>
        <v>1120020740</v>
      </c>
      <c r="C1783" s="3" t="s">
        <v>404</v>
      </c>
      <c r="D1783" s="3" t="s">
        <v>66</v>
      </c>
      <c r="E1783" s="3" t="s">
        <v>405</v>
      </c>
    </row>
    <row r="1784" spans="1:5" ht="13.5">
      <c r="A1784" s="3" t="s">
        <v>2154</v>
      </c>
      <c r="B1784" s="3" t="str">
        <f>"1120020741"</f>
        <v>1120020741</v>
      </c>
      <c r="C1784" s="3" t="s">
        <v>404</v>
      </c>
      <c r="D1784" s="3" t="s">
        <v>66</v>
      </c>
      <c r="E1784" s="3" t="s">
        <v>405</v>
      </c>
    </row>
    <row r="1785" spans="1:5" ht="13.5">
      <c r="A1785" s="3" t="s">
        <v>2155</v>
      </c>
      <c r="B1785" s="3" t="str">
        <f>"1120020742"</f>
        <v>1120020742</v>
      </c>
      <c r="C1785" s="3" t="s">
        <v>404</v>
      </c>
      <c r="D1785" s="3" t="s">
        <v>66</v>
      </c>
      <c r="E1785" s="3" t="s">
        <v>405</v>
      </c>
    </row>
    <row r="1786" spans="1:5" ht="13.5">
      <c r="A1786" s="3" t="s">
        <v>2156</v>
      </c>
      <c r="B1786" s="3" t="str">
        <f>"1120020743"</f>
        <v>1120020743</v>
      </c>
      <c r="C1786" s="3" t="s">
        <v>404</v>
      </c>
      <c r="D1786" s="3" t="s">
        <v>66</v>
      </c>
      <c r="E1786" s="3" t="s">
        <v>405</v>
      </c>
    </row>
    <row r="1787" spans="1:5" ht="13.5">
      <c r="A1787" s="3" t="s">
        <v>2157</v>
      </c>
      <c r="B1787" s="3" t="str">
        <f>"1120020744"</f>
        <v>1120020744</v>
      </c>
      <c r="C1787" s="3" t="s">
        <v>404</v>
      </c>
      <c r="D1787" s="3" t="s">
        <v>66</v>
      </c>
      <c r="E1787" s="3" t="s">
        <v>405</v>
      </c>
    </row>
    <row r="1788" spans="1:5" ht="13.5">
      <c r="A1788" s="3" t="s">
        <v>2158</v>
      </c>
      <c r="B1788" s="3" t="str">
        <f>"1120020745"</f>
        <v>1120020745</v>
      </c>
      <c r="C1788" s="3" t="s">
        <v>404</v>
      </c>
      <c r="D1788" s="3" t="s">
        <v>66</v>
      </c>
      <c r="E1788" s="3" t="s">
        <v>405</v>
      </c>
    </row>
    <row r="1789" spans="1:5" ht="13.5">
      <c r="A1789" s="3" t="s">
        <v>2159</v>
      </c>
      <c r="B1789" s="3" t="str">
        <f>"1120020746"</f>
        <v>1120020746</v>
      </c>
      <c r="C1789" s="3" t="s">
        <v>404</v>
      </c>
      <c r="D1789" s="3" t="s">
        <v>66</v>
      </c>
      <c r="E1789" s="3" t="s">
        <v>405</v>
      </c>
    </row>
    <row r="1790" spans="1:5" ht="13.5">
      <c r="A1790" s="3" t="s">
        <v>2160</v>
      </c>
      <c r="B1790" s="3" t="str">
        <f>"1120020747"</f>
        <v>1120020747</v>
      </c>
      <c r="C1790" s="3" t="s">
        <v>404</v>
      </c>
      <c r="D1790" s="3" t="s">
        <v>66</v>
      </c>
      <c r="E1790" s="3" t="s">
        <v>405</v>
      </c>
    </row>
    <row r="1791" spans="1:5" ht="13.5">
      <c r="A1791" s="3" t="s">
        <v>2161</v>
      </c>
      <c r="B1791" s="3" t="str">
        <f>"1120020748"</f>
        <v>1120020748</v>
      </c>
      <c r="C1791" s="3" t="s">
        <v>404</v>
      </c>
      <c r="D1791" s="3" t="s">
        <v>66</v>
      </c>
      <c r="E1791" s="3" t="s">
        <v>405</v>
      </c>
    </row>
    <row r="1792" spans="1:5" ht="13.5">
      <c r="A1792" s="3" t="s">
        <v>2162</v>
      </c>
      <c r="B1792" s="3" t="str">
        <f>"1120030001"</f>
        <v>1120030001</v>
      </c>
      <c r="C1792" s="3" t="s">
        <v>404</v>
      </c>
      <c r="D1792" s="3" t="s">
        <v>117</v>
      </c>
      <c r="E1792" s="3" t="s">
        <v>405</v>
      </c>
    </row>
    <row r="1793" spans="1:5" ht="13.5">
      <c r="A1793" s="3" t="s">
        <v>2163</v>
      </c>
      <c r="B1793" s="3" t="str">
        <f>"1120030002"</f>
        <v>1120030002</v>
      </c>
      <c r="C1793" s="3" t="s">
        <v>404</v>
      </c>
      <c r="D1793" s="3" t="s">
        <v>117</v>
      </c>
      <c r="E1793" s="3" t="s">
        <v>405</v>
      </c>
    </row>
    <row r="1794" spans="1:5" ht="13.5">
      <c r="A1794" s="3" t="s">
        <v>2164</v>
      </c>
      <c r="B1794" s="3" t="str">
        <f>"1120030003"</f>
        <v>1120030003</v>
      </c>
      <c r="C1794" s="3" t="s">
        <v>404</v>
      </c>
      <c r="D1794" s="3" t="s">
        <v>117</v>
      </c>
      <c r="E1794" s="3" t="s">
        <v>405</v>
      </c>
    </row>
    <row r="1795" spans="1:5" ht="13.5">
      <c r="A1795" s="3" t="s">
        <v>2165</v>
      </c>
      <c r="B1795" s="3" t="str">
        <f>"1120030004"</f>
        <v>1120030004</v>
      </c>
      <c r="C1795" s="3" t="s">
        <v>404</v>
      </c>
      <c r="D1795" s="3" t="s">
        <v>117</v>
      </c>
      <c r="E1795" s="3" t="s">
        <v>405</v>
      </c>
    </row>
    <row r="1796" spans="1:5" ht="13.5">
      <c r="A1796" s="3" t="s">
        <v>2166</v>
      </c>
      <c r="B1796" s="3" t="str">
        <f>"1120030005"</f>
        <v>1120030005</v>
      </c>
      <c r="C1796" s="3" t="s">
        <v>404</v>
      </c>
      <c r="D1796" s="3" t="s">
        <v>117</v>
      </c>
      <c r="E1796" s="3" t="s">
        <v>405</v>
      </c>
    </row>
    <row r="1797" spans="1:5" ht="13.5">
      <c r="A1797" s="3" t="s">
        <v>2167</v>
      </c>
      <c r="B1797" s="3" t="str">
        <f>"1120030006"</f>
        <v>1120030006</v>
      </c>
      <c r="C1797" s="3" t="s">
        <v>404</v>
      </c>
      <c r="D1797" s="3" t="s">
        <v>117</v>
      </c>
      <c r="E1797" s="3" t="s">
        <v>405</v>
      </c>
    </row>
    <row r="1798" spans="1:5" ht="13.5">
      <c r="A1798" s="3" t="s">
        <v>2168</v>
      </c>
      <c r="B1798" s="3" t="str">
        <f>"1120030007"</f>
        <v>1120030007</v>
      </c>
      <c r="C1798" s="3" t="s">
        <v>404</v>
      </c>
      <c r="D1798" s="3" t="s">
        <v>117</v>
      </c>
      <c r="E1798" s="3" t="s">
        <v>405</v>
      </c>
    </row>
    <row r="1799" spans="1:5" ht="13.5">
      <c r="A1799" s="3" t="s">
        <v>2169</v>
      </c>
      <c r="B1799" s="3" t="str">
        <f>"1120030008"</f>
        <v>1120030008</v>
      </c>
      <c r="C1799" s="3" t="s">
        <v>404</v>
      </c>
      <c r="D1799" s="3" t="s">
        <v>117</v>
      </c>
      <c r="E1799" s="3" t="s">
        <v>405</v>
      </c>
    </row>
    <row r="1800" spans="1:5" ht="13.5">
      <c r="A1800" s="3" t="s">
        <v>2170</v>
      </c>
      <c r="B1800" s="3" t="str">
        <f>"1120030009"</f>
        <v>1120030009</v>
      </c>
      <c r="C1800" s="3" t="s">
        <v>404</v>
      </c>
      <c r="D1800" s="3" t="s">
        <v>117</v>
      </c>
      <c r="E1800" s="3" t="s">
        <v>405</v>
      </c>
    </row>
    <row r="1801" spans="1:5" ht="13.5">
      <c r="A1801" s="3" t="s">
        <v>2171</v>
      </c>
      <c r="B1801" s="3" t="str">
        <f>"1120030010"</f>
        <v>1120030010</v>
      </c>
      <c r="C1801" s="3" t="s">
        <v>404</v>
      </c>
      <c r="D1801" s="3" t="s">
        <v>117</v>
      </c>
      <c r="E1801" s="3" t="s">
        <v>405</v>
      </c>
    </row>
    <row r="1802" spans="1:5" ht="13.5">
      <c r="A1802" s="3" t="s">
        <v>2172</v>
      </c>
      <c r="B1802" s="3" t="str">
        <f>"1120030011"</f>
        <v>1120030011</v>
      </c>
      <c r="C1802" s="3" t="s">
        <v>404</v>
      </c>
      <c r="D1802" s="3" t="s">
        <v>117</v>
      </c>
      <c r="E1802" s="3" t="s">
        <v>405</v>
      </c>
    </row>
    <row r="1803" spans="1:5" ht="13.5">
      <c r="A1803" s="3" t="s">
        <v>2173</v>
      </c>
      <c r="B1803" s="3" t="str">
        <f>"1120030012"</f>
        <v>1120030012</v>
      </c>
      <c r="C1803" s="3" t="s">
        <v>404</v>
      </c>
      <c r="D1803" s="3" t="s">
        <v>117</v>
      </c>
      <c r="E1803" s="3" t="s">
        <v>405</v>
      </c>
    </row>
    <row r="1804" spans="1:5" ht="13.5">
      <c r="A1804" s="3" t="s">
        <v>2174</v>
      </c>
      <c r="B1804" s="3" t="str">
        <f>"1120030013"</f>
        <v>1120030013</v>
      </c>
      <c r="C1804" s="3" t="s">
        <v>404</v>
      </c>
      <c r="D1804" s="3" t="s">
        <v>117</v>
      </c>
      <c r="E1804" s="3" t="s">
        <v>405</v>
      </c>
    </row>
    <row r="1805" spans="1:5" ht="13.5">
      <c r="A1805" s="3" t="s">
        <v>2175</v>
      </c>
      <c r="B1805" s="3" t="str">
        <f>"1120030014"</f>
        <v>1120030014</v>
      </c>
      <c r="C1805" s="3" t="s">
        <v>404</v>
      </c>
      <c r="D1805" s="3" t="s">
        <v>117</v>
      </c>
      <c r="E1805" s="3" t="s">
        <v>405</v>
      </c>
    </row>
    <row r="1806" spans="1:5" ht="13.5">
      <c r="A1806" s="3" t="s">
        <v>2176</v>
      </c>
      <c r="B1806" s="3" t="str">
        <f>"1120030015"</f>
        <v>1120030015</v>
      </c>
      <c r="C1806" s="3" t="s">
        <v>404</v>
      </c>
      <c r="D1806" s="3" t="s">
        <v>117</v>
      </c>
      <c r="E1806" s="3" t="s">
        <v>405</v>
      </c>
    </row>
    <row r="1807" spans="1:5" ht="13.5">
      <c r="A1807" s="3" t="s">
        <v>2177</v>
      </c>
      <c r="B1807" s="3" t="str">
        <f>"1120030016"</f>
        <v>1120030016</v>
      </c>
      <c r="C1807" s="3" t="s">
        <v>404</v>
      </c>
      <c r="D1807" s="3" t="s">
        <v>117</v>
      </c>
      <c r="E1807" s="3" t="s">
        <v>405</v>
      </c>
    </row>
    <row r="1808" spans="1:5" ht="13.5">
      <c r="A1808" s="3" t="s">
        <v>2178</v>
      </c>
      <c r="B1808" s="3" t="str">
        <f>"1120030017"</f>
        <v>1120030017</v>
      </c>
      <c r="C1808" s="3" t="s">
        <v>404</v>
      </c>
      <c r="D1808" s="3" t="s">
        <v>117</v>
      </c>
      <c r="E1808" s="3" t="s">
        <v>405</v>
      </c>
    </row>
    <row r="1809" spans="1:5" ht="13.5">
      <c r="A1809" s="3" t="s">
        <v>2179</v>
      </c>
      <c r="B1809" s="3" t="str">
        <f>"1120030018"</f>
        <v>1120030018</v>
      </c>
      <c r="C1809" s="3" t="s">
        <v>404</v>
      </c>
      <c r="D1809" s="3" t="s">
        <v>117</v>
      </c>
      <c r="E1809" s="3" t="s">
        <v>405</v>
      </c>
    </row>
    <row r="1810" spans="1:5" ht="13.5">
      <c r="A1810" s="3" t="s">
        <v>2180</v>
      </c>
      <c r="B1810" s="3" t="str">
        <f>"1120030019"</f>
        <v>1120030019</v>
      </c>
      <c r="C1810" s="3" t="s">
        <v>404</v>
      </c>
      <c r="D1810" s="3" t="s">
        <v>117</v>
      </c>
      <c r="E1810" s="3" t="s">
        <v>405</v>
      </c>
    </row>
    <row r="1811" spans="1:5" ht="13.5">
      <c r="A1811" s="3" t="s">
        <v>2181</v>
      </c>
      <c r="B1811" s="3" t="str">
        <f>"1120030020"</f>
        <v>1120030020</v>
      </c>
      <c r="C1811" s="3" t="s">
        <v>404</v>
      </c>
      <c r="D1811" s="3" t="s">
        <v>117</v>
      </c>
      <c r="E1811" s="3" t="s">
        <v>405</v>
      </c>
    </row>
    <row r="1812" spans="1:5" ht="13.5">
      <c r="A1812" s="3" t="s">
        <v>2182</v>
      </c>
      <c r="B1812" s="3" t="str">
        <f>"1120030021"</f>
        <v>1120030021</v>
      </c>
      <c r="C1812" s="3" t="s">
        <v>404</v>
      </c>
      <c r="D1812" s="3" t="s">
        <v>117</v>
      </c>
      <c r="E1812" s="3" t="s">
        <v>405</v>
      </c>
    </row>
    <row r="1813" spans="1:5" ht="13.5">
      <c r="A1813" s="3" t="s">
        <v>2183</v>
      </c>
      <c r="B1813" s="3" t="str">
        <f>"1120030022"</f>
        <v>1120030022</v>
      </c>
      <c r="C1813" s="3" t="s">
        <v>404</v>
      </c>
      <c r="D1813" s="3" t="s">
        <v>117</v>
      </c>
      <c r="E1813" s="3" t="s">
        <v>405</v>
      </c>
    </row>
    <row r="1814" spans="1:5" ht="13.5">
      <c r="A1814" s="3" t="s">
        <v>2184</v>
      </c>
      <c r="B1814" s="3" t="str">
        <f>"1120030023"</f>
        <v>1120030023</v>
      </c>
      <c r="C1814" s="3" t="s">
        <v>404</v>
      </c>
      <c r="D1814" s="3" t="s">
        <v>117</v>
      </c>
      <c r="E1814" s="3" t="s">
        <v>405</v>
      </c>
    </row>
    <row r="1815" spans="1:5" ht="13.5">
      <c r="A1815" s="3" t="s">
        <v>2185</v>
      </c>
      <c r="B1815" s="3" t="str">
        <f>"1120030024"</f>
        <v>1120030024</v>
      </c>
      <c r="C1815" s="3" t="s">
        <v>404</v>
      </c>
      <c r="D1815" s="3" t="s">
        <v>117</v>
      </c>
      <c r="E1815" s="3" t="s">
        <v>405</v>
      </c>
    </row>
    <row r="1816" spans="1:5" ht="13.5">
      <c r="A1816" s="3" t="s">
        <v>2186</v>
      </c>
      <c r="B1816" s="3" t="str">
        <f>"1120030025"</f>
        <v>1120030025</v>
      </c>
      <c r="C1816" s="3" t="s">
        <v>404</v>
      </c>
      <c r="D1816" s="3" t="s">
        <v>117</v>
      </c>
      <c r="E1816" s="3" t="s">
        <v>405</v>
      </c>
    </row>
    <row r="1817" spans="1:5" ht="13.5">
      <c r="A1817" s="3" t="s">
        <v>2187</v>
      </c>
      <c r="B1817" s="3" t="str">
        <f>"1120030026"</f>
        <v>1120030026</v>
      </c>
      <c r="C1817" s="3" t="s">
        <v>404</v>
      </c>
      <c r="D1817" s="3" t="s">
        <v>117</v>
      </c>
      <c r="E1817" s="3" t="s">
        <v>405</v>
      </c>
    </row>
    <row r="1818" spans="1:5" ht="13.5">
      <c r="A1818" s="3" t="s">
        <v>2188</v>
      </c>
      <c r="B1818" s="3" t="str">
        <f>"1120030027"</f>
        <v>1120030027</v>
      </c>
      <c r="C1818" s="3" t="s">
        <v>404</v>
      </c>
      <c r="D1818" s="3" t="s">
        <v>117</v>
      </c>
      <c r="E1818" s="3" t="s">
        <v>405</v>
      </c>
    </row>
    <row r="1819" spans="1:5" ht="13.5">
      <c r="A1819" s="3" t="s">
        <v>2189</v>
      </c>
      <c r="B1819" s="3" t="str">
        <f>"1120030028"</f>
        <v>1120030028</v>
      </c>
      <c r="C1819" s="3" t="s">
        <v>404</v>
      </c>
      <c r="D1819" s="3" t="s">
        <v>117</v>
      </c>
      <c r="E1819" s="3" t="s">
        <v>405</v>
      </c>
    </row>
    <row r="1820" spans="1:5" ht="13.5">
      <c r="A1820" s="3" t="s">
        <v>2190</v>
      </c>
      <c r="B1820" s="3" t="str">
        <f>"1120030029"</f>
        <v>1120030029</v>
      </c>
      <c r="C1820" s="3" t="s">
        <v>404</v>
      </c>
      <c r="D1820" s="3" t="s">
        <v>117</v>
      </c>
      <c r="E1820" s="3" t="s">
        <v>405</v>
      </c>
    </row>
    <row r="1821" spans="1:5" ht="13.5">
      <c r="A1821" s="3" t="s">
        <v>2191</v>
      </c>
      <c r="B1821" s="3" t="str">
        <f>"1120030030"</f>
        <v>1120030030</v>
      </c>
      <c r="C1821" s="3" t="s">
        <v>404</v>
      </c>
      <c r="D1821" s="3" t="s">
        <v>117</v>
      </c>
      <c r="E1821" s="3" t="s">
        <v>405</v>
      </c>
    </row>
    <row r="1822" spans="1:5" ht="13.5">
      <c r="A1822" s="3" t="s">
        <v>2192</v>
      </c>
      <c r="B1822" s="3" t="str">
        <f>"1120030031"</f>
        <v>1120030031</v>
      </c>
      <c r="C1822" s="3" t="s">
        <v>404</v>
      </c>
      <c r="D1822" s="3" t="s">
        <v>117</v>
      </c>
      <c r="E1822" s="3" t="s">
        <v>405</v>
      </c>
    </row>
    <row r="1823" spans="1:5" ht="13.5">
      <c r="A1823" s="3" t="s">
        <v>2193</v>
      </c>
      <c r="B1823" s="3" t="str">
        <f>"1120030032"</f>
        <v>1120030032</v>
      </c>
      <c r="C1823" s="3" t="s">
        <v>404</v>
      </c>
      <c r="D1823" s="3" t="s">
        <v>117</v>
      </c>
      <c r="E1823" s="3" t="s">
        <v>405</v>
      </c>
    </row>
    <row r="1824" spans="1:5" ht="13.5">
      <c r="A1824" s="3" t="s">
        <v>2194</v>
      </c>
      <c r="B1824" s="3" t="str">
        <f>"1120030033"</f>
        <v>1120030033</v>
      </c>
      <c r="C1824" s="3" t="s">
        <v>404</v>
      </c>
      <c r="D1824" s="3" t="s">
        <v>117</v>
      </c>
      <c r="E1824" s="3" t="s">
        <v>405</v>
      </c>
    </row>
    <row r="1825" spans="1:5" ht="13.5">
      <c r="A1825" s="3" t="s">
        <v>2195</v>
      </c>
      <c r="B1825" s="3" t="str">
        <f>"1120030034"</f>
        <v>1120030034</v>
      </c>
      <c r="C1825" s="3" t="s">
        <v>404</v>
      </c>
      <c r="D1825" s="3" t="s">
        <v>117</v>
      </c>
      <c r="E1825" s="3" t="s">
        <v>405</v>
      </c>
    </row>
    <row r="1826" spans="1:5" ht="13.5">
      <c r="A1826" s="3" t="s">
        <v>2196</v>
      </c>
      <c r="B1826" s="3" t="str">
        <f>"1120030035"</f>
        <v>1120030035</v>
      </c>
      <c r="C1826" s="3" t="s">
        <v>404</v>
      </c>
      <c r="D1826" s="3" t="s">
        <v>117</v>
      </c>
      <c r="E1826" s="3" t="s">
        <v>405</v>
      </c>
    </row>
    <row r="1827" spans="1:5" ht="13.5">
      <c r="A1827" s="3" t="s">
        <v>2197</v>
      </c>
      <c r="B1827" s="3" t="str">
        <f>"1120030036"</f>
        <v>1120030036</v>
      </c>
      <c r="C1827" s="3" t="s">
        <v>404</v>
      </c>
      <c r="D1827" s="3" t="s">
        <v>117</v>
      </c>
      <c r="E1827" s="3" t="s">
        <v>405</v>
      </c>
    </row>
    <row r="1828" spans="1:5" ht="13.5">
      <c r="A1828" s="3" t="s">
        <v>2198</v>
      </c>
      <c r="B1828" s="3" t="str">
        <f>"1120030037"</f>
        <v>1120030037</v>
      </c>
      <c r="C1828" s="3" t="s">
        <v>404</v>
      </c>
      <c r="D1828" s="3" t="s">
        <v>117</v>
      </c>
      <c r="E1828" s="3" t="s">
        <v>405</v>
      </c>
    </row>
    <row r="1829" spans="1:5" ht="13.5">
      <c r="A1829" s="3" t="s">
        <v>2199</v>
      </c>
      <c r="B1829" s="3" t="str">
        <f>"1120030038"</f>
        <v>1120030038</v>
      </c>
      <c r="C1829" s="3" t="s">
        <v>404</v>
      </c>
      <c r="D1829" s="3" t="s">
        <v>117</v>
      </c>
      <c r="E1829" s="3" t="s">
        <v>405</v>
      </c>
    </row>
    <row r="1830" spans="1:5" ht="13.5">
      <c r="A1830" s="3" t="s">
        <v>2200</v>
      </c>
      <c r="B1830" s="3" t="str">
        <f>"1120030039"</f>
        <v>1120030039</v>
      </c>
      <c r="C1830" s="3" t="s">
        <v>404</v>
      </c>
      <c r="D1830" s="3" t="s">
        <v>117</v>
      </c>
      <c r="E1830" s="3" t="s">
        <v>405</v>
      </c>
    </row>
    <row r="1831" spans="1:5" ht="13.5">
      <c r="A1831" s="3" t="s">
        <v>2201</v>
      </c>
      <c r="B1831" s="3" t="str">
        <f>"1120030040"</f>
        <v>1120030040</v>
      </c>
      <c r="C1831" s="3" t="s">
        <v>404</v>
      </c>
      <c r="D1831" s="3" t="s">
        <v>117</v>
      </c>
      <c r="E1831" s="3" t="s">
        <v>405</v>
      </c>
    </row>
    <row r="1832" spans="1:5" ht="13.5">
      <c r="A1832" s="3" t="s">
        <v>2202</v>
      </c>
      <c r="B1832" s="3" t="str">
        <f>"1120030041"</f>
        <v>1120030041</v>
      </c>
      <c r="C1832" s="3" t="s">
        <v>404</v>
      </c>
      <c r="D1832" s="3" t="s">
        <v>117</v>
      </c>
      <c r="E1832" s="3" t="s">
        <v>405</v>
      </c>
    </row>
    <row r="1833" spans="1:5" ht="13.5">
      <c r="A1833" s="3" t="s">
        <v>2203</v>
      </c>
      <c r="B1833" s="3" t="str">
        <f>"1120030042"</f>
        <v>1120030042</v>
      </c>
      <c r="C1833" s="3" t="s">
        <v>404</v>
      </c>
      <c r="D1833" s="3" t="s">
        <v>117</v>
      </c>
      <c r="E1833" s="3" t="s">
        <v>405</v>
      </c>
    </row>
    <row r="1834" spans="1:5" ht="13.5">
      <c r="A1834" s="3" t="s">
        <v>2204</v>
      </c>
      <c r="B1834" s="3" t="str">
        <f>"1120030043"</f>
        <v>1120030043</v>
      </c>
      <c r="C1834" s="3" t="s">
        <v>404</v>
      </c>
      <c r="D1834" s="3" t="s">
        <v>117</v>
      </c>
      <c r="E1834" s="3" t="s">
        <v>405</v>
      </c>
    </row>
    <row r="1835" spans="1:5" ht="13.5">
      <c r="A1835" s="3" t="s">
        <v>2205</v>
      </c>
      <c r="B1835" s="3" t="str">
        <f>"1120030044"</f>
        <v>1120030044</v>
      </c>
      <c r="C1835" s="3" t="s">
        <v>404</v>
      </c>
      <c r="D1835" s="3" t="s">
        <v>117</v>
      </c>
      <c r="E1835" s="3" t="s">
        <v>405</v>
      </c>
    </row>
    <row r="1836" spans="1:5" ht="13.5">
      <c r="A1836" s="3" t="s">
        <v>2206</v>
      </c>
      <c r="B1836" s="3" t="str">
        <f>"1120030045"</f>
        <v>1120030045</v>
      </c>
      <c r="C1836" s="3" t="s">
        <v>404</v>
      </c>
      <c r="D1836" s="3" t="s">
        <v>117</v>
      </c>
      <c r="E1836" s="3" t="s">
        <v>405</v>
      </c>
    </row>
    <row r="1837" spans="1:5" ht="13.5">
      <c r="A1837" s="3" t="s">
        <v>2207</v>
      </c>
      <c r="B1837" s="3" t="str">
        <f>"1120030046"</f>
        <v>1120030046</v>
      </c>
      <c r="C1837" s="3" t="s">
        <v>404</v>
      </c>
      <c r="D1837" s="3" t="s">
        <v>117</v>
      </c>
      <c r="E1837" s="3" t="s">
        <v>405</v>
      </c>
    </row>
    <row r="1838" spans="1:5" ht="13.5">
      <c r="A1838" s="3" t="s">
        <v>2208</v>
      </c>
      <c r="B1838" s="3" t="str">
        <f>"1120030047"</f>
        <v>1120030047</v>
      </c>
      <c r="C1838" s="3" t="s">
        <v>404</v>
      </c>
      <c r="D1838" s="3" t="s">
        <v>117</v>
      </c>
      <c r="E1838" s="3" t="s">
        <v>405</v>
      </c>
    </row>
    <row r="1839" spans="1:5" ht="13.5">
      <c r="A1839" s="3" t="s">
        <v>2209</v>
      </c>
      <c r="B1839" s="3" t="str">
        <f>"1120030048"</f>
        <v>1120030048</v>
      </c>
      <c r="C1839" s="3" t="s">
        <v>404</v>
      </c>
      <c r="D1839" s="3" t="s">
        <v>117</v>
      </c>
      <c r="E1839" s="3" t="s">
        <v>405</v>
      </c>
    </row>
    <row r="1840" spans="1:5" ht="13.5">
      <c r="A1840" s="3" t="s">
        <v>2210</v>
      </c>
      <c r="B1840" s="3" t="str">
        <f>"1120030049"</f>
        <v>1120030049</v>
      </c>
      <c r="C1840" s="3" t="s">
        <v>404</v>
      </c>
      <c r="D1840" s="3" t="s">
        <v>117</v>
      </c>
      <c r="E1840" s="3" t="s">
        <v>405</v>
      </c>
    </row>
    <row r="1841" spans="1:5" ht="13.5">
      <c r="A1841" s="3" t="s">
        <v>2211</v>
      </c>
      <c r="B1841" s="3" t="str">
        <f>"1120030050"</f>
        <v>1120030050</v>
      </c>
      <c r="C1841" s="3" t="s">
        <v>404</v>
      </c>
      <c r="D1841" s="3" t="s">
        <v>117</v>
      </c>
      <c r="E1841" s="3" t="s">
        <v>405</v>
      </c>
    </row>
    <row r="1842" spans="1:5" ht="13.5">
      <c r="A1842" s="3" t="s">
        <v>2212</v>
      </c>
      <c r="B1842" s="3" t="str">
        <f>"1120030051"</f>
        <v>1120030051</v>
      </c>
      <c r="C1842" s="3" t="s">
        <v>404</v>
      </c>
      <c r="D1842" s="3" t="s">
        <v>117</v>
      </c>
      <c r="E1842" s="3" t="s">
        <v>405</v>
      </c>
    </row>
    <row r="1843" spans="1:5" ht="13.5">
      <c r="A1843" s="3" t="s">
        <v>2213</v>
      </c>
      <c r="B1843" s="3" t="str">
        <f>"1120030052"</f>
        <v>1120030052</v>
      </c>
      <c r="C1843" s="3" t="s">
        <v>404</v>
      </c>
      <c r="D1843" s="3" t="s">
        <v>117</v>
      </c>
      <c r="E1843" s="3" t="s">
        <v>405</v>
      </c>
    </row>
    <row r="1844" spans="1:5" ht="13.5">
      <c r="A1844" s="3" t="s">
        <v>2214</v>
      </c>
      <c r="B1844" s="3" t="str">
        <f>"1120030053"</f>
        <v>1120030053</v>
      </c>
      <c r="C1844" s="3" t="s">
        <v>404</v>
      </c>
      <c r="D1844" s="3" t="s">
        <v>117</v>
      </c>
      <c r="E1844" s="3" t="s">
        <v>405</v>
      </c>
    </row>
    <row r="1845" spans="1:5" ht="13.5">
      <c r="A1845" s="3" t="s">
        <v>2215</v>
      </c>
      <c r="B1845" s="3" t="str">
        <f>"1120030054"</f>
        <v>1120030054</v>
      </c>
      <c r="C1845" s="3" t="s">
        <v>404</v>
      </c>
      <c r="D1845" s="3" t="s">
        <v>117</v>
      </c>
      <c r="E1845" s="3" t="s">
        <v>405</v>
      </c>
    </row>
    <row r="1846" spans="1:5" ht="13.5">
      <c r="A1846" s="3" t="s">
        <v>2216</v>
      </c>
      <c r="B1846" s="3" t="str">
        <f>"1120030055"</f>
        <v>1120030055</v>
      </c>
      <c r="C1846" s="3" t="s">
        <v>404</v>
      </c>
      <c r="D1846" s="3" t="s">
        <v>117</v>
      </c>
      <c r="E1846" s="3" t="s">
        <v>405</v>
      </c>
    </row>
    <row r="1847" spans="1:5" ht="13.5">
      <c r="A1847" s="3" t="s">
        <v>2217</v>
      </c>
      <c r="B1847" s="3" t="str">
        <f>"1120030056"</f>
        <v>1120030056</v>
      </c>
      <c r="C1847" s="3" t="s">
        <v>404</v>
      </c>
      <c r="D1847" s="3" t="s">
        <v>117</v>
      </c>
      <c r="E1847" s="3" t="s">
        <v>405</v>
      </c>
    </row>
    <row r="1848" spans="1:5" ht="13.5">
      <c r="A1848" s="3" t="s">
        <v>2218</v>
      </c>
      <c r="B1848" s="3" t="str">
        <f>"1120030057"</f>
        <v>1120030057</v>
      </c>
      <c r="C1848" s="3" t="s">
        <v>404</v>
      </c>
      <c r="D1848" s="3" t="s">
        <v>117</v>
      </c>
      <c r="E1848" s="3" t="s">
        <v>405</v>
      </c>
    </row>
    <row r="1849" spans="1:5" ht="13.5">
      <c r="A1849" s="3" t="s">
        <v>2219</v>
      </c>
      <c r="B1849" s="3" t="str">
        <f>"1120030058"</f>
        <v>1120030058</v>
      </c>
      <c r="C1849" s="3" t="s">
        <v>404</v>
      </c>
      <c r="D1849" s="3" t="s">
        <v>117</v>
      </c>
      <c r="E1849" s="3" t="s">
        <v>405</v>
      </c>
    </row>
    <row r="1850" spans="1:5" ht="13.5">
      <c r="A1850" s="3" t="s">
        <v>2220</v>
      </c>
      <c r="B1850" s="3" t="str">
        <f>"1120030059"</f>
        <v>1120030059</v>
      </c>
      <c r="C1850" s="3" t="s">
        <v>404</v>
      </c>
      <c r="D1850" s="3" t="s">
        <v>117</v>
      </c>
      <c r="E1850" s="3" t="s">
        <v>405</v>
      </c>
    </row>
    <row r="1851" spans="1:5" ht="13.5">
      <c r="A1851" s="3" t="s">
        <v>2036</v>
      </c>
      <c r="B1851" s="3" t="str">
        <f>"1120030060"</f>
        <v>1120030060</v>
      </c>
      <c r="C1851" s="3" t="s">
        <v>404</v>
      </c>
      <c r="D1851" s="3" t="s">
        <v>117</v>
      </c>
      <c r="E1851" s="3" t="s">
        <v>405</v>
      </c>
    </row>
    <row r="1852" spans="1:5" ht="13.5">
      <c r="A1852" s="3" t="s">
        <v>2221</v>
      </c>
      <c r="B1852" s="3" t="str">
        <f>"1120030061"</f>
        <v>1120030061</v>
      </c>
      <c r="C1852" s="3" t="s">
        <v>404</v>
      </c>
      <c r="D1852" s="3" t="s">
        <v>117</v>
      </c>
      <c r="E1852" s="3" t="s">
        <v>405</v>
      </c>
    </row>
    <row r="1853" spans="1:5" ht="13.5">
      <c r="A1853" s="3" t="s">
        <v>2222</v>
      </c>
      <c r="B1853" s="3" t="str">
        <f>"1120030062"</f>
        <v>1120030062</v>
      </c>
      <c r="C1853" s="3" t="s">
        <v>404</v>
      </c>
      <c r="D1853" s="3" t="s">
        <v>117</v>
      </c>
      <c r="E1853" s="3" t="s">
        <v>405</v>
      </c>
    </row>
    <row r="1854" spans="1:5" ht="13.5">
      <c r="A1854" s="3" t="s">
        <v>2223</v>
      </c>
      <c r="B1854" s="3" t="str">
        <f>"1120030063"</f>
        <v>1120030063</v>
      </c>
      <c r="C1854" s="3" t="s">
        <v>404</v>
      </c>
      <c r="D1854" s="3" t="s">
        <v>117</v>
      </c>
      <c r="E1854" s="3" t="s">
        <v>405</v>
      </c>
    </row>
    <row r="1855" spans="1:5" ht="13.5">
      <c r="A1855" s="3" t="s">
        <v>2224</v>
      </c>
      <c r="B1855" s="3" t="str">
        <f>"1120030064"</f>
        <v>1120030064</v>
      </c>
      <c r="C1855" s="3" t="s">
        <v>404</v>
      </c>
      <c r="D1855" s="3" t="s">
        <v>117</v>
      </c>
      <c r="E1855" s="3" t="s">
        <v>405</v>
      </c>
    </row>
    <row r="1856" spans="1:5" ht="13.5">
      <c r="A1856" s="3" t="s">
        <v>2225</v>
      </c>
      <c r="B1856" s="3" t="str">
        <f>"1120030065"</f>
        <v>1120030065</v>
      </c>
      <c r="C1856" s="3" t="s">
        <v>404</v>
      </c>
      <c r="D1856" s="3" t="s">
        <v>117</v>
      </c>
      <c r="E1856" s="3" t="s">
        <v>405</v>
      </c>
    </row>
    <row r="1857" spans="1:5" ht="13.5">
      <c r="A1857" s="3" t="s">
        <v>2226</v>
      </c>
      <c r="B1857" s="3" t="str">
        <f>"1120030066"</f>
        <v>1120030066</v>
      </c>
      <c r="C1857" s="3" t="s">
        <v>404</v>
      </c>
      <c r="D1857" s="3" t="s">
        <v>117</v>
      </c>
      <c r="E1857" s="3" t="s">
        <v>405</v>
      </c>
    </row>
    <row r="1858" spans="1:5" ht="13.5">
      <c r="A1858" s="3" t="s">
        <v>2227</v>
      </c>
      <c r="B1858" s="3" t="str">
        <f>"1120030067"</f>
        <v>1120030067</v>
      </c>
      <c r="C1858" s="3" t="s">
        <v>404</v>
      </c>
      <c r="D1858" s="3" t="s">
        <v>117</v>
      </c>
      <c r="E1858" s="3" t="s">
        <v>405</v>
      </c>
    </row>
    <row r="1859" spans="1:5" ht="13.5">
      <c r="A1859" s="3" t="s">
        <v>2228</v>
      </c>
      <c r="B1859" s="3" t="str">
        <f>"1120030068"</f>
        <v>1120030068</v>
      </c>
      <c r="C1859" s="3" t="s">
        <v>404</v>
      </c>
      <c r="D1859" s="3" t="s">
        <v>117</v>
      </c>
      <c r="E1859" s="3" t="s">
        <v>405</v>
      </c>
    </row>
    <row r="1860" spans="1:5" ht="13.5">
      <c r="A1860" s="3" t="s">
        <v>1297</v>
      </c>
      <c r="B1860" s="3" t="str">
        <f>"1120030069"</f>
        <v>1120030069</v>
      </c>
      <c r="C1860" s="3" t="s">
        <v>404</v>
      </c>
      <c r="D1860" s="3" t="s">
        <v>117</v>
      </c>
      <c r="E1860" s="3" t="s">
        <v>405</v>
      </c>
    </row>
    <row r="1861" spans="1:5" ht="13.5">
      <c r="A1861" s="3" t="s">
        <v>2229</v>
      </c>
      <c r="B1861" s="3" t="str">
        <f>"1120030070"</f>
        <v>1120030070</v>
      </c>
      <c r="C1861" s="3" t="s">
        <v>404</v>
      </c>
      <c r="D1861" s="3" t="s">
        <v>117</v>
      </c>
      <c r="E1861" s="3" t="s">
        <v>405</v>
      </c>
    </row>
    <row r="1862" spans="1:5" ht="13.5">
      <c r="A1862" s="3" t="s">
        <v>2230</v>
      </c>
      <c r="B1862" s="3" t="str">
        <f>"1120030071"</f>
        <v>1120030071</v>
      </c>
      <c r="C1862" s="3" t="s">
        <v>404</v>
      </c>
      <c r="D1862" s="3" t="s">
        <v>117</v>
      </c>
      <c r="E1862" s="3" t="s">
        <v>405</v>
      </c>
    </row>
    <row r="1863" spans="1:5" ht="13.5">
      <c r="A1863" s="3" t="s">
        <v>2231</v>
      </c>
      <c r="B1863" s="3" t="str">
        <f>"1120030072"</f>
        <v>1120030072</v>
      </c>
      <c r="C1863" s="3" t="s">
        <v>404</v>
      </c>
      <c r="D1863" s="3" t="s">
        <v>117</v>
      </c>
      <c r="E1863" s="3" t="s">
        <v>405</v>
      </c>
    </row>
    <row r="1864" spans="1:5" ht="13.5">
      <c r="A1864" s="3" t="s">
        <v>2232</v>
      </c>
      <c r="B1864" s="3" t="str">
        <f>"1120030073"</f>
        <v>1120030073</v>
      </c>
      <c r="C1864" s="3" t="s">
        <v>404</v>
      </c>
      <c r="D1864" s="3" t="s">
        <v>117</v>
      </c>
      <c r="E1864" s="3" t="s">
        <v>405</v>
      </c>
    </row>
    <row r="1865" spans="1:5" ht="13.5">
      <c r="A1865" s="3" t="s">
        <v>2233</v>
      </c>
      <c r="B1865" s="3" t="str">
        <f>"1120030074"</f>
        <v>1120030074</v>
      </c>
      <c r="C1865" s="3" t="s">
        <v>404</v>
      </c>
      <c r="D1865" s="3" t="s">
        <v>117</v>
      </c>
      <c r="E1865" s="3" t="s">
        <v>405</v>
      </c>
    </row>
    <row r="1866" spans="1:5" ht="13.5">
      <c r="A1866" s="3" t="s">
        <v>2234</v>
      </c>
      <c r="B1866" s="3" t="str">
        <f>"1120030075"</f>
        <v>1120030075</v>
      </c>
      <c r="C1866" s="3" t="s">
        <v>404</v>
      </c>
      <c r="D1866" s="3" t="s">
        <v>117</v>
      </c>
      <c r="E1866" s="3" t="s">
        <v>405</v>
      </c>
    </row>
    <row r="1867" spans="1:5" ht="13.5">
      <c r="A1867" s="3" t="s">
        <v>2235</v>
      </c>
      <c r="B1867" s="3" t="str">
        <f>"1120030076"</f>
        <v>1120030076</v>
      </c>
      <c r="C1867" s="3" t="s">
        <v>404</v>
      </c>
      <c r="D1867" s="3" t="s">
        <v>117</v>
      </c>
      <c r="E1867" s="3" t="s">
        <v>405</v>
      </c>
    </row>
    <row r="1868" spans="1:5" ht="13.5">
      <c r="A1868" s="3" t="s">
        <v>2236</v>
      </c>
      <c r="B1868" s="3" t="str">
        <f>"1120030077"</f>
        <v>1120030077</v>
      </c>
      <c r="C1868" s="3" t="s">
        <v>404</v>
      </c>
      <c r="D1868" s="3" t="s">
        <v>117</v>
      </c>
      <c r="E1868" s="3" t="s">
        <v>405</v>
      </c>
    </row>
    <row r="1869" spans="1:5" ht="13.5">
      <c r="A1869" s="3" t="s">
        <v>2237</v>
      </c>
      <c r="B1869" s="3" t="str">
        <f>"1120030078"</f>
        <v>1120030078</v>
      </c>
      <c r="C1869" s="3" t="s">
        <v>404</v>
      </c>
      <c r="D1869" s="3" t="s">
        <v>117</v>
      </c>
      <c r="E1869" s="3" t="s">
        <v>405</v>
      </c>
    </row>
    <row r="1870" spans="1:5" ht="13.5">
      <c r="A1870" s="3" t="s">
        <v>2238</v>
      </c>
      <c r="B1870" s="3" t="str">
        <f>"1120030079"</f>
        <v>1120030079</v>
      </c>
      <c r="C1870" s="3" t="s">
        <v>404</v>
      </c>
      <c r="D1870" s="3" t="s">
        <v>117</v>
      </c>
      <c r="E1870" s="3" t="s">
        <v>405</v>
      </c>
    </row>
    <row r="1871" spans="1:5" ht="13.5">
      <c r="A1871" s="3" t="s">
        <v>2239</v>
      </c>
      <c r="B1871" s="3" t="str">
        <f>"1120030080"</f>
        <v>1120030080</v>
      </c>
      <c r="C1871" s="3" t="s">
        <v>404</v>
      </c>
      <c r="D1871" s="3" t="s">
        <v>117</v>
      </c>
      <c r="E1871" s="3" t="s">
        <v>405</v>
      </c>
    </row>
    <row r="1872" spans="1:5" ht="13.5">
      <c r="A1872" s="3" t="s">
        <v>2240</v>
      </c>
      <c r="B1872" s="3" t="str">
        <f>"1120030081"</f>
        <v>1120030081</v>
      </c>
      <c r="C1872" s="3" t="s">
        <v>404</v>
      </c>
      <c r="D1872" s="3" t="s">
        <v>117</v>
      </c>
      <c r="E1872" s="3" t="s">
        <v>405</v>
      </c>
    </row>
    <row r="1873" spans="1:5" ht="13.5">
      <c r="A1873" s="3" t="s">
        <v>2241</v>
      </c>
      <c r="B1873" s="3" t="str">
        <f>"1120030082"</f>
        <v>1120030082</v>
      </c>
      <c r="C1873" s="3" t="s">
        <v>404</v>
      </c>
      <c r="D1873" s="3" t="s">
        <v>117</v>
      </c>
      <c r="E1873" s="3" t="s">
        <v>405</v>
      </c>
    </row>
    <row r="1874" spans="1:5" ht="13.5">
      <c r="A1874" s="3" t="s">
        <v>2242</v>
      </c>
      <c r="B1874" s="3" t="str">
        <f>"1120030083"</f>
        <v>1120030083</v>
      </c>
      <c r="C1874" s="3" t="s">
        <v>404</v>
      </c>
      <c r="D1874" s="3" t="s">
        <v>117</v>
      </c>
      <c r="E1874" s="3" t="s">
        <v>405</v>
      </c>
    </row>
    <row r="1875" spans="1:5" ht="13.5">
      <c r="A1875" s="3" t="s">
        <v>2243</v>
      </c>
      <c r="B1875" s="3" t="str">
        <f>"1120030084"</f>
        <v>1120030084</v>
      </c>
      <c r="C1875" s="3" t="s">
        <v>404</v>
      </c>
      <c r="D1875" s="3" t="s">
        <v>117</v>
      </c>
      <c r="E1875" s="3" t="s">
        <v>405</v>
      </c>
    </row>
    <row r="1876" spans="1:5" ht="13.5">
      <c r="A1876" s="3" t="s">
        <v>2244</v>
      </c>
      <c r="B1876" s="3" t="str">
        <f>"1120030085"</f>
        <v>1120030085</v>
      </c>
      <c r="C1876" s="3" t="s">
        <v>404</v>
      </c>
      <c r="D1876" s="3" t="s">
        <v>117</v>
      </c>
      <c r="E1876" s="3" t="s">
        <v>405</v>
      </c>
    </row>
    <row r="1877" spans="1:5" ht="13.5">
      <c r="A1877" s="3" t="s">
        <v>2245</v>
      </c>
      <c r="B1877" s="3" t="str">
        <f>"1120030086"</f>
        <v>1120030086</v>
      </c>
      <c r="C1877" s="3" t="s">
        <v>404</v>
      </c>
      <c r="D1877" s="3" t="s">
        <v>117</v>
      </c>
      <c r="E1877" s="3" t="s">
        <v>405</v>
      </c>
    </row>
    <row r="1878" spans="1:5" ht="13.5">
      <c r="A1878" s="3" t="s">
        <v>2246</v>
      </c>
      <c r="B1878" s="3" t="str">
        <f>"1120030087"</f>
        <v>1120030087</v>
      </c>
      <c r="C1878" s="3" t="s">
        <v>404</v>
      </c>
      <c r="D1878" s="3" t="s">
        <v>117</v>
      </c>
      <c r="E1878" s="3" t="s">
        <v>405</v>
      </c>
    </row>
    <row r="1879" spans="1:5" ht="13.5">
      <c r="A1879" s="3" t="s">
        <v>2247</v>
      </c>
      <c r="B1879" s="3" t="str">
        <f>"1120030088"</f>
        <v>1120030088</v>
      </c>
      <c r="C1879" s="3" t="s">
        <v>404</v>
      </c>
      <c r="D1879" s="3" t="s">
        <v>117</v>
      </c>
      <c r="E1879" s="3" t="s">
        <v>405</v>
      </c>
    </row>
    <row r="1880" spans="1:5" ht="13.5">
      <c r="A1880" s="3" t="s">
        <v>2248</v>
      </c>
      <c r="B1880" s="3" t="str">
        <f>"1120030089"</f>
        <v>1120030089</v>
      </c>
      <c r="C1880" s="3" t="s">
        <v>404</v>
      </c>
      <c r="D1880" s="3" t="s">
        <v>117</v>
      </c>
      <c r="E1880" s="3" t="s">
        <v>405</v>
      </c>
    </row>
    <row r="1881" spans="1:5" ht="13.5">
      <c r="A1881" s="3" t="s">
        <v>2249</v>
      </c>
      <c r="B1881" s="3" t="str">
        <f>"1120030090"</f>
        <v>1120030090</v>
      </c>
      <c r="C1881" s="3" t="s">
        <v>404</v>
      </c>
      <c r="D1881" s="3" t="s">
        <v>117</v>
      </c>
      <c r="E1881" s="3" t="s">
        <v>405</v>
      </c>
    </row>
    <row r="1882" spans="1:5" ht="13.5">
      <c r="A1882" s="3" t="s">
        <v>2250</v>
      </c>
      <c r="B1882" s="3" t="str">
        <f>"1120030091"</f>
        <v>1120030091</v>
      </c>
      <c r="C1882" s="3" t="s">
        <v>404</v>
      </c>
      <c r="D1882" s="3" t="s">
        <v>117</v>
      </c>
      <c r="E1882" s="3" t="s">
        <v>405</v>
      </c>
    </row>
    <row r="1883" spans="1:5" ht="13.5">
      <c r="A1883" s="3" t="s">
        <v>2251</v>
      </c>
      <c r="B1883" s="3" t="str">
        <f>"1120030092"</f>
        <v>1120030092</v>
      </c>
      <c r="C1883" s="3" t="s">
        <v>404</v>
      </c>
      <c r="D1883" s="3" t="s">
        <v>117</v>
      </c>
      <c r="E1883" s="3" t="s">
        <v>405</v>
      </c>
    </row>
    <row r="1884" spans="1:5" ht="13.5">
      <c r="A1884" s="3" t="s">
        <v>2252</v>
      </c>
      <c r="B1884" s="3" t="str">
        <f>"1120030093"</f>
        <v>1120030093</v>
      </c>
      <c r="C1884" s="3" t="s">
        <v>404</v>
      </c>
      <c r="D1884" s="3" t="s">
        <v>117</v>
      </c>
      <c r="E1884" s="3" t="s">
        <v>405</v>
      </c>
    </row>
    <row r="1885" spans="1:5" ht="13.5">
      <c r="A1885" s="3" t="s">
        <v>2253</v>
      </c>
      <c r="B1885" s="3" t="str">
        <f>"1120030094"</f>
        <v>1120030094</v>
      </c>
      <c r="C1885" s="3" t="s">
        <v>404</v>
      </c>
      <c r="D1885" s="3" t="s">
        <v>117</v>
      </c>
      <c r="E1885" s="3" t="s">
        <v>405</v>
      </c>
    </row>
    <row r="1886" spans="1:5" ht="13.5">
      <c r="A1886" s="3" t="s">
        <v>2254</v>
      </c>
      <c r="B1886" s="3" t="str">
        <f>"1120030095"</f>
        <v>1120030095</v>
      </c>
      <c r="C1886" s="3" t="s">
        <v>404</v>
      </c>
      <c r="D1886" s="3" t="s">
        <v>117</v>
      </c>
      <c r="E1886" s="3" t="s">
        <v>405</v>
      </c>
    </row>
    <row r="1887" spans="1:5" ht="13.5">
      <c r="A1887" s="3" t="s">
        <v>2255</v>
      </c>
      <c r="B1887" s="3" t="str">
        <f>"1120030096"</f>
        <v>1120030096</v>
      </c>
      <c r="C1887" s="3" t="s">
        <v>404</v>
      </c>
      <c r="D1887" s="3" t="s">
        <v>117</v>
      </c>
      <c r="E1887" s="3" t="s">
        <v>405</v>
      </c>
    </row>
    <row r="1888" spans="1:5" ht="13.5">
      <c r="A1888" s="3" t="s">
        <v>1884</v>
      </c>
      <c r="B1888" s="3" t="str">
        <f>"1120030097"</f>
        <v>1120030097</v>
      </c>
      <c r="C1888" s="3" t="s">
        <v>404</v>
      </c>
      <c r="D1888" s="3" t="s">
        <v>117</v>
      </c>
      <c r="E1888" s="3" t="s">
        <v>405</v>
      </c>
    </row>
    <row r="1889" spans="1:5" ht="13.5">
      <c r="A1889" s="3" t="s">
        <v>2256</v>
      </c>
      <c r="B1889" s="3" t="str">
        <f>"1120030098"</f>
        <v>1120030098</v>
      </c>
      <c r="C1889" s="3" t="s">
        <v>404</v>
      </c>
      <c r="D1889" s="3" t="s">
        <v>117</v>
      </c>
      <c r="E1889" s="3" t="s">
        <v>405</v>
      </c>
    </row>
    <row r="1890" spans="1:5" ht="13.5">
      <c r="A1890" s="3" t="s">
        <v>2257</v>
      </c>
      <c r="B1890" s="3" t="str">
        <f>"1120030099"</f>
        <v>1120030099</v>
      </c>
      <c r="C1890" s="3" t="s">
        <v>404</v>
      </c>
      <c r="D1890" s="3" t="s">
        <v>117</v>
      </c>
      <c r="E1890" s="3" t="s">
        <v>405</v>
      </c>
    </row>
    <row r="1891" spans="1:5" ht="13.5">
      <c r="A1891" s="3" t="s">
        <v>2258</v>
      </c>
      <c r="B1891" s="3" t="str">
        <f>"1120030100"</f>
        <v>1120030100</v>
      </c>
      <c r="C1891" s="3" t="s">
        <v>404</v>
      </c>
      <c r="D1891" s="3" t="s">
        <v>117</v>
      </c>
      <c r="E1891" s="3" t="s">
        <v>405</v>
      </c>
    </row>
    <row r="1892" spans="1:5" ht="13.5">
      <c r="A1892" s="3" t="s">
        <v>2259</v>
      </c>
      <c r="B1892" s="3" t="str">
        <f>"1120030101"</f>
        <v>1120030101</v>
      </c>
      <c r="C1892" s="3" t="s">
        <v>404</v>
      </c>
      <c r="D1892" s="3" t="s">
        <v>117</v>
      </c>
      <c r="E1892" s="3" t="s">
        <v>405</v>
      </c>
    </row>
    <row r="1893" spans="1:5" ht="13.5">
      <c r="A1893" s="3" t="s">
        <v>2260</v>
      </c>
      <c r="B1893" s="3" t="str">
        <f>"1120030102"</f>
        <v>1120030102</v>
      </c>
      <c r="C1893" s="3" t="s">
        <v>404</v>
      </c>
      <c r="D1893" s="3" t="s">
        <v>117</v>
      </c>
      <c r="E1893" s="3" t="s">
        <v>405</v>
      </c>
    </row>
    <row r="1894" spans="1:5" ht="13.5">
      <c r="A1894" s="3" t="s">
        <v>2261</v>
      </c>
      <c r="B1894" s="3" t="str">
        <f>"1120030103"</f>
        <v>1120030103</v>
      </c>
      <c r="C1894" s="3" t="s">
        <v>404</v>
      </c>
      <c r="D1894" s="3" t="s">
        <v>117</v>
      </c>
      <c r="E1894" s="3" t="s">
        <v>405</v>
      </c>
    </row>
    <row r="1895" spans="1:5" ht="13.5">
      <c r="A1895" s="3" t="s">
        <v>2262</v>
      </c>
      <c r="B1895" s="3" t="str">
        <f>"1120030104"</f>
        <v>1120030104</v>
      </c>
      <c r="C1895" s="3" t="s">
        <v>404</v>
      </c>
      <c r="D1895" s="3" t="s">
        <v>117</v>
      </c>
      <c r="E1895" s="3" t="s">
        <v>405</v>
      </c>
    </row>
    <row r="1896" spans="1:5" ht="13.5">
      <c r="A1896" s="3" t="s">
        <v>2263</v>
      </c>
      <c r="B1896" s="3" t="str">
        <f>"1120030105"</f>
        <v>1120030105</v>
      </c>
      <c r="C1896" s="3" t="s">
        <v>404</v>
      </c>
      <c r="D1896" s="3" t="s">
        <v>117</v>
      </c>
      <c r="E1896" s="3" t="s">
        <v>405</v>
      </c>
    </row>
    <row r="1897" spans="1:5" ht="13.5">
      <c r="A1897" s="3" t="s">
        <v>2264</v>
      </c>
      <c r="B1897" s="3" t="str">
        <f>"1120030106"</f>
        <v>1120030106</v>
      </c>
      <c r="C1897" s="3" t="s">
        <v>404</v>
      </c>
      <c r="D1897" s="3" t="s">
        <v>117</v>
      </c>
      <c r="E1897" s="3" t="s">
        <v>405</v>
      </c>
    </row>
    <row r="1898" spans="1:5" ht="13.5">
      <c r="A1898" s="3" t="s">
        <v>2265</v>
      </c>
      <c r="B1898" s="3" t="str">
        <f>"1120030107"</f>
        <v>1120030107</v>
      </c>
      <c r="C1898" s="3" t="s">
        <v>404</v>
      </c>
      <c r="D1898" s="3" t="s">
        <v>117</v>
      </c>
      <c r="E1898" s="3" t="s">
        <v>405</v>
      </c>
    </row>
    <row r="1899" spans="1:5" ht="13.5">
      <c r="A1899" s="3" t="s">
        <v>2266</v>
      </c>
      <c r="B1899" s="3" t="str">
        <f>"1120030108"</f>
        <v>1120030108</v>
      </c>
      <c r="C1899" s="3" t="s">
        <v>404</v>
      </c>
      <c r="D1899" s="3" t="s">
        <v>117</v>
      </c>
      <c r="E1899" s="3" t="s">
        <v>405</v>
      </c>
    </row>
    <row r="1900" spans="1:5" ht="13.5">
      <c r="A1900" s="3" t="s">
        <v>2267</v>
      </c>
      <c r="B1900" s="3" t="str">
        <f>"1120030109"</f>
        <v>1120030109</v>
      </c>
      <c r="C1900" s="3" t="s">
        <v>404</v>
      </c>
      <c r="D1900" s="3" t="s">
        <v>117</v>
      </c>
      <c r="E1900" s="3" t="s">
        <v>405</v>
      </c>
    </row>
    <row r="1901" spans="1:5" ht="13.5">
      <c r="A1901" s="3" t="s">
        <v>2268</v>
      </c>
      <c r="B1901" s="3" t="str">
        <f>"1120030110"</f>
        <v>1120030110</v>
      </c>
      <c r="C1901" s="3" t="s">
        <v>404</v>
      </c>
      <c r="D1901" s="3" t="s">
        <v>117</v>
      </c>
      <c r="E1901" s="3" t="s">
        <v>405</v>
      </c>
    </row>
    <row r="1902" spans="1:5" ht="13.5">
      <c r="A1902" s="3" t="s">
        <v>2269</v>
      </c>
      <c r="B1902" s="3" t="str">
        <f>"1120030111"</f>
        <v>1120030111</v>
      </c>
      <c r="C1902" s="3" t="s">
        <v>404</v>
      </c>
      <c r="D1902" s="3" t="s">
        <v>117</v>
      </c>
      <c r="E1902" s="3" t="s">
        <v>405</v>
      </c>
    </row>
    <row r="1903" spans="1:5" ht="13.5">
      <c r="A1903" s="3" t="s">
        <v>2162</v>
      </c>
      <c r="B1903" s="3" t="str">
        <f>"1120030112"</f>
        <v>1120030112</v>
      </c>
      <c r="C1903" s="3" t="s">
        <v>404</v>
      </c>
      <c r="D1903" s="3" t="s">
        <v>117</v>
      </c>
      <c r="E1903" s="3" t="s">
        <v>405</v>
      </c>
    </row>
    <row r="1904" spans="1:5" ht="13.5">
      <c r="A1904" s="3" t="s">
        <v>2270</v>
      </c>
      <c r="B1904" s="3" t="str">
        <f>"1120030113"</f>
        <v>1120030113</v>
      </c>
      <c r="C1904" s="3" t="s">
        <v>404</v>
      </c>
      <c r="D1904" s="3" t="s">
        <v>117</v>
      </c>
      <c r="E1904" s="3" t="s">
        <v>405</v>
      </c>
    </row>
    <row r="1905" spans="1:5" ht="13.5">
      <c r="A1905" s="3" t="s">
        <v>2271</v>
      </c>
      <c r="B1905" s="3" t="str">
        <f>"1120030114"</f>
        <v>1120030114</v>
      </c>
      <c r="C1905" s="3" t="s">
        <v>404</v>
      </c>
      <c r="D1905" s="3" t="s">
        <v>117</v>
      </c>
      <c r="E1905" s="3" t="s">
        <v>405</v>
      </c>
    </row>
    <row r="1906" spans="1:5" ht="13.5">
      <c r="A1906" s="3" t="s">
        <v>2272</v>
      </c>
      <c r="B1906" s="3" t="str">
        <f>"1120030115"</f>
        <v>1120030115</v>
      </c>
      <c r="C1906" s="3" t="s">
        <v>404</v>
      </c>
      <c r="D1906" s="3" t="s">
        <v>117</v>
      </c>
      <c r="E1906" s="3" t="s">
        <v>405</v>
      </c>
    </row>
    <row r="1907" spans="1:5" ht="13.5">
      <c r="A1907" s="3" t="s">
        <v>2273</v>
      </c>
      <c r="B1907" s="3" t="str">
        <f>"1120030116"</f>
        <v>1120030116</v>
      </c>
      <c r="C1907" s="3" t="s">
        <v>404</v>
      </c>
      <c r="D1907" s="3" t="s">
        <v>117</v>
      </c>
      <c r="E1907" s="3" t="s">
        <v>405</v>
      </c>
    </row>
    <row r="1908" spans="1:5" ht="13.5">
      <c r="A1908" s="3" t="s">
        <v>2274</v>
      </c>
      <c r="B1908" s="3" t="str">
        <f>"1120030117"</f>
        <v>1120030117</v>
      </c>
      <c r="C1908" s="3" t="s">
        <v>404</v>
      </c>
      <c r="D1908" s="3" t="s">
        <v>117</v>
      </c>
      <c r="E1908" s="3" t="s">
        <v>405</v>
      </c>
    </row>
    <row r="1909" spans="1:5" ht="13.5">
      <c r="A1909" s="3" t="s">
        <v>2275</v>
      </c>
      <c r="B1909" s="3" t="str">
        <f>"1120030118"</f>
        <v>1120030118</v>
      </c>
      <c r="C1909" s="3" t="s">
        <v>404</v>
      </c>
      <c r="D1909" s="3" t="s">
        <v>117</v>
      </c>
      <c r="E1909" s="3" t="s">
        <v>405</v>
      </c>
    </row>
    <row r="1910" spans="1:5" ht="13.5">
      <c r="A1910" s="3" t="s">
        <v>2276</v>
      </c>
      <c r="B1910" s="3" t="str">
        <f>"1120030119"</f>
        <v>1120030119</v>
      </c>
      <c r="C1910" s="3" t="s">
        <v>404</v>
      </c>
      <c r="D1910" s="3" t="s">
        <v>117</v>
      </c>
      <c r="E1910" s="3" t="s">
        <v>405</v>
      </c>
    </row>
    <row r="1911" spans="1:5" ht="13.5">
      <c r="A1911" s="3" t="s">
        <v>2277</v>
      </c>
      <c r="B1911" s="3" t="str">
        <f>"1120030120"</f>
        <v>1120030120</v>
      </c>
      <c r="C1911" s="3" t="s">
        <v>404</v>
      </c>
      <c r="D1911" s="3" t="s">
        <v>117</v>
      </c>
      <c r="E1911" s="3" t="s">
        <v>405</v>
      </c>
    </row>
    <row r="1912" spans="1:5" ht="13.5">
      <c r="A1912" s="3" t="s">
        <v>2278</v>
      </c>
      <c r="B1912" s="3" t="str">
        <f>"1120030121"</f>
        <v>1120030121</v>
      </c>
      <c r="C1912" s="3" t="s">
        <v>404</v>
      </c>
      <c r="D1912" s="3" t="s">
        <v>117</v>
      </c>
      <c r="E1912" s="3" t="s">
        <v>405</v>
      </c>
    </row>
    <row r="1913" spans="1:5" ht="13.5">
      <c r="A1913" s="3" t="s">
        <v>2279</v>
      </c>
      <c r="B1913" s="3" t="str">
        <f>"1120030122"</f>
        <v>1120030122</v>
      </c>
      <c r="C1913" s="3" t="s">
        <v>404</v>
      </c>
      <c r="D1913" s="3" t="s">
        <v>117</v>
      </c>
      <c r="E1913" s="3" t="s">
        <v>405</v>
      </c>
    </row>
    <row r="1914" spans="1:5" ht="13.5">
      <c r="A1914" s="3" t="s">
        <v>2280</v>
      </c>
      <c r="B1914" s="3" t="str">
        <f>"1120030123"</f>
        <v>1120030123</v>
      </c>
      <c r="C1914" s="3" t="s">
        <v>404</v>
      </c>
      <c r="D1914" s="3" t="s">
        <v>117</v>
      </c>
      <c r="E1914" s="3" t="s">
        <v>405</v>
      </c>
    </row>
    <row r="1915" spans="1:5" ht="13.5">
      <c r="A1915" s="3" t="s">
        <v>2281</v>
      </c>
      <c r="B1915" s="3" t="str">
        <f>"1120030124"</f>
        <v>1120030124</v>
      </c>
      <c r="C1915" s="3" t="s">
        <v>404</v>
      </c>
      <c r="D1915" s="3" t="s">
        <v>117</v>
      </c>
      <c r="E1915" s="3" t="s">
        <v>405</v>
      </c>
    </row>
    <row r="1916" spans="1:5" ht="13.5">
      <c r="A1916" s="3" t="s">
        <v>2282</v>
      </c>
      <c r="B1916" s="3" t="str">
        <f>"1120030125"</f>
        <v>1120030125</v>
      </c>
      <c r="C1916" s="3" t="s">
        <v>404</v>
      </c>
      <c r="D1916" s="3" t="s">
        <v>117</v>
      </c>
      <c r="E1916" s="3" t="s">
        <v>405</v>
      </c>
    </row>
    <row r="1917" spans="1:5" ht="13.5">
      <c r="A1917" s="3" t="s">
        <v>2283</v>
      </c>
      <c r="B1917" s="3" t="str">
        <f>"1120030126"</f>
        <v>1120030126</v>
      </c>
      <c r="C1917" s="3" t="s">
        <v>404</v>
      </c>
      <c r="D1917" s="3" t="s">
        <v>117</v>
      </c>
      <c r="E1917" s="3" t="s">
        <v>405</v>
      </c>
    </row>
    <row r="1918" spans="1:5" ht="13.5">
      <c r="A1918" s="3" t="s">
        <v>2284</v>
      </c>
      <c r="B1918" s="3" t="str">
        <f>"1120030127"</f>
        <v>1120030127</v>
      </c>
      <c r="C1918" s="3" t="s">
        <v>404</v>
      </c>
      <c r="D1918" s="3" t="s">
        <v>117</v>
      </c>
      <c r="E1918" s="3" t="s">
        <v>405</v>
      </c>
    </row>
    <row r="1919" spans="1:5" ht="13.5">
      <c r="A1919" s="3" t="s">
        <v>2285</v>
      </c>
      <c r="B1919" s="3" t="str">
        <f>"1120030128"</f>
        <v>1120030128</v>
      </c>
      <c r="C1919" s="3" t="s">
        <v>404</v>
      </c>
      <c r="D1919" s="3" t="s">
        <v>117</v>
      </c>
      <c r="E1919" s="3" t="s">
        <v>405</v>
      </c>
    </row>
    <row r="1920" spans="1:5" ht="13.5">
      <c r="A1920" s="3" t="s">
        <v>2286</v>
      </c>
      <c r="B1920" s="3" t="str">
        <f>"1120030129"</f>
        <v>1120030129</v>
      </c>
      <c r="C1920" s="3" t="s">
        <v>404</v>
      </c>
      <c r="D1920" s="3" t="s">
        <v>117</v>
      </c>
      <c r="E1920" s="3" t="s">
        <v>405</v>
      </c>
    </row>
    <row r="1921" spans="1:5" ht="13.5">
      <c r="A1921" s="3" t="s">
        <v>2287</v>
      </c>
      <c r="B1921" s="3" t="str">
        <f>"1120030130"</f>
        <v>1120030130</v>
      </c>
      <c r="C1921" s="3" t="s">
        <v>404</v>
      </c>
      <c r="D1921" s="3" t="s">
        <v>117</v>
      </c>
      <c r="E1921" s="3" t="s">
        <v>405</v>
      </c>
    </row>
    <row r="1922" spans="1:5" ht="13.5">
      <c r="A1922" s="3" t="s">
        <v>2288</v>
      </c>
      <c r="B1922" s="3" t="str">
        <f>"1120030131"</f>
        <v>1120030131</v>
      </c>
      <c r="C1922" s="3" t="s">
        <v>404</v>
      </c>
      <c r="D1922" s="3" t="s">
        <v>117</v>
      </c>
      <c r="E1922" s="3" t="s">
        <v>405</v>
      </c>
    </row>
    <row r="1923" spans="1:5" ht="13.5">
      <c r="A1923" s="3" t="s">
        <v>2289</v>
      </c>
      <c r="B1923" s="3" t="str">
        <f>"1120030132"</f>
        <v>1120030132</v>
      </c>
      <c r="C1923" s="3" t="s">
        <v>404</v>
      </c>
      <c r="D1923" s="3" t="s">
        <v>117</v>
      </c>
      <c r="E1923" s="3" t="s">
        <v>405</v>
      </c>
    </row>
    <row r="1924" spans="1:5" ht="13.5">
      <c r="A1924" s="3" t="s">
        <v>2290</v>
      </c>
      <c r="B1924" s="3" t="str">
        <f>"1120030133"</f>
        <v>1120030133</v>
      </c>
      <c r="C1924" s="3" t="s">
        <v>404</v>
      </c>
      <c r="D1924" s="3" t="s">
        <v>117</v>
      </c>
      <c r="E1924" s="3" t="s">
        <v>405</v>
      </c>
    </row>
    <row r="1925" spans="1:5" ht="13.5">
      <c r="A1925" s="3" t="s">
        <v>2291</v>
      </c>
      <c r="B1925" s="3" t="str">
        <f>"1120030134"</f>
        <v>1120030134</v>
      </c>
      <c r="C1925" s="3" t="s">
        <v>404</v>
      </c>
      <c r="D1925" s="3" t="s">
        <v>117</v>
      </c>
      <c r="E1925" s="3" t="s">
        <v>405</v>
      </c>
    </row>
    <row r="1926" spans="1:5" ht="13.5">
      <c r="A1926" s="3" t="s">
        <v>2292</v>
      </c>
      <c r="B1926" s="3" t="str">
        <f>"1120030135"</f>
        <v>1120030135</v>
      </c>
      <c r="C1926" s="3" t="s">
        <v>404</v>
      </c>
      <c r="D1926" s="3" t="s">
        <v>117</v>
      </c>
      <c r="E1926" s="3" t="s">
        <v>405</v>
      </c>
    </row>
    <row r="1927" spans="1:5" ht="13.5">
      <c r="A1927" s="3" t="s">
        <v>2293</v>
      </c>
      <c r="B1927" s="3" t="str">
        <f>"1120030136"</f>
        <v>1120030136</v>
      </c>
      <c r="C1927" s="3" t="s">
        <v>404</v>
      </c>
      <c r="D1927" s="3" t="s">
        <v>117</v>
      </c>
      <c r="E1927" s="3" t="s">
        <v>405</v>
      </c>
    </row>
    <row r="1928" spans="1:5" ht="13.5">
      <c r="A1928" s="3" t="s">
        <v>2294</v>
      </c>
      <c r="B1928" s="3" t="str">
        <f>"1120030137"</f>
        <v>1120030137</v>
      </c>
      <c r="C1928" s="3" t="s">
        <v>404</v>
      </c>
      <c r="D1928" s="3" t="s">
        <v>117</v>
      </c>
      <c r="E1928" s="3" t="s">
        <v>405</v>
      </c>
    </row>
    <row r="1929" spans="1:5" ht="13.5">
      <c r="A1929" s="3" t="s">
        <v>2295</v>
      </c>
      <c r="B1929" s="3" t="str">
        <f>"1120030138"</f>
        <v>1120030138</v>
      </c>
      <c r="C1929" s="3" t="s">
        <v>404</v>
      </c>
      <c r="D1929" s="3" t="s">
        <v>117</v>
      </c>
      <c r="E1929" s="3" t="s">
        <v>405</v>
      </c>
    </row>
    <row r="1930" spans="1:5" ht="13.5">
      <c r="A1930" s="3" t="s">
        <v>2296</v>
      </c>
      <c r="B1930" s="3" t="str">
        <f>"1120030139"</f>
        <v>1120030139</v>
      </c>
      <c r="C1930" s="3" t="s">
        <v>404</v>
      </c>
      <c r="D1930" s="3" t="s">
        <v>117</v>
      </c>
      <c r="E1930" s="3" t="s">
        <v>405</v>
      </c>
    </row>
    <row r="1931" spans="1:5" ht="13.5">
      <c r="A1931" s="3" t="s">
        <v>2297</v>
      </c>
      <c r="B1931" s="3" t="str">
        <f>"1120030140"</f>
        <v>1120030140</v>
      </c>
      <c r="C1931" s="3" t="s">
        <v>404</v>
      </c>
      <c r="D1931" s="3" t="s">
        <v>117</v>
      </c>
      <c r="E1931" s="3" t="s">
        <v>405</v>
      </c>
    </row>
    <row r="1932" spans="1:5" ht="13.5">
      <c r="A1932" s="3" t="s">
        <v>2298</v>
      </c>
      <c r="B1932" s="3" t="str">
        <f>"1120030141"</f>
        <v>1120030141</v>
      </c>
      <c r="C1932" s="3" t="s">
        <v>404</v>
      </c>
      <c r="D1932" s="3" t="s">
        <v>117</v>
      </c>
      <c r="E1932" s="3" t="s">
        <v>405</v>
      </c>
    </row>
    <row r="1933" spans="1:5" ht="13.5">
      <c r="A1933" s="3" t="s">
        <v>2299</v>
      </c>
      <c r="B1933" s="3" t="str">
        <f>"1120030142"</f>
        <v>1120030142</v>
      </c>
      <c r="C1933" s="3" t="s">
        <v>404</v>
      </c>
      <c r="D1933" s="3" t="s">
        <v>117</v>
      </c>
      <c r="E1933" s="3" t="s">
        <v>405</v>
      </c>
    </row>
    <row r="1934" spans="1:5" ht="13.5">
      <c r="A1934" s="3" t="s">
        <v>2300</v>
      </c>
      <c r="B1934" s="3" t="str">
        <f>"1120030143"</f>
        <v>1120030143</v>
      </c>
      <c r="C1934" s="3" t="s">
        <v>404</v>
      </c>
      <c r="D1934" s="3" t="s">
        <v>117</v>
      </c>
      <c r="E1934" s="3" t="s">
        <v>405</v>
      </c>
    </row>
    <row r="1935" spans="1:5" ht="13.5">
      <c r="A1935" s="3" t="s">
        <v>2301</v>
      </c>
      <c r="B1935" s="3" t="str">
        <f>"1120030144"</f>
        <v>1120030144</v>
      </c>
      <c r="C1935" s="3" t="s">
        <v>404</v>
      </c>
      <c r="D1935" s="3" t="s">
        <v>117</v>
      </c>
      <c r="E1935" s="3" t="s">
        <v>405</v>
      </c>
    </row>
    <row r="1936" spans="1:5" ht="13.5">
      <c r="A1936" s="3" t="s">
        <v>2302</v>
      </c>
      <c r="B1936" s="3" t="str">
        <f>"1120030145"</f>
        <v>1120030145</v>
      </c>
      <c r="C1936" s="3" t="s">
        <v>404</v>
      </c>
      <c r="D1936" s="3" t="s">
        <v>117</v>
      </c>
      <c r="E1936" s="3" t="s">
        <v>405</v>
      </c>
    </row>
    <row r="1937" spans="1:5" ht="13.5">
      <c r="A1937" s="3" t="s">
        <v>2303</v>
      </c>
      <c r="B1937" s="3" t="str">
        <f>"1120030146"</f>
        <v>1120030146</v>
      </c>
      <c r="C1937" s="3" t="s">
        <v>404</v>
      </c>
      <c r="D1937" s="3" t="s">
        <v>117</v>
      </c>
      <c r="E1937" s="3" t="s">
        <v>405</v>
      </c>
    </row>
    <row r="1938" spans="1:5" ht="13.5">
      <c r="A1938" s="3" t="s">
        <v>2304</v>
      </c>
      <c r="B1938" s="3" t="str">
        <f>"1120030147"</f>
        <v>1120030147</v>
      </c>
      <c r="C1938" s="3" t="s">
        <v>404</v>
      </c>
      <c r="D1938" s="3" t="s">
        <v>117</v>
      </c>
      <c r="E1938" s="3" t="s">
        <v>405</v>
      </c>
    </row>
    <row r="1939" spans="1:5" ht="13.5">
      <c r="A1939" s="3" t="s">
        <v>2305</v>
      </c>
      <c r="B1939" s="3" t="str">
        <f>"1120030148"</f>
        <v>1120030148</v>
      </c>
      <c r="C1939" s="3" t="s">
        <v>404</v>
      </c>
      <c r="D1939" s="3" t="s">
        <v>117</v>
      </c>
      <c r="E1939" s="3" t="s">
        <v>405</v>
      </c>
    </row>
    <row r="1940" spans="1:5" ht="13.5">
      <c r="A1940" s="3" t="s">
        <v>2306</v>
      </c>
      <c r="B1940" s="3" t="str">
        <f>"1120030149"</f>
        <v>1120030149</v>
      </c>
      <c r="C1940" s="3" t="s">
        <v>404</v>
      </c>
      <c r="D1940" s="3" t="s">
        <v>117</v>
      </c>
      <c r="E1940" s="3" t="s">
        <v>405</v>
      </c>
    </row>
    <row r="1941" spans="1:5" ht="13.5">
      <c r="A1941" s="3" t="s">
        <v>2307</v>
      </c>
      <c r="B1941" s="3" t="str">
        <f>"1120030150"</f>
        <v>1120030150</v>
      </c>
      <c r="C1941" s="3" t="s">
        <v>404</v>
      </c>
      <c r="D1941" s="3" t="s">
        <v>117</v>
      </c>
      <c r="E1941" s="3" t="s">
        <v>405</v>
      </c>
    </row>
    <row r="1942" spans="1:5" ht="13.5">
      <c r="A1942" s="3" t="s">
        <v>2308</v>
      </c>
      <c r="B1942" s="3" t="str">
        <f>"1120030151"</f>
        <v>1120030151</v>
      </c>
      <c r="C1942" s="3" t="s">
        <v>404</v>
      </c>
      <c r="D1942" s="3" t="s">
        <v>117</v>
      </c>
      <c r="E1942" s="3" t="s">
        <v>405</v>
      </c>
    </row>
    <row r="1943" spans="1:5" ht="13.5">
      <c r="A1943" s="3" t="s">
        <v>2309</v>
      </c>
      <c r="B1943" s="3" t="str">
        <f>"1120030152"</f>
        <v>1120030152</v>
      </c>
      <c r="C1943" s="3" t="s">
        <v>404</v>
      </c>
      <c r="D1943" s="3" t="s">
        <v>117</v>
      </c>
      <c r="E1943" s="3" t="s">
        <v>405</v>
      </c>
    </row>
    <row r="1944" spans="1:5" ht="13.5">
      <c r="A1944" s="3" t="s">
        <v>2310</v>
      </c>
      <c r="B1944" s="3" t="str">
        <f>"1120030153"</f>
        <v>1120030153</v>
      </c>
      <c r="C1944" s="3" t="s">
        <v>404</v>
      </c>
      <c r="D1944" s="3" t="s">
        <v>117</v>
      </c>
      <c r="E1944" s="3" t="s">
        <v>405</v>
      </c>
    </row>
    <row r="1945" spans="1:5" ht="13.5">
      <c r="A1945" s="3" t="s">
        <v>2311</v>
      </c>
      <c r="B1945" s="3" t="str">
        <f>"1120030154"</f>
        <v>1120030154</v>
      </c>
      <c r="C1945" s="3" t="s">
        <v>404</v>
      </c>
      <c r="D1945" s="3" t="s">
        <v>117</v>
      </c>
      <c r="E1945" s="3" t="s">
        <v>405</v>
      </c>
    </row>
    <row r="1946" spans="1:5" ht="13.5">
      <c r="A1946" s="3" t="s">
        <v>111</v>
      </c>
      <c r="B1946" s="3" t="str">
        <f>"1120030155"</f>
        <v>1120030155</v>
      </c>
      <c r="C1946" s="3" t="s">
        <v>404</v>
      </c>
      <c r="D1946" s="3" t="s">
        <v>117</v>
      </c>
      <c r="E1946" s="3" t="s">
        <v>405</v>
      </c>
    </row>
    <row r="1947" spans="1:5" ht="13.5">
      <c r="A1947" s="3" t="s">
        <v>2312</v>
      </c>
      <c r="B1947" s="3" t="str">
        <f>"1120030156"</f>
        <v>1120030156</v>
      </c>
      <c r="C1947" s="3" t="s">
        <v>404</v>
      </c>
      <c r="D1947" s="3" t="s">
        <v>117</v>
      </c>
      <c r="E1947" s="3" t="s">
        <v>405</v>
      </c>
    </row>
    <row r="1948" spans="1:5" ht="13.5">
      <c r="A1948" s="3" t="s">
        <v>2313</v>
      </c>
      <c r="B1948" s="3" t="str">
        <f>"1120030157"</f>
        <v>1120030157</v>
      </c>
      <c r="C1948" s="3" t="s">
        <v>404</v>
      </c>
      <c r="D1948" s="3" t="s">
        <v>117</v>
      </c>
      <c r="E1948" s="3" t="s">
        <v>405</v>
      </c>
    </row>
    <row r="1949" spans="1:5" ht="13.5">
      <c r="A1949" s="3" t="s">
        <v>2314</v>
      </c>
      <c r="B1949" s="3" t="str">
        <f>"1120030158"</f>
        <v>1120030158</v>
      </c>
      <c r="C1949" s="3" t="s">
        <v>404</v>
      </c>
      <c r="D1949" s="3" t="s">
        <v>117</v>
      </c>
      <c r="E1949" s="3" t="s">
        <v>405</v>
      </c>
    </row>
    <row r="1950" spans="1:5" ht="13.5">
      <c r="A1950" s="3" t="s">
        <v>2315</v>
      </c>
      <c r="B1950" s="3" t="str">
        <f>"1120030159"</f>
        <v>1120030159</v>
      </c>
      <c r="C1950" s="3" t="s">
        <v>404</v>
      </c>
      <c r="D1950" s="3" t="s">
        <v>117</v>
      </c>
      <c r="E1950" s="3" t="s">
        <v>405</v>
      </c>
    </row>
    <row r="1951" spans="1:5" ht="13.5">
      <c r="A1951" s="3" t="s">
        <v>2316</v>
      </c>
      <c r="B1951" s="3" t="str">
        <f>"1120030160"</f>
        <v>1120030160</v>
      </c>
      <c r="C1951" s="3" t="s">
        <v>404</v>
      </c>
      <c r="D1951" s="3" t="s">
        <v>117</v>
      </c>
      <c r="E1951" s="3" t="s">
        <v>405</v>
      </c>
    </row>
    <row r="1952" spans="1:5" ht="13.5">
      <c r="A1952" s="3" t="s">
        <v>2317</v>
      </c>
      <c r="B1952" s="3" t="str">
        <f>"1120030161"</f>
        <v>1120030161</v>
      </c>
      <c r="C1952" s="3" t="s">
        <v>404</v>
      </c>
      <c r="D1952" s="3" t="s">
        <v>117</v>
      </c>
      <c r="E1952" s="3" t="s">
        <v>405</v>
      </c>
    </row>
    <row r="1953" spans="1:5" ht="13.5">
      <c r="A1953" s="3" t="s">
        <v>2318</v>
      </c>
      <c r="B1953" s="3" t="str">
        <f>"1120030162"</f>
        <v>1120030162</v>
      </c>
      <c r="C1953" s="3" t="s">
        <v>404</v>
      </c>
      <c r="D1953" s="3" t="s">
        <v>117</v>
      </c>
      <c r="E1953" s="3" t="s">
        <v>405</v>
      </c>
    </row>
    <row r="1954" spans="1:5" ht="13.5">
      <c r="A1954" s="3" t="s">
        <v>2319</v>
      </c>
      <c r="B1954" s="3" t="str">
        <f>"1120030163"</f>
        <v>1120030163</v>
      </c>
      <c r="C1954" s="3" t="s">
        <v>404</v>
      </c>
      <c r="D1954" s="3" t="s">
        <v>117</v>
      </c>
      <c r="E1954" s="3" t="s">
        <v>405</v>
      </c>
    </row>
    <row r="1955" spans="1:5" ht="13.5">
      <c r="A1955" s="3" t="s">
        <v>2320</v>
      </c>
      <c r="B1955" s="3" t="str">
        <f>"1120030164"</f>
        <v>1120030164</v>
      </c>
      <c r="C1955" s="3" t="s">
        <v>404</v>
      </c>
      <c r="D1955" s="3" t="s">
        <v>117</v>
      </c>
      <c r="E1955" s="3" t="s">
        <v>405</v>
      </c>
    </row>
    <row r="1956" spans="1:5" ht="13.5">
      <c r="A1956" s="3" t="s">
        <v>2321</v>
      </c>
      <c r="B1956" s="3" t="str">
        <f>"1120030165"</f>
        <v>1120030165</v>
      </c>
      <c r="C1956" s="3" t="s">
        <v>404</v>
      </c>
      <c r="D1956" s="3" t="s">
        <v>117</v>
      </c>
      <c r="E1956" s="3" t="s">
        <v>405</v>
      </c>
    </row>
    <row r="1957" spans="1:5" ht="13.5">
      <c r="A1957" s="3" t="s">
        <v>2322</v>
      </c>
      <c r="B1957" s="3" t="str">
        <f>"1120030166"</f>
        <v>1120030166</v>
      </c>
      <c r="C1957" s="3" t="s">
        <v>404</v>
      </c>
      <c r="D1957" s="3" t="s">
        <v>117</v>
      </c>
      <c r="E1957" s="3" t="s">
        <v>405</v>
      </c>
    </row>
    <row r="1958" spans="1:5" ht="13.5">
      <c r="A1958" s="3" t="s">
        <v>2323</v>
      </c>
      <c r="B1958" s="3" t="str">
        <f>"1120030167"</f>
        <v>1120030167</v>
      </c>
      <c r="C1958" s="3" t="s">
        <v>404</v>
      </c>
      <c r="D1958" s="3" t="s">
        <v>117</v>
      </c>
      <c r="E1958" s="3" t="s">
        <v>405</v>
      </c>
    </row>
    <row r="1959" spans="1:5" ht="13.5">
      <c r="A1959" s="3" t="s">
        <v>2324</v>
      </c>
      <c r="B1959" s="3" t="str">
        <f>"1120030168"</f>
        <v>1120030168</v>
      </c>
      <c r="C1959" s="3" t="s">
        <v>404</v>
      </c>
      <c r="D1959" s="3" t="s">
        <v>117</v>
      </c>
      <c r="E1959" s="3" t="s">
        <v>405</v>
      </c>
    </row>
    <row r="1960" spans="1:5" ht="13.5">
      <c r="A1960" s="3" t="s">
        <v>2325</v>
      </c>
      <c r="B1960" s="3" t="str">
        <f>"1120030169"</f>
        <v>1120030169</v>
      </c>
      <c r="C1960" s="3" t="s">
        <v>404</v>
      </c>
      <c r="D1960" s="3" t="s">
        <v>117</v>
      </c>
      <c r="E1960" s="3" t="s">
        <v>405</v>
      </c>
    </row>
    <row r="1961" spans="1:5" ht="13.5">
      <c r="A1961" s="3" t="s">
        <v>2326</v>
      </c>
      <c r="B1961" s="3" t="str">
        <f>"1120030170"</f>
        <v>1120030170</v>
      </c>
      <c r="C1961" s="3" t="s">
        <v>404</v>
      </c>
      <c r="D1961" s="3" t="s">
        <v>117</v>
      </c>
      <c r="E1961" s="3" t="s">
        <v>405</v>
      </c>
    </row>
    <row r="1962" spans="1:5" ht="13.5">
      <c r="A1962" s="3" t="s">
        <v>2327</v>
      </c>
      <c r="B1962" s="3" t="str">
        <f>"1120030171"</f>
        <v>1120030171</v>
      </c>
      <c r="C1962" s="3" t="s">
        <v>404</v>
      </c>
      <c r="D1962" s="3" t="s">
        <v>117</v>
      </c>
      <c r="E1962" s="3" t="s">
        <v>405</v>
      </c>
    </row>
    <row r="1963" spans="1:5" ht="13.5">
      <c r="A1963" s="3" t="s">
        <v>2328</v>
      </c>
      <c r="B1963" s="3" t="str">
        <f>"1120030172"</f>
        <v>1120030172</v>
      </c>
      <c r="C1963" s="3" t="s">
        <v>404</v>
      </c>
      <c r="D1963" s="3" t="s">
        <v>117</v>
      </c>
      <c r="E1963" s="3" t="s">
        <v>405</v>
      </c>
    </row>
    <row r="1964" spans="1:5" ht="13.5">
      <c r="A1964" s="3" t="s">
        <v>2329</v>
      </c>
      <c r="B1964" s="3" t="str">
        <f>"1120030173"</f>
        <v>1120030173</v>
      </c>
      <c r="C1964" s="3" t="s">
        <v>404</v>
      </c>
      <c r="D1964" s="3" t="s">
        <v>117</v>
      </c>
      <c r="E1964" s="3" t="s">
        <v>405</v>
      </c>
    </row>
    <row r="1965" spans="1:5" ht="13.5">
      <c r="A1965" s="3" t="s">
        <v>2330</v>
      </c>
      <c r="B1965" s="3" t="str">
        <f>"1120030174"</f>
        <v>1120030174</v>
      </c>
      <c r="C1965" s="3" t="s">
        <v>404</v>
      </c>
      <c r="D1965" s="3" t="s">
        <v>117</v>
      </c>
      <c r="E1965" s="3" t="s">
        <v>405</v>
      </c>
    </row>
    <row r="1966" spans="1:5" ht="13.5">
      <c r="A1966" s="3" t="s">
        <v>2331</v>
      </c>
      <c r="B1966" s="3" t="str">
        <f>"1120030175"</f>
        <v>1120030175</v>
      </c>
      <c r="C1966" s="3" t="s">
        <v>404</v>
      </c>
      <c r="D1966" s="3" t="s">
        <v>117</v>
      </c>
      <c r="E1966" s="3" t="s">
        <v>405</v>
      </c>
    </row>
    <row r="1967" spans="1:5" ht="13.5">
      <c r="A1967" s="3" t="s">
        <v>2332</v>
      </c>
      <c r="B1967" s="3" t="str">
        <f>"1120030176"</f>
        <v>1120030176</v>
      </c>
      <c r="C1967" s="3" t="s">
        <v>404</v>
      </c>
      <c r="D1967" s="3" t="s">
        <v>117</v>
      </c>
      <c r="E1967" s="3" t="s">
        <v>405</v>
      </c>
    </row>
    <row r="1968" spans="1:5" ht="13.5">
      <c r="A1968" s="3" t="s">
        <v>2333</v>
      </c>
      <c r="B1968" s="3" t="str">
        <f>"1120030177"</f>
        <v>1120030177</v>
      </c>
      <c r="C1968" s="3" t="s">
        <v>404</v>
      </c>
      <c r="D1968" s="3" t="s">
        <v>117</v>
      </c>
      <c r="E1968" s="3" t="s">
        <v>405</v>
      </c>
    </row>
    <row r="1969" spans="1:5" ht="13.5">
      <c r="A1969" s="3" t="s">
        <v>2334</v>
      </c>
      <c r="B1969" s="3" t="str">
        <f>"1120030178"</f>
        <v>1120030178</v>
      </c>
      <c r="C1969" s="3" t="s">
        <v>404</v>
      </c>
      <c r="D1969" s="3" t="s">
        <v>117</v>
      </c>
      <c r="E1969" s="3" t="s">
        <v>405</v>
      </c>
    </row>
    <row r="1970" spans="1:5" ht="13.5">
      <c r="A1970" s="3" t="s">
        <v>2335</v>
      </c>
      <c r="B1970" s="3" t="str">
        <f>"1120030179"</f>
        <v>1120030179</v>
      </c>
      <c r="C1970" s="3" t="s">
        <v>404</v>
      </c>
      <c r="D1970" s="3" t="s">
        <v>117</v>
      </c>
      <c r="E1970" s="3" t="s">
        <v>405</v>
      </c>
    </row>
    <row r="1971" spans="1:5" ht="13.5">
      <c r="A1971" s="3" t="s">
        <v>2336</v>
      </c>
      <c r="B1971" s="3" t="str">
        <f>"1120030180"</f>
        <v>1120030180</v>
      </c>
      <c r="C1971" s="3" t="s">
        <v>404</v>
      </c>
      <c r="D1971" s="3" t="s">
        <v>117</v>
      </c>
      <c r="E1971" s="3" t="s">
        <v>405</v>
      </c>
    </row>
    <row r="1972" spans="1:5" ht="13.5">
      <c r="A1972" s="3" t="s">
        <v>2337</v>
      </c>
      <c r="B1972" s="3" t="str">
        <f>"1120030181"</f>
        <v>1120030181</v>
      </c>
      <c r="C1972" s="3" t="s">
        <v>404</v>
      </c>
      <c r="D1972" s="3" t="s">
        <v>117</v>
      </c>
      <c r="E1972" s="3" t="s">
        <v>405</v>
      </c>
    </row>
    <row r="1973" spans="1:5" ht="13.5">
      <c r="A1973" s="3" t="s">
        <v>2338</v>
      </c>
      <c r="B1973" s="3" t="str">
        <f>"1120030182"</f>
        <v>1120030182</v>
      </c>
      <c r="C1973" s="3" t="s">
        <v>404</v>
      </c>
      <c r="D1973" s="3" t="s">
        <v>117</v>
      </c>
      <c r="E1973" s="3" t="s">
        <v>405</v>
      </c>
    </row>
    <row r="1974" spans="1:5" ht="13.5">
      <c r="A1974" s="3" t="s">
        <v>2339</v>
      </c>
      <c r="B1974" s="3" t="str">
        <f>"1120030183"</f>
        <v>1120030183</v>
      </c>
      <c r="C1974" s="3" t="s">
        <v>404</v>
      </c>
      <c r="D1974" s="3" t="s">
        <v>117</v>
      </c>
      <c r="E1974" s="3" t="s">
        <v>405</v>
      </c>
    </row>
    <row r="1975" spans="1:5" ht="13.5">
      <c r="A1975" s="3" t="s">
        <v>2340</v>
      </c>
      <c r="B1975" s="3" t="str">
        <f>"1120030184"</f>
        <v>1120030184</v>
      </c>
      <c r="C1975" s="3" t="s">
        <v>404</v>
      </c>
      <c r="D1975" s="3" t="s">
        <v>117</v>
      </c>
      <c r="E1975" s="3" t="s">
        <v>405</v>
      </c>
    </row>
    <row r="1976" spans="1:5" ht="13.5">
      <c r="A1976" s="3" t="s">
        <v>2341</v>
      </c>
      <c r="B1976" s="3" t="str">
        <f>"1120030185"</f>
        <v>1120030185</v>
      </c>
      <c r="C1976" s="3" t="s">
        <v>404</v>
      </c>
      <c r="D1976" s="3" t="s">
        <v>117</v>
      </c>
      <c r="E1976" s="3" t="s">
        <v>405</v>
      </c>
    </row>
    <row r="1977" spans="1:5" ht="13.5">
      <c r="A1977" s="3" t="s">
        <v>2342</v>
      </c>
      <c r="B1977" s="3" t="str">
        <f>"1120030186"</f>
        <v>1120030186</v>
      </c>
      <c r="C1977" s="3" t="s">
        <v>404</v>
      </c>
      <c r="D1977" s="3" t="s">
        <v>117</v>
      </c>
      <c r="E1977" s="3" t="s">
        <v>405</v>
      </c>
    </row>
    <row r="1978" spans="1:5" ht="13.5">
      <c r="A1978" s="3" t="s">
        <v>2343</v>
      </c>
      <c r="B1978" s="3" t="str">
        <f>"1120030187"</f>
        <v>1120030187</v>
      </c>
      <c r="C1978" s="3" t="s">
        <v>404</v>
      </c>
      <c r="D1978" s="3" t="s">
        <v>117</v>
      </c>
      <c r="E1978" s="3" t="s">
        <v>405</v>
      </c>
    </row>
    <row r="1979" spans="1:5" ht="13.5">
      <c r="A1979" s="3" t="s">
        <v>2344</v>
      </c>
      <c r="B1979" s="3" t="str">
        <f>"1120030188"</f>
        <v>1120030188</v>
      </c>
      <c r="C1979" s="3" t="s">
        <v>404</v>
      </c>
      <c r="D1979" s="3" t="s">
        <v>117</v>
      </c>
      <c r="E1979" s="3" t="s">
        <v>405</v>
      </c>
    </row>
    <row r="1980" spans="1:5" ht="13.5">
      <c r="A1980" s="3" t="s">
        <v>2345</v>
      </c>
      <c r="B1980" s="3" t="str">
        <f>"1120030189"</f>
        <v>1120030189</v>
      </c>
      <c r="C1980" s="3" t="s">
        <v>404</v>
      </c>
      <c r="D1980" s="3" t="s">
        <v>117</v>
      </c>
      <c r="E1980" s="3" t="s">
        <v>405</v>
      </c>
    </row>
    <row r="1981" spans="1:5" ht="13.5">
      <c r="A1981" s="3" t="s">
        <v>2346</v>
      </c>
      <c r="B1981" s="3" t="str">
        <f>"1120030190"</f>
        <v>1120030190</v>
      </c>
      <c r="C1981" s="3" t="s">
        <v>404</v>
      </c>
      <c r="D1981" s="3" t="s">
        <v>117</v>
      </c>
      <c r="E1981" s="3" t="s">
        <v>405</v>
      </c>
    </row>
    <row r="1982" spans="1:5" ht="13.5">
      <c r="A1982" s="3" t="s">
        <v>2347</v>
      </c>
      <c r="B1982" s="3" t="str">
        <f>"1120030191"</f>
        <v>1120030191</v>
      </c>
      <c r="C1982" s="3" t="s">
        <v>404</v>
      </c>
      <c r="D1982" s="3" t="s">
        <v>117</v>
      </c>
      <c r="E1982" s="3" t="s">
        <v>405</v>
      </c>
    </row>
    <row r="1983" spans="1:5" ht="13.5">
      <c r="A1983" s="3" t="s">
        <v>2348</v>
      </c>
      <c r="B1983" s="3" t="str">
        <f>"1120030192"</f>
        <v>1120030192</v>
      </c>
      <c r="C1983" s="3" t="s">
        <v>404</v>
      </c>
      <c r="D1983" s="3" t="s">
        <v>117</v>
      </c>
      <c r="E1983" s="3" t="s">
        <v>405</v>
      </c>
    </row>
    <row r="1984" spans="1:5" ht="13.5">
      <c r="A1984" s="3" t="s">
        <v>2349</v>
      </c>
      <c r="B1984" s="3" t="str">
        <f>"1120030193"</f>
        <v>1120030193</v>
      </c>
      <c r="C1984" s="3" t="s">
        <v>404</v>
      </c>
      <c r="D1984" s="3" t="s">
        <v>117</v>
      </c>
      <c r="E1984" s="3" t="s">
        <v>405</v>
      </c>
    </row>
    <row r="1985" spans="1:5" ht="13.5">
      <c r="A1985" s="3" t="s">
        <v>515</v>
      </c>
      <c r="B1985" s="3" t="str">
        <f>"1120030194"</f>
        <v>1120030194</v>
      </c>
      <c r="C1985" s="3" t="s">
        <v>404</v>
      </c>
      <c r="D1985" s="3" t="s">
        <v>117</v>
      </c>
      <c r="E1985" s="3" t="s">
        <v>405</v>
      </c>
    </row>
    <row r="1986" spans="1:5" ht="13.5">
      <c r="A1986" s="3" t="s">
        <v>2350</v>
      </c>
      <c r="B1986" s="3" t="str">
        <f>"1120030195"</f>
        <v>1120030195</v>
      </c>
      <c r="C1986" s="3" t="s">
        <v>404</v>
      </c>
      <c r="D1986" s="3" t="s">
        <v>117</v>
      </c>
      <c r="E1986" s="3" t="s">
        <v>405</v>
      </c>
    </row>
    <row r="1987" spans="1:5" ht="13.5">
      <c r="A1987" s="3" t="s">
        <v>2351</v>
      </c>
      <c r="B1987" s="3" t="str">
        <f>"1120030196"</f>
        <v>1120030196</v>
      </c>
      <c r="C1987" s="3" t="s">
        <v>404</v>
      </c>
      <c r="D1987" s="3" t="s">
        <v>117</v>
      </c>
      <c r="E1987" s="3" t="s">
        <v>405</v>
      </c>
    </row>
    <row r="1988" spans="1:5" ht="13.5">
      <c r="A1988" s="3" t="s">
        <v>2352</v>
      </c>
      <c r="B1988" s="3" t="str">
        <f>"1120030197"</f>
        <v>1120030197</v>
      </c>
      <c r="C1988" s="3" t="s">
        <v>404</v>
      </c>
      <c r="D1988" s="3" t="s">
        <v>117</v>
      </c>
      <c r="E1988" s="3" t="s">
        <v>405</v>
      </c>
    </row>
    <row r="1989" spans="1:5" ht="13.5">
      <c r="A1989" s="3" t="s">
        <v>2353</v>
      </c>
      <c r="B1989" s="3" t="str">
        <f>"1120030198"</f>
        <v>1120030198</v>
      </c>
      <c r="C1989" s="3" t="s">
        <v>404</v>
      </c>
      <c r="D1989" s="3" t="s">
        <v>117</v>
      </c>
      <c r="E1989" s="3" t="s">
        <v>405</v>
      </c>
    </row>
    <row r="1990" spans="1:5" ht="13.5">
      <c r="A1990" s="3" t="s">
        <v>2354</v>
      </c>
      <c r="B1990" s="3" t="str">
        <f>"1120030199"</f>
        <v>1120030199</v>
      </c>
      <c r="C1990" s="3" t="s">
        <v>404</v>
      </c>
      <c r="D1990" s="3" t="s">
        <v>117</v>
      </c>
      <c r="E1990" s="3" t="s">
        <v>405</v>
      </c>
    </row>
    <row r="1991" spans="1:5" ht="13.5">
      <c r="A1991" s="3" t="s">
        <v>2355</v>
      </c>
      <c r="B1991" s="3" t="str">
        <f>"1120030200"</f>
        <v>1120030200</v>
      </c>
      <c r="C1991" s="3" t="s">
        <v>404</v>
      </c>
      <c r="D1991" s="3" t="s">
        <v>117</v>
      </c>
      <c r="E1991" s="3" t="s">
        <v>405</v>
      </c>
    </row>
    <row r="1992" spans="1:5" ht="13.5">
      <c r="A1992" s="3" t="s">
        <v>2356</v>
      </c>
      <c r="B1992" s="3" t="str">
        <f>"1120030201"</f>
        <v>1120030201</v>
      </c>
      <c r="C1992" s="3" t="s">
        <v>404</v>
      </c>
      <c r="D1992" s="3" t="s">
        <v>117</v>
      </c>
      <c r="E1992" s="3" t="s">
        <v>405</v>
      </c>
    </row>
    <row r="1993" spans="1:5" ht="13.5">
      <c r="A1993" s="3" t="s">
        <v>2357</v>
      </c>
      <c r="B1993" s="3" t="str">
        <f>"1120030202"</f>
        <v>1120030202</v>
      </c>
      <c r="C1993" s="3" t="s">
        <v>404</v>
      </c>
      <c r="D1993" s="3" t="s">
        <v>117</v>
      </c>
      <c r="E1993" s="3" t="s">
        <v>405</v>
      </c>
    </row>
    <row r="1994" spans="1:5" ht="13.5">
      <c r="A1994" s="3" t="s">
        <v>2358</v>
      </c>
      <c r="B1994" s="3" t="str">
        <f>"1120030203"</f>
        <v>1120030203</v>
      </c>
      <c r="C1994" s="3" t="s">
        <v>404</v>
      </c>
      <c r="D1994" s="3" t="s">
        <v>117</v>
      </c>
      <c r="E1994" s="3" t="s">
        <v>405</v>
      </c>
    </row>
    <row r="1995" spans="1:5" ht="13.5">
      <c r="A1995" s="3" t="s">
        <v>2359</v>
      </c>
      <c r="B1995" s="3" t="str">
        <f>"1120030204"</f>
        <v>1120030204</v>
      </c>
      <c r="C1995" s="3" t="s">
        <v>404</v>
      </c>
      <c r="D1995" s="3" t="s">
        <v>117</v>
      </c>
      <c r="E1995" s="3" t="s">
        <v>405</v>
      </c>
    </row>
    <row r="1996" spans="1:5" ht="13.5">
      <c r="A1996" s="3" t="s">
        <v>2360</v>
      </c>
      <c r="B1996" s="3" t="str">
        <f>"1120030205"</f>
        <v>1120030205</v>
      </c>
      <c r="C1996" s="3" t="s">
        <v>404</v>
      </c>
      <c r="D1996" s="3" t="s">
        <v>117</v>
      </c>
      <c r="E1996" s="3" t="s">
        <v>405</v>
      </c>
    </row>
    <row r="1997" spans="1:5" ht="13.5">
      <c r="A1997" s="3" t="s">
        <v>2361</v>
      </c>
      <c r="B1997" s="3" t="str">
        <f>"1120030206"</f>
        <v>1120030206</v>
      </c>
      <c r="C1997" s="3" t="s">
        <v>404</v>
      </c>
      <c r="D1997" s="3" t="s">
        <v>117</v>
      </c>
      <c r="E1997" s="3" t="s">
        <v>405</v>
      </c>
    </row>
    <row r="1998" spans="1:5" ht="13.5">
      <c r="A1998" s="3" t="s">
        <v>2362</v>
      </c>
      <c r="B1998" s="3" t="str">
        <f>"1120030207"</f>
        <v>1120030207</v>
      </c>
      <c r="C1998" s="3" t="s">
        <v>404</v>
      </c>
      <c r="D1998" s="3" t="s">
        <v>117</v>
      </c>
      <c r="E1998" s="3" t="s">
        <v>405</v>
      </c>
    </row>
    <row r="1999" spans="1:5" ht="13.5">
      <c r="A1999" s="3" t="s">
        <v>2363</v>
      </c>
      <c r="B1999" s="3" t="str">
        <f>"1120030208"</f>
        <v>1120030208</v>
      </c>
      <c r="C1999" s="3" t="s">
        <v>404</v>
      </c>
      <c r="D1999" s="3" t="s">
        <v>117</v>
      </c>
      <c r="E1999" s="3" t="s">
        <v>405</v>
      </c>
    </row>
    <row r="2000" spans="1:5" ht="13.5">
      <c r="A2000" s="3" t="s">
        <v>2364</v>
      </c>
      <c r="B2000" s="3" t="str">
        <f>"1120030209"</f>
        <v>1120030209</v>
      </c>
      <c r="C2000" s="3" t="s">
        <v>404</v>
      </c>
      <c r="D2000" s="3" t="s">
        <v>117</v>
      </c>
      <c r="E2000" s="3" t="s">
        <v>405</v>
      </c>
    </row>
    <row r="2001" spans="1:5" ht="13.5">
      <c r="A2001" s="3" t="s">
        <v>2365</v>
      </c>
      <c r="B2001" s="3" t="str">
        <f>"1120030210"</f>
        <v>1120030210</v>
      </c>
      <c r="C2001" s="3" t="s">
        <v>404</v>
      </c>
      <c r="D2001" s="3" t="s">
        <v>117</v>
      </c>
      <c r="E2001" s="3" t="s">
        <v>405</v>
      </c>
    </row>
    <row r="2002" spans="1:5" ht="13.5">
      <c r="A2002" s="3" t="s">
        <v>2366</v>
      </c>
      <c r="B2002" s="3" t="str">
        <f>"1120030211"</f>
        <v>1120030211</v>
      </c>
      <c r="C2002" s="3" t="s">
        <v>404</v>
      </c>
      <c r="D2002" s="3" t="s">
        <v>117</v>
      </c>
      <c r="E2002" s="3" t="s">
        <v>405</v>
      </c>
    </row>
    <row r="2003" spans="1:5" ht="13.5">
      <c r="A2003" s="3" t="s">
        <v>2367</v>
      </c>
      <c r="B2003" s="3" t="str">
        <f>"1120030212"</f>
        <v>1120030212</v>
      </c>
      <c r="C2003" s="3" t="s">
        <v>404</v>
      </c>
      <c r="D2003" s="3" t="s">
        <v>117</v>
      </c>
      <c r="E2003" s="3" t="s">
        <v>405</v>
      </c>
    </row>
    <row r="2004" spans="1:5" ht="13.5">
      <c r="A2004" s="3" t="s">
        <v>2368</v>
      </c>
      <c r="B2004" s="3" t="str">
        <f>"1120030213"</f>
        <v>1120030213</v>
      </c>
      <c r="C2004" s="3" t="s">
        <v>404</v>
      </c>
      <c r="D2004" s="3" t="s">
        <v>117</v>
      </c>
      <c r="E2004" s="3" t="s">
        <v>405</v>
      </c>
    </row>
    <row r="2005" spans="1:5" ht="13.5">
      <c r="A2005" s="3" t="s">
        <v>2369</v>
      </c>
      <c r="B2005" s="3" t="str">
        <f>"1120030214"</f>
        <v>1120030214</v>
      </c>
      <c r="C2005" s="3" t="s">
        <v>404</v>
      </c>
      <c r="D2005" s="3" t="s">
        <v>117</v>
      </c>
      <c r="E2005" s="3" t="s">
        <v>405</v>
      </c>
    </row>
    <row r="2006" spans="1:5" ht="13.5">
      <c r="A2006" s="3" t="s">
        <v>2370</v>
      </c>
      <c r="B2006" s="3" t="str">
        <f>"1120030215"</f>
        <v>1120030215</v>
      </c>
      <c r="C2006" s="3" t="s">
        <v>404</v>
      </c>
      <c r="D2006" s="3" t="s">
        <v>117</v>
      </c>
      <c r="E2006" s="3" t="s">
        <v>405</v>
      </c>
    </row>
    <row r="2007" spans="1:5" ht="13.5">
      <c r="A2007" s="3" t="s">
        <v>2371</v>
      </c>
      <c r="B2007" s="3" t="str">
        <f>"1120030216"</f>
        <v>1120030216</v>
      </c>
      <c r="C2007" s="3" t="s">
        <v>404</v>
      </c>
      <c r="D2007" s="3" t="s">
        <v>117</v>
      </c>
      <c r="E2007" s="3" t="s">
        <v>405</v>
      </c>
    </row>
    <row r="2008" spans="1:5" ht="13.5">
      <c r="A2008" s="3" t="s">
        <v>2372</v>
      </c>
      <c r="B2008" s="3" t="str">
        <f>"1120030217"</f>
        <v>1120030217</v>
      </c>
      <c r="C2008" s="3" t="s">
        <v>404</v>
      </c>
      <c r="D2008" s="3" t="s">
        <v>117</v>
      </c>
      <c r="E2008" s="3" t="s">
        <v>405</v>
      </c>
    </row>
    <row r="2009" spans="1:5" ht="13.5">
      <c r="A2009" s="3" t="s">
        <v>2373</v>
      </c>
      <c r="B2009" s="3" t="str">
        <f>"1120030218"</f>
        <v>1120030218</v>
      </c>
      <c r="C2009" s="3" t="s">
        <v>404</v>
      </c>
      <c r="D2009" s="3" t="s">
        <v>117</v>
      </c>
      <c r="E2009" s="3" t="s">
        <v>405</v>
      </c>
    </row>
    <row r="2010" spans="1:5" ht="13.5">
      <c r="A2010" s="3" t="s">
        <v>2374</v>
      </c>
      <c r="B2010" s="3" t="str">
        <f>"1120030219"</f>
        <v>1120030219</v>
      </c>
      <c r="C2010" s="3" t="s">
        <v>404</v>
      </c>
      <c r="D2010" s="3" t="s">
        <v>117</v>
      </c>
      <c r="E2010" s="3" t="s">
        <v>405</v>
      </c>
    </row>
    <row r="2011" spans="1:5" ht="13.5">
      <c r="A2011" s="3" t="s">
        <v>2375</v>
      </c>
      <c r="B2011" s="3" t="str">
        <f>"1120030220"</f>
        <v>1120030220</v>
      </c>
      <c r="C2011" s="3" t="s">
        <v>404</v>
      </c>
      <c r="D2011" s="3" t="s">
        <v>117</v>
      </c>
      <c r="E2011" s="3" t="s">
        <v>405</v>
      </c>
    </row>
    <row r="2012" spans="1:5" ht="13.5">
      <c r="A2012" s="3" t="s">
        <v>2376</v>
      </c>
      <c r="B2012" s="3" t="str">
        <f>"1120030221"</f>
        <v>1120030221</v>
      </c>
      <c r="C2012" s="3" t="s">
        <v>404</v>
      </c>
      <c r="D2012" s="3" t="s">
        <v>117</v>
      </c>
      <c r="E2012" s="3" t="s">
        <v>405</v>
      </c>
    </row>
    <row r="2013" spans="1:5" ht="13.5">
      <c r="A2013" s="3" t="s">
        <v>2377</v>
      </c>
      <c r="B2013" s="3" t="str">
        <f>"1120030222"</f>
        <v>1120030222</v>
      </c>
      <c r="C2013" s="3" t="s">
        <v>404</v>
      </c>
      <c r="D2013" s="3" t="s">
        <v>117</v>
      </c>
      <c r="E2013" s="3" t="s">
        <v>405</v>
      </c>
    </row>
    <row r="2014" spans="1:5" ht="13.5">
      <c r="A2014" s="3" t="s">
        <v>2378</v>
      </c>
      <c r="B2014" s="3" t="str">
        <f>"1120030223"</f>
        <v>1120030223</v>
      </c>
      <c r="C2014" s="3" t="s">
        <v>404</v>
      </c>
      <c r="D2014" s="3" t="s">
        <v>117</v>
      </c>
      <c r="E2014" s="3" t="s">
        <v>405</v>
      </c>
    </row>
    <row r="2015" spans="1:5" ht="13.5">
      <c r="A2015" s="3" t="s">
        <v>2379</v>
      </c>
      <c r="B2015" s="3" t="str">
        <f>"1120030224"</f>
        <v>1120030224</v>
      </c>
      <c r="C2015" s="3" t="s">
        <v>404</v>
      </c>
      <c r="D2015" s="3" t="s">
        <v>117</v>
      </c>
      <c r="E2015" s="3" t="s">
        <v>405</v>
      </c>
    </row>
    <row r="2016" spans="1:5" ht="13.5">
      <c r="A2016" s="3" t="s">
        <v>2380</v>
      </c>
      <c r="B2016" s="3" t="str">
        <f>"1120030225"</f>
        <v>1120030225</v>
      </c>
      <c r="C2016" s="3" t="s">
        <v>404</v>
      </c>
      <c r="D2016" s="3" t="s">
        <v>117</v>
      </c>
      <c r="E2016" s="3" t="s">
        <v>405</v>
      </c>
    </row>
    <row r="2017" spans="1:5" ht="13.5">
      <c r="A2017" s="3" t="s">
        <v>2381</v>
      </c>
      <c r="B2017" s="3" t="str">
        <f>"1120030226"</f>
        <v>1120030226</v>
      </c>
      <c r="C2017" s="3" t="s">
        <v>404</v>
      </c>
      <c r="D2017" s="3" t="s">
        <v>117</v>
      </c>
      <c r="E2017" s="3" t="s">
        <v>405</v>
      </c>
    </row>
    <row r="2018" spans="1:5" ht="13.5">
      <c r="A2018" s="3" t="s">
        <v>2382</v>
      </c>
      <c r="B2018" s="3" t="str">
        <f>"1120030227"</f>
        <v>1120030227</v>
      </c>
      <c r="C2018" s="3" t="s">
        <v>404</v>
      </c>
      <c r="D2018" s="3" t="s">
        <v>117</v>
      </c>
      <c r="E2018" s="3" t="s">
        <v>405</v>
      </c>
    </row>
    <row r="2019" spans="1:5" ht="13.5">
      <c r="A2019" s="3" t="s">
        <v>2383</v>
      </c>
      <c r="B2019" s="3" t="str">
        <f>"1120030228"</f>
        <v>1120030228</v>
      </c>
      <c r="C2019" s="3" t="s">
        <v>404</v>
      </c>
      <c r="D2019" s="3" t="s">
        <v>117</v>
      </c>
      <c r="E2019" s="3" t="s">
        <v>405</v>
      </c>
    </row>
    <row r="2020" spans="1:5" ht="13.5">
      <c r="A2020" s="3" t="s">
        <v>2384</v>
      </c>
      <c r="B2020" s="3" t="str">
        <f>"1120030229"</f>
        <v>1120030229</v>
      </c>
      <c r="C2020" s="3" t="s">
        <v>404</v>
      </c>
      <c r="D2020" s="3" t="s">
        <v>117</v>
      </c>
      <c r="E2020" s="3" t="s">
        <v>405</v>
      </c>
    </row>
    <row r="2021" spans="1:5" ht="13.5">
      <c r="A2021" s="3" t="s">
        <v>2385</v>
      </c>
      <c r="B2021" s="3" t="str">
        <f>"1120030230"</f>
        <v>1120030230</v>
      </c>
      <c r="C2021" s="3" t="s">
        <v>404</v>
      </c>
      <c r="D2021" s="3" t="s">
        <v>117</v>
      </c>
      <c r="E2021" s="3" t="s">
        <v>405</v>
      </c>
    </row>
    <row r="2022" spans="1:5" ht="13.5">
      <c r="A2022" s="3" t="s">
        <v>2386</v>
      </c>
      <c r="B2022" s="3" t="str">
        <f>"1120030231"</f>
        <v>1120030231</v>
      </c>
      <c r="C2022" s="3" t="s">
        <v>404</v>
      </c>
      <c r="D2022" s="3" t="s">
        <v>117</v>
      </c>
      <c r="E2022" s="3" t="s">
        <v>405</v>
      </c>
    </row>
    <row r="2023" spans="1:5" ht="13.5">
      <c r="A2023" s="3" t="s">
        <v>2387</v>
      </c>
      <c r="B2023" s="3" t="str">
        <f>"1120030232"</f>
        <v>1120030232</v>
      </c>
      <c r="C2023" s="3" t="s">
        <v>404</v>
      </c>
      <c r="D2023" s="3" t="s">
        <v>117</v>
      </c>
      <c r="E2023" s="3" t="s">
        <v>405</v>
      </c>
    </row>
    <row r="2024" spans="1:5" ht="13.5">
      <c r="A2024" s="3" t="s">
        <v>2388</v>
      </c>
      <c r="B2024" s="3" t="str">
        <f>"1120030233"</f>
        <v>1120030233</v>
      </c>
      <c r="C2024" s="3" t="s">
        <v>404</v>
      </c>
      <c r="D2024" s="3" t="s">
        <v>117</v>
      </c>
      <c r="E2024" s="3" t="s">
        <v>405</v>
      </c>
    </row>
    <row r="2025" spans="1:5" ht="13.5">
      <c r="A2025" s="3" t="s">
        <v>2389</v>
      </c>
      <c r="B2025" s="3" t="str">
        <f>"1120030234"</f>
        <v>1120030234</v>
      </c>
      <c r="C2025" s="3" t="s">
        <v>404</v>
      </c>
      <c r="D2025" s="3" t="s">
        <v>117</v>
      </c>
      <c r="E2025" s="3" t="s">
        <v>405</v>
      </c>
    </row>
    <row r="2026" spans="1:5" ht="13.5">
      <c r="A2026" s="3" t="s">
        <v>2390</v>
      </c>
      <c r="B2026" s="3" t="str">
        <f>"1120030235"</f>
        <v>1120030235</v>
      </c>
      <c r="C2026" s="3" t="s">
        <v>404</v>
      </c>
      <c r="D2026" s="3" t="s">
        <v>117</v>
      </c>
      <c r="E2026" s="3" t="s">
        <v>405</v>
      </c>
    </row>
    <row r="2027" spans="1:5" ht="13.5">
      <c r="A2027" s="3" t="s">
        <v>2391</v>
      </c>
      <c r="B2027" s="3" t="str">
        <f>"1120030236"</f>
        <v>1120030236</v>
      </c>
      <c r="C2027" s="3" t="s">
        <v>404</v>
      </c>
      <c r="D2027" s="3" t="s">
        <v>117</v>
      </c>
      <c r="E2027" s="3" t="s">
        <v>405</v>
      </c>
    </row>
    <row r="2028" spans="1:5" ht="13.5">
      <c r="A2028" s="3" t="s">
        <v>2392</v>
      </c>
      <c r="B2028" s="3" t="str">
        <f>"1120030237"</f>
        <v>1120030237</v>
      </c>
      <c r="C2028" s="3" t="s">
        <v>404</v>
      </c>
      <c r="D2028" s="3" t="s">
        <v>117</v>
      </c>
      <c r="E2028" s="3" t="s">
        <v>405</v>
      </c>
    </row>
    <row r="2029" spans="1:5" ht="13.5">
      <c r="A2029" s="3" t="s">
        <v>2393</v>
      </c>
      <c r="B2029" s="3" t="str">
        <f>"1120030238"</f>
        <v>1120030238</v>
      </c>
      <c r="C2029" s="3" t="s">
        <v>404</v>
      </c>
      <c r="D2029" s="3" t="s">
        <v>117</v>
      </c>
      <c r="E2029" s="3" t="s">
        <v>405</v>
      </c>
    </row>
    <row r="2030" spans="1:5" ht="13.5">
      <c r="A2030" s="3" t="s">
        <v>2394</v>
      </c>
      <c r="B2030" s="3" t="str">
        <f>"1120030239"</f>
        <v>1120030239</v>
      </c>
      <c r="C2030" s="3" t="s">
        <v>404</v>
      </c>
      <c r="D2030" s="3" t="s">
        <v>117</v>
      </c>
      <c r="E2030" s="3" t="s">
        <v>405</v>
      </c>
    </row>
    <row r="2031" spans="1:5" ht="13.5">
      <c r="A2031" s="3" t="s">
        <v>2395</v>
      </c>
      <c r="B2031" s="3" t="str">
        <f>"1120030240"</f>
        <v>1120030240</v>
      </c>
      <c r="C2031" s="3" t="s">
        <v>404</v>
      </c>
      <c r="D2031" s="3" t="s">
        <v>117</v>
      </c>
      <c r="E2031" s="3" t="s">
        <v>405</v>
      </c>
    </row>
    <row r="2032" spans="1:5" ht="13.5">
      <c r="A2032" s="3" t="s">
        <v>2396</v>
      </c>
      <c r="B2032" s="3" t="str">
        <f>"1120030241"</f>
        <v>1120030241</v>
      </c>
      <c r="C2032" s="3" t="s">
        <v>404</v>
      </c>
      <c r="D2032" s="3" t="s">
        <v>117</v>
      </c>
      <c r="E2032" s="3" t="s">
        <v>405</v>
      </c>
    </row>
    <row r="2033" spans="1:5" ht="13.5">
      <c r="A2033" s="3" t="s">
        <v>2397</v>
      </c>
      <c r="B2033" s="3" t="str">
        <f>"1120030242"</f>
        <v>1120030242</v>
      </c>
      <c r="C2033" s="3" t="s">
        <v>404</v>
      </c>
      <c r="D2033" s="3" t="s">
        <v>117</v>
      </c>
      <c r="E2033" s="3" t="s">
        <v>405</v>
      </c>
    </row>
    <row r="2034" spans="1:5" ht="13.5">
      <c r="A2034" s="3" t="s">
        <v>2398</v>
      </c>
      <c r="B2034" s="3" t="str">
        <f>"1120030243"</f>
        <v>1120030243</v>
      </c>
      <c r="C2034" s="3" t="s">
        <v>404</v>
      </c>
      <c r="D2034" s="3" t="s">
        <v>117</v>
      </c>
      <c r="E2034" s="3" t="s">
        <v>405</v>
      </c>
    </row>
    <row r="2035" spans="1:5" ht="13.5">
      <c r="A2035" s="3" t="s">
        <v>2399</v>
      </c>
      <c r="B2035" s="3" t="str">
        <f>"1120030244"</f>
        <v>1120030244</v>
      </c>
      <c r="C2035" s="3" t="s">
        <v>404</v>
      </c>
      <c r="D2035" s="3" t="s">
        <v>117</v>
      </c>
      <c r="E2035" s="3" t="s">
        <v>405</v>
      </c>
    </row>
    <row r="2036" spans="1:5" ht="13.5">
      <c r="A2036" s="3" t="s">
        <v>2400</v>
      </c>
      <c r="B2036" s="3" t="str">
        <f>"1120030245"</f>
        <v>1120030245</v>
      </c>
      <c r="C2036" s="3" t="s">
        <v>404</v>
      </c>
      <c r="D2036" s="3" t="s">
        <v>117</v>
      </c>
      <c r="E2036" s="3" t="s">
        <v>405</v>
      </c>
    </row>
    <row r="2037" spans="1:5" ht="13.5">
      <c r="A2037" s="3" t="s">
        <v>2401</v>
      </c>
      <c r="B2037" s="3" t="str">
        <f>"1120030246"</f>
        <v>1120030246</v>
      </c>
      <c r="C2037" s="3" t="s">
        <v>404</v>
      </c>
      <c r="D2037" s="3" t="s">
        <v>117</v>
      </c>
      <c r="E2037" s="3" t="s">
        <v>405</v>
      </c>
    </row>
    <row r="2038" spans="1:5" ht="13.5">
      <c r="A2038" s="3" t="s">
        <v>2402</v>
      </c>
      <c r="B2038" s="3" t="str">
        <f>"1120030247"</f>
        <v>1120030247</v>
      </c>
      <c r="C2038" s="3" t="s">
        <v>404</v>
      </c>
      <c r="D2038" s="3" t="s">
        <v>117</v>
      </c>
      <c r="E2038" s="3" t="s">
        <v>405</v>
      </c>
    </row>
    <row r="2039" spans="1:5" ht="13.5">
      <c r="A2039" s="3" t="s">
        <v>2403</v>
      </c>
      <c r="B2039" s="3" t="str">
        <f>"1120030248"</f>
        <v>1120030248</v>
      </c>
      <c r="C2039" s="3" t="s">
        <v>404</v>
      </c>
      <c r="D2039" s="3" t="s">
        <v>117</v>
      </c>
      <c r="E2039" s="3" t="s">
        <v>405</v>
      </c>
    </row>
    <row r="2040" spans="1:5" ht="13.5">
      <c r="A2040" s="3" t="s">
        <v>2404</v>
      </c>
      <c r="B2040" s="3" t="str">
        <f>"1120030249"</f>
        <v>1120030249</v>
      </c>
      <c r="C2040" s="3" t="s">
        <v>404</v>
      </c>
      <c r="D2040" s="3" t="s">
        <v>117</v>
      </c>
      <c r="E2040" s="3" t="s">
        <v>405</v>
      </c>
    </row>
    <row r="2041" spans="1:5" ht="13.5">
      <c r="A2041" s="3" t="s">
        <v>2405</v>
      </c>
      <c r="B2041" s="3" t="str">
        <f>"1120030250"</f>
        <v>1120030250</v>
      </c>
      <c r="C2041" s="3" t="s">
        <v>404</v>
      </c>
      <c r="D2041" s="3" t="s">
        <v>117</v>
      </c>
      <c r="E2041" s="3" t="s">
        <v>405</v>
      </c>
    </row>
    <row r="2042" spans="1:5" ht="13.5">
      <c r="A2042" s="3" t="s">
        <v>2406</v>
      </c>
      <c r="B2042" s="3" t="str">
        <f>"1120030251"</f>
        <v>1120030251</v>
      </c>
      <c r="C2042" s="3" t="s">
        <v>404</v>
      </c>
      <c r="D2042" s="3" t="s">
        <v>117</v>
      </c>
      <c r="E2042" s="3" t="s">
        <v>405</v>
      </c>
    </row>
    <row r="2043" spans="1:5" ht="13.5">
      <c r="A2043" s="3" t="s">
        <v>2407</v>
      </c>
      <c r="B2043" s="3" t="str">
        <f>"1120030252"</f>
        <v>1120030252</v>
      </c>
      <c r="C2043" s="3" t="s">
        <v>404</v>
      </c>
      <c r="D2043" s="3" t="s">
        <v>117</v>
      </c>
      <c r="E2043" s="3" t="s">
        <v>405</v>
      </c>
    </row>
    <row r="2044" spans="1:5" ht="13.5">
      <c r="A2044" s="3" t="s">
        <v>2408</v>
      </c>
      <c r="B2044" s="3" t="str">
        <f>"1120030253"</f>
        <v>1120030253</v>
      </c>
      <c r="C2044" s="3" t="s">
        <v>404</v>
      </c>
      <c r="D2044" s="3" t="s">
        <v>117</v>
      </c>
      <c r="E2044" s="3" t="s">
        <v>405</v>
      </c>
    </row>
    <row r="2045" spans="1:5" ht="13.5">
      <c r="A2045" s="3" t="s">
        <v>2409</v>
      </c>
      <c r="B2045" s="3" t="str">
        <f>"1120030254"</f>
        <v>1120030254</v>
      </c>
      <c r="C2045" s="3" t="s">
        <v>404</v>
      </c>
      <c r="D2045" s="3" t="s">
        <v>117</v>
      </c>
      <c r="E2045" s="3" t="s">
        <v>405</v>
      </c>
    </row>
    <row r="2046" spans="1:5" ht="13.5">
      <c r="A2046" s="3" t="s">
        <v>934</v>
      </c>
      <c r="B2046" s="3" t="str">
        <f>"1120030255"</f>
        <v>1120030255</v>
      </c>
      <c r="C2046" s="3" t="s">
        <v>404</v>
      </c>
      <c r="D2046" s="3" t="s">
        <v>117</v>
      </c>
      <c r="E2046" s="3" t="s">
        <v>405</v>
      </c>
    </row>
    <row r="2047" spans="1:5" ht="13.5">
      <c r="A2047" s="3" t="s">
        <v>2410</v>
      </c>
      <c r="B2047" s="3" t="str">
        <f>"1120030256"</f>
        <v>1120030256</v>
      </c>
      <c r="C2047" s="3" t="s">
        <v>404</v>
      </c>
      <c r="D2047" s="3" t="s">
        <v>117</v>
      </c>
      <c r="E2047" s="3" t="s">
        <v>405</v>
      </c>
    </row>
    <row r="2048" spans="1:5" ht="13.5">
      <c r="A2048" s="3" t="s">
        <v>1904</v>
      </c>
      <c r="B2048" s="3" t="str">
        <f>"1120030257"</f>
        <v>1120030257</v>
      </c>
      <c r="C2048" s="3" t="s">
        <v>404</v>
      </c>
      <c r="D2048" s="3" t="s">
        <v>117</v>
      </c>
      <c r="E2048" s="3" t="s">
        <v>405</v>
      </c>
    </row>
    <row r="2049" spans="1:5" ht="13.5">
      <c r="A2049" s="3" t="s">
        <v>2411</v>
      </c>
      <c r="B2049" s="3" t="str">
        <f>"1120030258"</f>
        <v>1120030258</v>
      </c>
      <c r="C2049" s="3" t="s">
        <v>404</v>
      </c>
      <c r="D2049" s="3" t="s">
        <v>117</v>
      </c>
      <c r="E2049" s="3" t="s">
        <v>405</v>
      </c>
    </row>
    <row r="2050" spans="1:5" ht="13.5">
      <c r="A2050" s="3" t="s">
        <v>2412</v>
      </c>
      <c r="B2050" s="3" t="str">
        <f>"1120030259"</f>
        <v>1120030259</v>
      </c>
      <c r="C2050" s="3" t="s">
        <v>404</v>
      </c>
      <c r="D2050" s="3" t="s">
        <v>117</v>
      </c>
      <c r="E2050" s="3" t="s">
        <v>405</v>
      </c>
    </row>
    <row r="2051" spans="1:5" ht="13.5">
      <c r="A2051" s="3" t="s">
        <v>2413</v>
      </c>
      <c r="B2051" s="3" t="str">
        <f>"1120030260"</f>
        <v>1120030260</v>
      </c>
      <c r="C2051" s="3" t="s">
        <v>404</v>
      </c>
      <c r="D2051" s="3" t="s">
        <v>117</v>
      </c>
      <c r="E2051" s="3" t="s">
        <v>405</v>
      </c>
    </row>
    <row r="2052" spans="1:5" ht="13.5">
      <c r="A2052" s="3" t="s">
        <v>2414</v>
      </c>
      <c r="B2052" s="3" t="str">
        <f>"1120030261"</f>
        <v>1120030261</v>
      </c>
      <c r="C2052" s="3" t="s">
        <v>404</v>
      </c>
      <c r="D2052" s="3" t="s">
        <v>117</v>
      </c>
      <c r="E2052" s="3" t="s">
        <v>405</v>
      </c>
    </row>
    <row r="2053" spans="1:5" ht="13.5">
      <c r="A2053" s="3" t="s">
        <v>2415</v>
      </c>
      <c r="B2053" s="3" t="str">
        <f>"1120030262"</f>
        <v>1120030262</v>
      </c>
      <c r="C2053" s="3" t="s">
        <v>404</v>
      </c>
      <c r="D2053" s="3" t="s">
        <v>117</v>
      </c>
      <c r="E2053" s="3" t="s">
        <v>405</v>
      </c>
    </row>
    <row r="2054" spans="1:5" ht="13.5">
      <c r="A2054" s="3" t="s">
        <v>2416</v>
      </c>
      <c r="B2054" s="3" t="str">
        <f>"1120030263"</f>
        <v>1120030263</v>
      </c>
      <c r="C2054" s="3" t="s">
        <v>404</v>
      </c>
      <c r="D2054" s="3" t="s">
        <v>117</v>
      </c>
      <c r="E2054" s="3" t="s">
        <v>405</v>
      </c>
    </row>
    <row r="2055" spans="1:5" ht="13.5">
      <c r="A2055" s="3" t="s">
        <v>2417</v>
      </c>
      <c r="B2055" s="3" t="str">
        <f>"1120030264"</f>
        <v>1120030264</v>
      </c>
      <c r="C2055" s="3" t="s">
        <v>404</v>
      </c>
      <c r="D2055" s="3" t="s">
        <v>117</v>
      </c>
      <c r="E2055" s="3" t="s">
        <v>405</v>
      </c>
    </row>
    <row r="2056" spans="1:5" ht="13.5">
      <c r="A2056" s="3" t="s">
        <v>2418</v>
      </c>
      <c r="B2056" s="3" t="str">
        <f>"1120030265"</f>
        <v>1120030265</v>
      </c>
      <c r="C2056" s="3" t="s">
        <v>404</v>
      </c>
      <c r="D2056" s="3" t="s">
        <v>117</v>
      </c>
      <c r="E2056" s="3" t="s">
        <v>405</v>
      </c>
    </row>
    <row r="2057" spans="1:5" ht="13.5">
      <c r="A2057" s="3" t="s">
        <v>2419</v>
      </c>
      <c r="B2057" s="3" t="str">
        <f>"1120030266"</f>
        <v>1120030266</v>
      </c>
      <c r="C2057" s="3" t="s">
        <v>404</v>
      </c>
      <c r="D2057" s="3" t="s">
        <v>117</v>
      </c>
      <c r="E2057" s="3" t="s">
        <v>405</v>
      </c>
    </row>
    <row r="2058" spans="1:5" ht="13.5">
      <c r="A2058" s="3" t="s">
        <v>2420</v>
      </c>
      <c r="B2058" s="3" t="str">
        <f>"1120030267"</f>
        <v>1120030267</v>
      </c>
      <c r="C2058" s="3" t="s">
        <v>404</v>
      </c>
      <c r="D2058" s="3" t="s">
        <v>117</v>
      </c>
      <c r="E2058" s="3" t="s">
        <v>405</v>
      </c>
    </row>
    <row r="2059" spans="1:5" ht="13.5">
      <c r="A2059" s="3" t="s">
        <v>2421</v>
      </c>
      <c r="B2059" s="3" t="str">
        <f>"1120030268"</f>
        <v>1120030268</v>
      </c>
      <c r="C2059" s="3" t="s">
        <v>404</v>
      </c>
      <c r="D2059" s="3" t="s">
        <v>117</v>
      </c>
      <c r="E2059" s="3" t="s">
        <v>405</v>
      </c>
    </row>
    <row r="2060" spans="1:5" ht="13.5">
      <c r="A2060" s="3" t="s">
        <v>2422</v>
      </c>
      <c r="B2060" s="3" t="str">
        <f>"1120030269"</f>
        <v>1120030269</v>
      </c>
      <c r="C2060" s="3" t="s">
        <v>404</v>
      </c>
      <c r="D2060" s="3" t="s">
        <v>117</v>
      </c>
      <c r="E2060" s="3" t="s">
        <v>405</v>
      </c>
    </row>
    <row r="2061" spans="1:5" ht="13.5">
      <c r="A2061" s="3" t="s">
        <v>2423</v>
      </c>
      <c r="B2061" s="3" t="str">
        <f>"1120030270"</f>
        <v>1120030270</v>
      </c>
      <c r="C2061" s="3" t="s">
        <v>404</v>
      </c>
      <c r="D2061" s="3" t="s">
        <v>117</v>
      </c>
      <c r="E2061" s="3" t="s">
        <v>405</v>
      </c>
    </row>
    <row r="2062" spans="1:5" ht="13.5">
      <c r="A2062" s="3" t="s">
        <v>2424</v>
      </c>
      <c r="B2062" s="3" t="str">
        <f>"1120030271"</f>
        <v>1120030271</v>
      </c>
      <c r="C2062" s="3" t="s">
        <v>404</v>
      </c>
      <c r="D2062" s="3" t="s">
        <v>117</v>
      </c>
      <c r="E2062" s="3" t="s">
        <v>405</v>
      </c>
    </row>
    <row r="2063" spans="1:5" ht="13.5">
      <c r="A2063" s="3" t="s">
        <v>2425</v>
      </c>
      <c r="B2063" s="3" t="str">
        <f>"1120030272"</f>
        <v>1120030272</v>
      </c>
      <c r="C2063" s="3" t="s">
        <v>404</v>
      </c>
      <c r="D2063" s="3" t="s">
        <v>117</v>
      </c>
      <c r="E2063" s="3" t="s">
        <v>405</v>
      </c>
    </row>
    <row r="2064" spans="1:5" ht="13.5">
      <c r="A2064" s="3" t="s">
        <v>2426</v>
      </c>
      <c r="B2064" s="3" t="str">
        <f>"1120030273"</f>
        <v>1120030273</v>
      </c>
      <c r="C2064" s="3" t="s">
        <v>404</v>
      </c>
      <c r="D2064" s="3" t="s">
        <v>117</v>
      </c>
      <c r="E2064" s="3" t="s">
        <v>405</v>
      </c>
    </row>
    <row r="2065" spans="1:5" ht="13.5">
      <c r="A2065" s="3" t="s">
        <v>2427</v>
      </c>
      <c r="B2065" s="3" t="str">
        <f>"1120030274"</f>
        <v>1120030274</v>
      </c>
      <c r="C2065" s="3" t="s">
        <v>404</v>
      </c>
      <c r="D2065" s="3" t="s">
        <v>117</v>
      </c>
      <c r="E2065" s="3" t="s">
        <v>405</v>
      </c>
    </row>
    <row r="2066" spans="1:5" ht="13.5">
      <c r="A2066" s="3" t="s">
        <v>2428</v>
      </c>
      <c r="B2066" s="3" t="str">
        <f>"1120030275"</f>
        <v>1120030275</v>
      </c>
      <c r="C2066" s="3" t="s">
        <v>404</v>
      </c>
      <c r="D2066" s="3" t="s">
        <v>117</v>
      </c>
      <c r="E2066" s="3" t="s">
        <v>405</v>
      </c>
    </row>
    <row r="2067" spans="1:5" ht="13.5">
      <c r="A2067" s="3" t="s">
        <v>2429</v>
      </c>
      <c r="B2067" s="3" t="str">
        <f>"1120030276"</f>
        <v>1120030276</v>
      </c>
      <c r="C2067" s="3" t="s">
        <v>404</v>
      </c>
      <c r="D2067" s="3" t="s">
        <v>117</v>
      </c>
      <c r="E2067" s="3" t="s">
        <v>405</v>
      </c>
    </row>
    <row r="2068" spans="1:5" ht="13.5">
      <c r="A2068" s="3" t="s">
        <v>2430</v>
      </c>
      <c r="B2068" s="3" t="str">
        <f>"1120030277"</f>
        <v>1120030277</v>
      </c>
      <c r="C2068" s="3" t="s">
        <v>404</v>
      </c>
      <c r="D2068" s="3" t="s">
        <v>117</v>
      </c>
      <c r="E2068" s="3" t="s">
        <v>405</v>
      </c>
    </row>
    <row r="2069" spans="1:5" ht="13.5">
      <c r="A2069" s="3" t="s">
        <v>2431</v>
      </c>
      <c r="B2069" s="3" t="str">
        <f>"1120030278"</f>
        <v>1120030278</v>
      </c>
      <c r="C2069" s="3" t="s">
        <v>404</v>
      </c>
      <c r="D2069" s="3" t="s">
        <v>117</v>
      </c>
      <c r="E2069" s="3" t="s">
        <v>405</v>
      </c>
    </row>
    <row r="2070" spans="1:5" ht="13.5">
      <c r="A2070" s="3" t="s">
        <v>2432</v>
      </c>
      <c r="B2070" s="3" t="str">
        <f>"1120030279"</f>
        <v>1120030279</v>
      </c>
      <c r="C2070" s="3" t="s">
        <v>404</v>
      </c>
      <c r="D2070" s="3" t="s">
        <v>117</v>
      </c>
      <c r="E2070" s="3" t="s">
        <v>405</v>
      </c>
    </row>
    <row r="2071" spans="1:5" ht="13.5">
      <c r="A2071" s="3" t="s">
        <v>2433</v>
      </c>
      <c r="B2071" s="3" t="str">
        <f>"1120030280"</f>
        <v>1120030280</v>
      </c>
      <c r="C2071" s="3" t="s">
        <v>404</v>
      </c>
      <c r="D2071" s="3" t="s">
        <v>117</v>
      </c>
      <c r="E2071" s="3" t="s">
        <v>405</v>
      </c>
    </row>
    <row r="2072" spans="1:5" ht="13.5">
      <c r="A2072" s="3" t="s">
        <v>2434</v>
      </c>
      <c r="B2072" s="3" t="str">
        <f>"1120030281"</f>
        <v>1120030281</v>
      </c>
      <c r="C2072" s="3" t="s">
        <v>404</v>
      </c>
      <c r="D2072" s="3" t="s">
        <v>117</v>
      </c>
      <c r="E2072" s="3" t="s">
        <v>405</v>
      </c>
    </row>
    <row r="2073" spans="1:5" ht="13.5">
      <c r="A2073" s="3" t="s">
        <v>2435</v>
      </c>
      <c r="B2073" s="3" t="str">
        <f>"1120030282"</f>
        <v>1120030282</v>
      </c>
      <c r="C2073" s="3" t="s">
        <v>404</v>
      </c>
      <c r="D2073" s="3" t="s">
        <v>117</v>
      </c>
      <c r="E2073" s="3" t="s">
        <v>405</v>
      </c>
    </row>
    <row r="2074" spans="1:5" ht="13.5">
      <c r="A2074" s="3" t="s">
        <v>2436</v>
      </c>
      <c r="B2074" s="3" t="str">
        <f>"1120030283"</f>
        <v>1120030283</v>
      </c>
      <c r="C2074" s="3" t="s">
        <v>404</v>
      </c>
      <c r="D2074" s="3" t="s">
        <v>117</v>
      </c>
      <c r="E2074" s="3" t="s">
        <v>405</v>
      </c>
    </row>
    <row r="2075" spans="1:5" ht="13.5">
      <c r="A2075" s="3" t="s">
        <v>2437</v>
      </c>
      <c r="B2075" s="3" t="str">
        <f>"1120030284"</f>
        <v>1120030284</v>
      </c>
      <c r="C2075" s="3" t="s">
        <v>404</v>
      </c>
      <c r="D2075" s="3" t="s">
        <v>117</v>
      </c>
      <c r="E2075" s="3" t="s">
        <v>405</v>
      </c>
    </row>
    <row r="2076" spans="1:5" ht="13.5">
      <c r="A2076" s="3" t="s">
        <v>2438</v>
      </c>
      <c r="B2076" s="3" t="str">
        <f>"1120030285"</f>
        <v>1120030285</v>
      </c>
      <c r="C2076" s="3" t="s">
        <v>404</v>
      </c>
      <c r="D2076" s="3" t="s">
        <v>117</v>
      </c>
      <c r="E2076" s="3" t="s">
        <v>405</v>
      </c>
    </row>
    <row r="2077" spans="1:5" ht="13.5">
      <c r="A2077" s="3" t="s">
        <v>2439</v>
      </c>
      <c r="B2077" s="3" t="str">
        <f>"1120030286"</f>
        <v>1120030286</v>
      </c>
      <c r="C2077" s="3" t="s">
        <v>404</v>
      </c>
      <c r="D2077" s="3" t="s">
        <v>117</v>
      </c>
      <c r="E2077" s="3" t="s">
        <v>405</v>
      </c>
    </row>
    <row r="2078" spans="1:5" ht="13.5">
      <c r="A2078" s="3" t="s">
        <v>2440</v>
      </c>
      <c r="B2078" s="3" t="str">
        <f>"1120030287"</f>
        <v>1120030287</v>
      </c>
      <c r="C2078" s="3" t="s">
        <v>404</v>
      </c>
      <c r="D2078" s="3" t="s">
        <v>117</v>
      </c>
      <c r="E2078" s="3" t="s">
        <v>405</v>
      </c>
    </row>
    <row r="2079" spans="1:5" ht="13.5">
      <c r="A2079" s="3" t="s">
        <v>2441</v>
      </c>
      <c r="B2079" s="3" t="str">
        <f>"1120030288"</f>
        <v>1120030288</v>
      </c>
      <c r="C2079" s="3" t="s">
        <v>404</v>
      </c>
      <c r="D2079" s="3" t="s">
        <v>117</v>
      </c>
      <c r="E2079" s="3" t="s">
        <v>405</v>
      </c>
    </row>
    <row r="2080" spans="1:5" ht="13.5">
      <c r="A2080" s="3" t="s">
        <v>2442</v>
      </c>
      <c r="B2080" s="3" t="str">
        <f>"1120030289"</f>
        <v>1120030289</v>
      </c>
      <c r="C2080" s="3" t="s">
        <v>404</v>
      </c>
      <c r="D2080" s="3" t="s">
        <v>117</v>
      </c>
      <c r="E2080" s="3" t="s">
        <v>405</v>
      </c>
    </row>
    <row r="2081" spans="1:5" ht="13.5">
      <c r="A2081" s="3" t="s">
        <v>2443</v>
      </c>
      <c r="B2081" s="3" t="str">
        <f>"1120030290"</f>
        <v>1120030290</v>
      </c>
      <c r="C2081" s="3" t="s">
        <v>404</v>
      </c>
      <c r="D2081" s="3" t="s">
        <v>117</v>
      </c>
      <c r="E2081" s="3" t="s">
        <v>405</v>
      </c>
    </row>
    <row r="2082" spans="1:5" ht="13.5">
      <c r="A2082" s="3" t="s">
        <v>2444</v>
      </c>
      <c r="B2082" s="3" t="str">
        <f>"1120030291"</f>
        <v>1120030291</v>
      </c>
      <c r="C2082" s="3" t="s">
        <v>404</v>
      </c>
      <c r="D2082" s="3" t="s">
        <v>117</v>
      </c>
      <c r="E2082" s="3" t="s">
        <v>405</v>
      </c>
    </row>
    <row r="2083" spans="1:5" ht="13.5">
      <c r="A2083" s="3" t="s">
        <v>2445</v>
      </c>
      <c r="B2083" s="3" t="str">
        <f>"1120030292"</f>
        <v>1120030292</v>
      </c>
      <c r="C2083" s="3" t="s">
        <v>404</v>
      </c>
      <c r="D2083" s="3" t="s">
        <v>117</v>
      </c>
      <c r="E2083" s="3" t="s">
        <v>405</v>
      </c>
    </row>
    <row r="2084" spans="1:5" ht="13.5">
      <c r="A2084" s="3" t="s">
        <v>2446</v>
      </c>
      <c r="B2084" s="3" t="str">
        <f>"1120030293"</f>
        <v>1120030293</v>
      </c>
      <c r="C2084" s="3" t="s">
        <v>404</v>
      </c>
      <c r="D2084" s="3" t="s">
        <v>117</v>
      </c>
      <c r="E2084" s="3" t="s">
        <v>405</v>
      </c>
    </row>
    <row r="2085" spans="1:5" ht="13.5">
      <c r="A2085" s="3" t="s">
        <v>2447</v>
      </c>
      <c r="B2085" s="3" t="str">
        <f>"1120030294"</f>
        <v>1120030294</v>
      </c>
      <c r="C2085" s="3" t="s">
        <v>404</v>
      </c>
      <c r="D2085" s="3" t="s">
        <v>117</v>
      </c>
      <c r="E2085" s="3" t="s">
        <v>405</v>
      </c>
    </row>
    <row r="2086" spans="1:5" ht="13.5">
      <c r="A2086" s="3" t="s">
        <v>861</v>
      </c>
      <c r="B2086" s="3" t="str">
        <f>"1120030295"</f>
        <v>1120030295</v>
      </c>
      <c r="C2086" s="3" t="s">
        <v>404</v>
      </c>
      <c r="D2086" s="3" t="s">
        <v>117</v>
      </c>
      <c r="E2086" s="3" t="s">
        <v>405</v>
      </c>
    </row>
    <row r="2087" spans="1:5" ht="13.5">
      <c r="A2087" s="3" t="s">
        <v>2448</v>
      </c>
      <c r="B2087" s="3" t="str">
        <f>"1120030296"</f>
        <v>1120030296</v>
      </c>
      <c r="C2087" s="3" t="s">
        <v>404</v>
      </c>
      <c r="D2087" s="3" t="s">
        <v>117</v>
      </c>
      <c r="E2087" s="3" t="s">
        <v>405</v>
      </c>
    </row>
    <row r="2088" spans="1:5" ht="13.5">
      <c r="A2088" s="3" t="s">
        <v>2449</v>
      </c>
      <c r="B2088" s="3" t="str">
        <f>"1120030297"</f>
        <v>1120030297</v>
      </c>
      <c r="C2088" s="3" t="s">
        <v>404</v>
      </c>
      <c r="D2088" s="3" t="s">
        <v>117</v>
      </c>
      <c r="E2088" s="3" t="s">
        <v>405</v>
      </c>
    </row>
    <row r="2089" spans="1:5" ht="13.5">
      <c r="A2089" s="3" t="s">
        <v>2450</v>
      </c>
      <c r="B2089" s="3" t="str">
        <f>"1120030298"</f>
        <v>1120030298</v>
      </c>
      <c r="C2089" s="3" t="s">
        <v>404</v>
      </c>
      <c r="D2089" s="3" t="s">
        <v>117</v>
      </c>
      <c r="E2089" s="3" t="s">
        <v>405</v>
      </c>
    </row>
    <row r="2090" spans="1:5" ht="13.5">
      <c r="A2090" s="3" t="s">
        <v>2451</v>
      </c>
      <c r="B2090" s="3" t="str">
        <f>"1120030299"</f>
        <v>1120030299</v>
      </c>
      <c r="C2090" s="3" t="s">
        <v>404</v>
      </c>
      <c r="D2090" s="3" t="s">
        <v>117</v>
      </c>
      <c r="E2090" s="3" t="s">
        <v>405</v>
      </c>
    </row>
    <row r="2091" spans="1:5" ht="13.5">
      <c r="A2091" s="3" t="s">
        <v>2452</v>
      </c>
      <c r="B2091" s="3" t="str">
        <f>"1120030300"</f>
        <v>1120030300</v>
      </c>
      <c r="C2091" s="3" t="s">
        <v>404</v>
      </c>
      <c r="D2091" s="3" t="s">
        <v>117</v>
      </c>
      <c r="E2091" s="3" t="s">
        <v>405</v>
      </c>
    </row>
    <row r="2092" spans="1:5" ht="13.5">
      <c r="A2092" s="3" t="s">
        <v>2453</v>
      </c>
      <c r="B2092" s="3" t="str">
        <f>"1120030301"</f>
        <v>1120030301</v>
      </c>
      <c r="C2092" s="3" t="s">
        <v>404</v>
      </c>
      <c r="D2092" s="3" t="s">
        <v>117</v>
      </c>
      <c r="E2092" s="3" t="s">
        <v>405</v>
      </c>
    </row>
    <row r="2093" spans="1:5" ht="13.5">
      <c r="A2093" s="3" t="s">
        <v>2454</v>
      </c>
      <c r="B2093" s="3" t="str">
        <f>"1120030302"</f>
        <v>1120030302</v>
      </c>
      <c r="C2093" s="3" t="s">
        <v>404</v>
      </c>
      <c r="D2093" s="3" t="s">
        <v>117</v>
      </c>
      <c r="E2093" s="3" t="s">
        <v>405</v>
      </c>
    </row>
    <row r="2094" spans="1:5" ht="13.5">
      <c r="A2094" s="3" t="s">
        <v>2455</v>
      </c>
      <c r="B2094" s="3" t="str">
        <f>"1120030303"</f>
        <v>1120030303</v>
      </c>
      <c r="C2094" s="3" t="s">
        <v>404</v>
      </c>
      <c r="D2094" s="3" t="s">
        <v>117</v>
      </c>
      <c r="E2094" s="3" t="s">
        <v>405</v>
      </c>
    </row>
    <row r="2095" spans="1:5" ht="13.5">
      <c r="A2095" s="3" t="s">
        <v>2456</v>
      </c>
      <c r="B2095" s="3" t="str">
        <f>"1120030304"</f>
        <v>1120030304</v>
      </c>
      <c r="C2095" s="3" t="s">
        <v>404</v>
      </c>
      <c r="D2095" s="3" t="s">
        <v>117</v>
      </c>
      <c r="E2095" s="3" t="s">
        <v>405</v>
      </c>
    </row>
    <row r="2096" spans="1:5" ht="13.5">
      <c r="A2096" s="3" t="s">
        <v>2457</v>
      </c>
      <c r="B2096" s="3" t="str">
        <f>"1120030305"</f>
        <v>1120030305</v>
      </c>
      <c r="C2096" s="3" t="s">
        <v>404</v>
      </c>
      <c r="D2096" s="3" t="s">
        <v>117</v>
      </c>
      <c r="E2096" s="3" t="s">
        <v>405</v>
      </c>
    </row>
    <row r="2097" spans="1:5" ht="13.5">
      <c r="A2097" s="3" t="s">
        <v>2458</v>
      </c>
      <c r="B2097" s="3" t="str">
        <f>"1120030306"</f>
        <v>1120030306</v>
      </c>
      <c r="C2097" s="3" t="s">
        <v>404</v>
      </c>
      <c r="D2097" s="3" t="s">
        <v>117</v>
      </c>
      <c r="E2097" s="3" t="s">
        <v>405</v>
      </c>
    </row>
    <row r="2098" spans="1:5" ht="13.5">
      <c r="A2098" s="3" t="s">
        <v>2459</v>
      </c>
      <c r="B2098" s="3" t="str">
        <f>"1120030307"</f>
        <v>1120030307</v>
      </c>
      <c r="C2098" s="3" t="s">
        <v>404</v>
      </c>
      <c r="D2098" s="3" t="s">
        <v>117</v>
      </c>
      <c r="E2098" s="3" t="s">
        <v>405</v>
      </c>
    </row>
    <row r="2099" spans="1:5" ht="13.5">
      <c r="A2099" s="3" t="s">
        <v>2460</v>
      </c>
      <c r="B2099" s="3" t="str">
        <f>"1120030308"</f>
        <v>1120030308</v>
      </c>
      <c r="C2099" s="3" t="s">
        <v>404</v>
      </c>
      <c r="D2099" s="3" t="s">
        <v>117</v>
      </c>
      <c r="E2099" s="3" t="s">
        <v>405</v>
      </c>
    </row>
    <row r="2100" spans="1:5" ht="13.5">
      <c r="A2100" s="3" t="s">
        <v>2461</v>
      </c>
      <c r="B2100" s="3" t="str">
        <f>"1120030309"</f>
        <v>1120030309</v>
      </c>
      <c r="C2100" s="3" t="s">
        <v>404</v>
      </c>
      <c r="D2100" s="3" t="s">
        <v>117</v>
      </c>
      <c r="E2100" s="3" t="s">
        <v>405</v>
      </c>
    </row>
    <row r="2101" spans="1:5" ht="13.5">
      <c r="A2101" s="3" t="s">
        <v>2462</v>
      </c>
      <c r="B2101" s="3" t="str">
        <f>"1120030310"</f>
        <v>1120030310</v>
      </c>
      <c r="C2101" s="3" t="s">
        <v>404</v>
      </c>
      <c r="D2101" s="3" t="s">
        <v>117</v>
      </c>
      <c r="E2101" s="3" t="s">
        <v>405</v>
      </c>
    </row>
    <row r="2102" spans="1:5" ht="13.5">
      <c r="A2102" s="3" t="s">
        <v>2463</v>
      </c>
      <c r="B2102" s="3" t="str">
        <f>"1120030311"</f>
        <v>1120030311</v>
      </c>
      <c r="C2102" s="3" t="s">
        <v>404</v>
      </c>
      <c r="D2102" s="3" t="s">
        <v>117</v>
      </c>
      <c r="E2102" s="3" t="s">
        <v>405</v>
      </c>
    </row>
    <row r="2103" spans="1:5" ht="13.5">
      <c r="A2103" s="3" t="s">
        <v>2464</v>
      </c>
      <c r="B2103" s="3" t="str">
        <f>"1120030312"</f>
        <v>1120030312</v>
      </c>
      <c r="C2103" s="3" t="s">
        <v>404</v>
      </c>
      <c r="D2103" s="3" t="s">
        <v>117</v>
      </c>
      <c r="E2103" s="3" t="s">
        <v>405</v>
      </c>
    </row>
    <row r="2104" spans="1:5" ht="13.5">
      <c r="A2104" s="3" t="s">
        <v>2465</v>
      </c>
      <c r="B2104" s="3" t="str">
        <f>"1120030313"</f>
        <v>1120030313</v>
      </c>
      <c r="C2104" s="3" t="s">
        <v>404</v>
      </c>
      <c r="D2104" s="3" t="s">
        <v>117</v>
      </c>
      <c r="E2104" s="3" t="s">
        <v>405</v>
      </c>
    </row>
    <row r="2105" spans="1:5" ht="13.5">
      <c r="A2105" s="3" t="s">
        <v>2466</v>
      </c>
      <c r="B2105" s="3" t="str">
        <f>"1120030314"</f>
        <v>1120030314</v>
      </c>
      <c r="C2105" s="3" t="s">
        <v>404</v>
      </c>
      <c r="D2105" s="3" t="s">
        <v>117</v>
      </c>
      <c r="E2105" s="3" t="s">
        <v>405</v>
      </c>
    </row>
    <row r="2106" spans="1:5" ht="13.5">
      <c r="A2106" s="3" t="s">
        <v>2467</v>
      </c>
      <c r="B2106" s="3" t="str">
        <f>"1120030315"</f>
        <v>1120030315</v>
      </c>
      <c r="C2106" s="3" t="s">
        <v>404</v>
      </c>
      <c r="D2106" s="3" t="s">
        <v>117</v>
      </c>
      <c r="E2106" s="3" t="s">
        <v>405</v>
      </c>
    </row>
    <row r="2107" spans="1:5" ht="13.5">
      <c r="A2107" s="3" t="s">
        <v>2468</v>
      </c>
      <c r="B2107" s="3" t="str">
        <f>"1120030316"</f>
        <v>1120030316</v>
      </c>
      <c r="C2107" s="3" t="s">
        <v>404</v>
      </c>
      <c r="D2107" s="3" t="s">
        <v>117</v>
      </c>
      <c r="E2107" s="3" t="s">
        <v>405</v>
      </c>
    </row>
    <row r="2108" spans="1:5" ht="13.5">
      <c r="A2108" s="3" t="s">
        <v>2469</v>
      </c>
      <c r="B2108" s="3" t="str">
        <f>"1120030317"</f>
        <v>1120030317</v>
      </c>
      <c r="C2108" s="3" t="s">
        <v>404</v>
      </c>
      <c r="D2108" s="3" t="s">
        <v>117</v>
      </c>
      <c r="E2108" s="3" t="s">
        <v>405</v>
      </c>
    </row>
    <row r="2109" spans="1:5" ht="13.5">
      <c r="A2109" s="3" t="s">
        <v>2470</v>
      </c>
      <c r="B2109" s="3" t="str">
        <f>"1120030318"</f>
        <v>1120030318</v>
      </c>
      <c r="C2109" s="3" t="s">
        <v>404</v>
      </c>
      <c r="D2109" s="3" t="s">
        <v>117</v>
      </c>
      <c r="E2109" s="3" t="s">
        <v>405</v>
      </c>
    </row>
    <row r="2110" spans="1:5" ht="13.5">
      <c r="A2110" s="3" t="s">
        <v>2471</v>
      </c>
      <c r="B2110" s="3" t="str">
        <f>"1120030319"</f>
        <v>1120030319</v>
      </c>
      <c r="C2110" s="3" t="s">
        <v>404</v>
      </c>
      <c r="D2110" s="3" t="s">
        <v>117</v>
      </c>
      <c r="E2110" s="3" t="s">
        <v>405</v>
      </c>
    </row>
    <row r="2111" spans="1:5" ht="13.5">
      <c r="A2111" s="3" t="s">
        <v>2472</v>
      </c>
      <c r="B2111" s="3" t="str">
        <f>"1120030320"</f>
        <v>1120030320</v>
      </c>
      <c r="C2111" s="3" t="s">
        <v>404</v>
      </c>
      <c r="D2111" s="3" t="s">
        <v>117</v>
      </c>
      <c r="E2111" s="3" t="s">
        <v>405</v>
      </c>
    </row>
    <row r="2112" spans="1:5" ht="13.5">
      <c r="A2112" s="3" t="s">
        <v>2473</v>
      </c>
      <c r="B2112" s="3" t="str">
        <f>"1120030321"</f>
        <v>1120030321</v>
      </c>
      <c r="C2112" s="3" t="s">
        <v>404</v>
      </c>
      <c r="D2112" s="3" t="s">
        <v>117</v>
      </c>
      <c r="E2112" s="3" t="s">
        <v>405</v>
      </c>
    </row>
    <row r="2113" spans="1:5" ht="13.5">
      <c r="A2113" s="3" t="s">
        <v>2474</v>
      </c>
      <c r="B2113" s="3" t="str">
        <f>"1120030322"</f>
        <v>1120030322</v>
      </c>
      <c r="C2113" s="3" t="s">
        <v>404</v>
      </c>
      <c r="D2113" s="3" t="s">
        <v>117</v>
      </c>
      <c r="E2113" s="3" t="s">
        <v>405</v>
      </c>
    </row>
    <row r="2114" spans="1:5" ht="13.5">
      <c r="A2114" s="3" t="s">
        <v>2475</v>
      </c>
      <c r="B2114" s="3" t="str">
        <f>"1120030323"</f>
        <v>1120030323</v>
      </c>
      <c r="C2114" s="3" t="s">
        <v>404</v>
      </c>
      <c r="D2114" s="3" t="s">
        <v>117</v>
      </c>
      <c r="E2114" s="3" t="s">
        <v>405</v>
      </c>
    </row>
    <row r="2115" spans="1:5" ht="13.5">
      <c r="A2115" s="3" t="s">
        <v>2476</v>
      </c>
      <c r="B2115" s="3" t="str">
        <f>"1120030324"</f>
        <v>1120030324</v>
      </c>
      <c r="C2115" s="3" t="s">
        <v>404</v>
      </c>
      <c r="D2115" s="3" t="s">
        <v>117</v>
      </c>
      <c r="E2115" s="3" t="s">
        <v>405</v>
      </c>
    </row>
    <row r="2116" spans="1:5" ht="13.5">
      <c r="A2116" s="3" t="s">
        <v>2477</v>
      </c>
      <c r="B2116" s="3" t="str">
        <f>"1120030325"</f>
        <v>1120030325</v>
      </c>
      <c r="C2116" s="3" t="s">
        <v>404</v>
      </c>
      <c r="D2116" s="3" t="s">
        <v>117</v>
      </c>
      <c r="E2116" s="3" t="s">
        <v>405</v>
      </c>
    </row>
    <row r="2117" spans="1:5" ht="13.5">
      <c r="A2117" s="3" t="s">
        <v>2478</v>
      </c>
      <c r="B2117" s="3" t="str">
        <f>"1120030326"</f>
        <v>1120030326</v>
      </c>
      <c r="C2117" s="3" t="s">
        <v>404</v>
      </c>
      <c r="D2117" s="3" t="s">
        <v>117</v>
      </c>
      <c r="E2117" s="3" t="s">
        <v>405</v>
      </c>
    </row>
    <row r="2118" spans="1:5" ht="13.5">
      <c r="A2118" s="3" t="s">
        <v>2479</v>
      </c>
      <c r="B2118" s="3" t="str">
        <f>"1120030327"</f>
        <v>1120030327</v>
      </c>
      <c r="C2118" s="3" t="s">
        <v>404</v>
      </c>
      <c r="D2118" s="3" t="s">
        <v>117</v>
      </c>
      <c r="E2118" s="3" t="s">
        <v>405</v>
      </c>
    </row>
    <row r="2119" spans="1:5" ht="13.5">
      <c r="A2119" s="3" t="s">
        <v>2480</v>
      </c>
      <c r="B2119" s="3" t="str">
        <f>"1120030328"</f>
        <v>1120030328</v>
      </c>
      <c r="C2119" s="3" t="s">
        <v>404</v>
      </c>
      <c r="D2119" s="3" t="s">
        <v>117</v>
      </c>
      <c r="E2119" s="3" t="s">
        <v>405</v>
      </c>
    </row>
    <row r="2120" spans="1:5" ht="13.5">
      <c r="A2120" s="3" t="s">
        <v>2481</v>
      </c>
      <c r="B2120" s="3" t="str">
        <f>"1120030329"</f>
        <v>1120030329</v>
      </c>
      <c r="C2120" s="3" t="s">
        <v>404</v>
      </c>
      <c r="D2120" s="3" t="s">
        <v>117</v>
      </c>
      <c r="E2120" s="3" t="s">
        <v>405</v>
      </c>
    </row>
    <row r="2121" spans="1:5" ht="13.5">
      <c r="A2121" s="3" t="s">
        <v>2482</v>
      </c>
      <c r="B2121" s="3" t="str">
        <f>"1120030330"</f>
        <v>1120030330</v>
      </c>
      <c r="C2121" s="3" t="s">
        <v>404</v>
      </c>
      <c r="D2121" s="3" t="s">
        <v>117</v>
      </c>
      <c r="E2121" s="3" t="s">
        <v>405</v>
      </c>
    </row>
    <row r="2122" spans="1:5" ht="13.5">
      <c r="A2122" s="3" t="s">
        <v>2483</v>
      </c>
      <c r="B2122" s="3" t="str">
        <f>"1120030331"</f>
        <v>1120030331</v>
      </c>
      <c r="C2122" s="3" t="s">
        <v>404</v>
      </c>
      <c r="D2122" s="3" t="s">
        <v>117</v>
      </c>
      <c r="E2122" s="3" t="s">
        <v>405</v>
      </c>
    </row>
    <row r="2123" spans="1:5" ht="13.5">
      <c r="A2123" s="3" t="s">
        <v>2484</v>
      </c>
      <c r="B2123" s="3" t="str">
        <f>"1120030332"</f>
        <v>1120030332</v>
      </c>
      <c r="C2123" s="3" t="s">
        <v>404</v>
      </c>
      <c r="D2123" s="3" t="s">
        <v>117</v>
      </c>
      <c r="E2123" s="3" t="s">
        <v>405</v>
      </c>
    </row>
    <row r="2124" spans="1:5" ht="13.5">
      <c r="A2124" s="3" t="s">
        <v>2485</v>
      </c>
      <c r="B2124" s="3" t="str">
        <f>"1120030333"</f>
        <v>1120030333</v>
      </c>
      <c r="C2124" s="3" t="s">
        <v>404</v>
      </c>
      <c r="D2124" s="3" t="s">
        <v>117</v>
      </c>
      <c r="E2124" s="3" t="s">
        <v>405</v>
      </c>
    </row>
    <row r="2125" spans="1:5" ht="13.5">
      <c r="A2125" s="3" t="s">
        <v>2486</v>
      </c>
      <c r="B2125" s="3" t="str">
        <f>"1120030334"</f>
        <v>1120030334</v>
      </c>
      <c r="C2125" s="3" t="s">
        <v>404</v>
      </c>
      <c r="D2125" s="3" t="s">
        <v>117</v>
      </c>
      <c r="E2125" s="3" t="s">
        <v>405</v>
      </c>
    </row>
    <row r="2126" spans="1:5" ht="13.5">
      <c r="A2126" s="3" t="s">
        <v>2487</v>
      </c>
      <c r="B2126" s="3" t="str">
        <f>"1120030335"</f>
        <v>1120030335</v>
      </c>
      <c r="C2126" s="3" t="s">
        <v>404</v>
      </c>
      <c r="D2126" s="3" t="s">
        <v>117</v>
      </c>
      <c r="E2126" s="3" t="s">
        <v>405</v>
      </c>
    </row>
    <row r="2127" spans="1:5" ht="13.5">
      <c r="A2127" s="3" t="s">
        <v>2488</v>
      </c>
      <c r="B2127" s="3" t="str">
        <f>"1120030336"</f>
        <v>1120030336</v>
      </c>
      <c r="C2127" s="3" t="s">
        <v>404</v>
      </c>
      <c r="D2127" s="3" t="s">
        <v>117</v>
      </c>
      <c r="E2127" s="3" t="s">
        <v>405</v>
      </c>
    </row>
    <row r="2128" spans="1:5" ht="13.5">
      <c r="A2128" s="3" t="s">
        <v>1953</v>
      </c>
      <c r="B2128" s="3" t="str">
        <f>"1120030337"</f>
        <v>1120030337</v>
      </c>
      <c r="C2128" s="3" t="s">
        <v>404</v>
      </c>
      <c r="D2128" s="3" t="s">
        <v>117</v>
      </c>
      <c r="E2128" s="3" t="s">
        <v>405</v>
      </c>
    </row>
    <row r="2129" spans="1:5" ht="13.5">
      <c r="A2129" s="3" t="s">
        <v>2489</v>
      </c>
      <c r="B2129" s="3" t="str">
        <f>"1120030338"</f>
        <v>1120030338</v>
      </c>
      <c r="C2129" s="3" t="s">
        <v>404</v>
      </c>
      <c r="D2129" s="3" t="s">
        <v>117</v>
      </c>
      <c r="E2129" s="3" t="s">
        <v>405</v>
      </c>
    </row>
    <row r="2130" spans="1:5" ht="13.5">
      <c r="A2130" s="3" t="s">
        <v>2490</v>
      </c>
      <c r="B2130" s="3" t="str">
        <f>"1120030339"</f>
        <v>1120030339</v>
      </c>
      <c r="C2130" s="3" t="s">
        <v>404</v>
      </c>
      <c r="D2130" s="3" t="s">
        <v>117</v>
      </c>
      <c r="E2130" s="3" t="s">
        <v>405</v>
      </c>
    </row>
    <row r="2131" spans="1:5" ht="13.5">
      <c r="A2131" s="3" t="s">
        <v>2491</v>
      </c>
      <c r="B2131" s="3" t="str">
        <f>"1120030340"</f>
        <v>1120030340</v>
      </c>
      <c r="C2131" s="3" t="s">
        <v>404</v>
      </c>
      <c r="D2131" s="3" t="s">
        <v>117</v>
      </c>
      <c r="E2131" s="3" t="s">
        <v>405</v>
      </c>
    </row>
    <row r="2132" spans="1:5" ht="13.5">
      <c r="A2132" s="3" t="s">
        <v>2492</v>
      </c>
      <c r="B2132" s="3" t="str">
        <f>"1120030341"</f>
        <v>1120030341</v>
      </c>
      <c r="C2132" s="3" t="s">
        <v>404</v>
      </c>
      <c r="D2132" s="3" t="s">
        <v>117</v>
      </c>
      <c r="E2132" s="3" t="s">
        <v>405</v>
      </c>
    </row>
    <row r="2133" spans="1:5" ht="13.5">
      <c r="A2133" s="3" t="s">
        <v>2493</v>
      </c>
      <c r="B2133" s="3" t="str">
        <f>"1120030342"</f>
        <v>1120030342</v>
      </c>
      <c r="C2133" s="3" t="s">
        <v>404</v>
      </c>
      <c r="D2133" s="3" t="s">
        <v>117</v>
      </c>
      <c r="E2133" s="3" t="s">
        <v>405</v>
      </c>
    </row>
    <row r="2134" spans="1:5" ht="13.5">
      <c r="A2134" s="3" t="s">
        <v>2494</v>
      </c>
      <c r="B2134" s="3" t="str">
        <f>"1120030343"</f>
        <v>1120030343</v>
      </c>
      <c r="C2134" s="3" t="s">
        <v>404</v>
      </c>
      <c r="D2134" s="3" t="s">
        <v>117</v>
      </c>
      <c r="E2134" s="3" t="s">
        <v>405</v>
      </c>
    </row>
    <row r="2135" spans="1:5" ht="13.5">
      <c r="A2135" s="3" t="s">
        <v>2495</v>
      </c>
      <c r="B2135" s="3" t="str">
        <f>"1120030344"</f>
        <v>1120030344</v>
      </c>
      <c r="C2135" s="3" t="s">
        <v>404</v>
      </c>
      <c r="D2135" s="3" t="s">
        <v>117</v>
      </c>
      <c r="E2135" s="3" t="s">
        <v>405</v>
      </c>
    </row>
    <row r="2136" spans="1:5" ht="13.5">
      <c r="A2136" s="3" t="s">
        <v>2496</v>
      </c>
      <c r="B2136" s="3" t="str">
        <f>"1120030345"</f>
        <v>1120030345</v>
      </c>
      <c r="C2136" s="3" t="s">
        <v>404</v>
      </c>
      <c r="D2136" s="3" t="s">
        <v>117</v>
      </c>
      <c r="E2136" s="3" t="s">
        <v>405</v>
      </c>
    </row>
    <row r="2137" spans="1:5" ht="13.5">
      <c r="A2137" s="3" t="s">
        <v>2497</v>
      </c>
      <c r="B2137" s="3" t="str">
        <f>"1120030346"</f>
        <v>1120030346</v>
      </c>
      <c r="C2137" s="3" t="s">
        <v>404</v>
      </c>
      <c r="D2137" s="3" t="s">
        <v>117</v>
      </c>
      <c r="E2137" s="3" t="s">
        <v>405</v>
      </c>
    </row>
    <row r="2138" spans="1:5" ht="13.5">
      <c r="A2138" s="3" t="s">
        <v>2498</v>
      </c>
      <c r="B2138" s="3" t="str">
        <f>"1120030347"</f>
        <v>1120030347</v>
      </c>
      <c r="C2138" s="3" t="s">
        <v>404</v>
      </c>
      <c r="D2138" s="3" t="s">
        <v>117</v>
      </c>
      <c r="E2138" s="3" t="s">
        <v>405</v>
      </c>
    </row>
    <row r="2139" spans="1:5" ht="13.5">
      <c r="A2139" s="3" t="s">
        <v>2499</v>
      </c>
      <c r="B2139" s="3" t="str">
        <f>"1120030348"</f>
        <v>1120030348</v>
      </c>
      <c r="C2139" s="3" t="s">
        <v>404</v>
      </c>
      <c r="D2139" s="3" t="s">
        <v>117</v>
      </c>
      <c r="E2139" s="3" t="s">
        <v>405</v>
      </c>
    </row>
    <row r="2140" spans="1:5" ht="13.5">
      <c r="A2140" s="3" t="s">
        <v>2500</v>
      </c>
      <c r="B2140" s="3" t="str">
        <f>"1120030349"</f>
        <v>1120030349</v>
      </c>
      <c r="C2140" s="3" t="s">
        <v>404</v>
      </c>
      <c r="D2140" s="3" t="s">
        <v>117</v>
      </c>
      <c r="E2140" s="3" t="s">
        <v>405</v>
      </c>
    </row>
    <row r="2141" spans="1:5" ht="13.5">
      <c r="A2141" s="3" t="s">
        <v>2501</v>
      </c>
      <c r="B2141" s="3" t="str">
        <f>"1120030350"</f>
        <v>1120030350</v>
      </c>
      <c r="C2141" s="3" t="s">
        <v>404</v>
      </c>
      <c r="D2141" s="3" t="s">
        <v>117</v>
      </c>
      <c r="E2141" s="3" t="s">
        <v>405</v>
      </c>
    </row>
    <row r="2142" spans="1:5" ht="13.5">
      <c r="A2142" s="3" t="s">
        <v>2502</v>
      </c>
      <c r="B2142" s="3" t="str">
        <f>"1120030351"</f>
        <v>1120030351</v>
      </c>
      <c r="C2142" s="3" t="s">
        <v>404</v>
      </c>
      <c r="D2142" s="3" t="s">
        <v>117</v>
      </c>
      <c r="E2142" s="3" t="s">
        <v>405</v>
      </c>
    </row>
    <row r="2143" spans="1:5" ht="13.5">
      <c r="A2143" s="3" t="s">
        <v>2503</v>
      </c>
      <c r="B2143" s="3" t="str">
        <f>"1120030352"</f>
        <v>1120030352</v>
      </c>
      <c r="C2143" s="3" t="s">
        <v>404</v>
      </c>
      <c r="D2143" s="3" t="s">
        <v>117</v>
      </c>
      <c r="E2143" s="3" t="s">
        <v>405</v>
      </c>
    </row>
    <row r="2144" spans="1:5" ht="13.5">
      <c r="A2144" s="3" t="s">
        <v>2504</v>
      </c>
      <c r="B2144" s="3" t="str">
        <f>"1120030353"</f>
        <v>1120030353</v>
      </c>
      <c r="C2144" s="3" t="s">
        <v>404</v>
      </c>
      <c r="D2144" s="3" t="s">
        <v>117</v>
      </c>
      <c r="E2144" s="3" t="s">
        <v>405</v>
      </c>
    </row>
    <row r="2145" spans="1:5" ht="13.5">
      <c r="A2145" s="3" t="s">
        <v>2505</v>
      </c>
      <c r="B2145" s="3" t="str">
        <f>"1120030354"</f>
        <v>1120030354</v>
      </c>
      <c r="C2145" s="3" t="s">
        <v>404</v>
      </c>
      <c r="D2145" s="3" t="s">
        <v>117</v>
      </c>
      <c r="E2145" s="3" t="s">
        <v>405</v>
      </c>
    </row>
    <row r="2146" spans="1:5" ht="13.5">
      <c r="A2146" s="3" t="s">
        <v>2506</v>
      </c>
      <c r="B2146" s="3" t="str">
        <f>"1120030355"</f>
        <v>1120030355</v>
      </c>
      <c r="C2146" s="3" t="s">
        <v>404</v>
      </c>
      <c r="D2146" s="3" t="s">
        <v>117</v>
      </c>
      <c r="E2146" s="3" t="s">
        <v>405</v>
      </c>
    </row>
    <row r="2147" spans="1:5" ht="13.5">
      <c r="A2147" s="3" t="s">
        <v>2507</v>
      </c>
      <c r="B2147" s="3" t="str">
        <f>"1120030356"</f>
        <v>1120030356</v>
      </c>
      <c r="C2147" s="3" t="s">
        <v>404</v>
      </c>
      <c r="D2147" s="3" t="s">
        <v>117</v>
      </c>
      <c r="E2147" s="3" t="s">
        <v>405</v>
      </c>
    </row>
    <row r="2148" spans="1:5" ht="13.5">
      <c r="A2148" s="3" t="s">
        <v>2508</v>
      </c>
      <c r="B2148" s="3" t="str">
        <f>"1120030357"</f>
        <v>1120030357</v>
      </c>
      <c r="C2148" s="3" t="s">
        <v>404</v>
      </c>
      <c r="D2148" s="3" t="s">
        <v>117</v>
      </c>
      <c r="E2148" s="3" t="s">
        <v>405</v>
      </c>
    </row>
    <row r="2149" spans="1:5" ht="13.5">
      <c r="A2149" s="3" t="s">
        <v>2509</v>
      </c>
      <c r="B2149" s="3" t="str">
        <f>"1120030358"</f>
        <v>1120030358</v>
      </c>
      <c r="C2149" s="3" t="s">
        <v>404</v>
      </c>
      <c r="D2149" s="3" t="s">
        <v>117</v>
      </c>
      <c r="E2149" s="3" t="s">
        <v>405</v>
      </c>
    </row>
    <row r="2150" spans="1:5" ht="13.5">
      <c r="A2150" s="3" t="s">
        <v>2242</v>
      </c>
      <c r="B2150" s="3" t="str">
        <f>"1120030359"</f>
        <v>1120030359</v>
      </c>
      <c r="C2150" s="3" t="s">
        <v>404</v>
      </c>
      <c r="D2150" s="3" t="s">
        <v>117</v>
      </c>
      <c r="E2150" s="3" t="s">
        <v>405</v>
      </c>
    </row>
    <row r="2151" spans="1:5" ht="13.5">
      <c r="A2151" s="3" t="s">
        <v>2510</v>
      </c>
      <c r="B2151" s="3" t="str">
        <f>"1120030360"</f>
        <v>1120030360</v>
      </c>
      <c r="C2151" s="3" t="s">
        <v>404</v>
      </c>
      <c r="D2151" s="3" t="s">
        <v>117</v>
      </c>
      <c r="E2151" s="3" t="s">
        <v>405</v>
      </c>
    </row>
    <row r="2152" spans="1:5" ht="13.5">
      <c r="A2152" s="3" t="s">
        <v>2511</v>
      </c>
      <c r="B2152" s="3" t="str">
        <f>"1120030361"</f>
        <v>1120030361</v>
      </c>
      <c r="C2152" s="3" t="s">
        <v>404</v>
      </c>
      <c r="D2152" s="3" t="s">
        <v>117</v>
      </c>
      <c r="E2152" s="3" t="s">
        <v>405</v>
      </c>
    </row>
    <row r="2153" spans="1:5" ht="13.5">
      <c r="A2153" s="3" t="s">
        <v>686</v>
      </c>
      <c r="B2153" s="3" t="str">
        <f>"1120030362"</f>
        <v>1120030362</v>
      </c>
      <c r="C2153" s="3" t="s">
        <v>404</v>
      </c>
      <c r="D2153" s="3" t="s">
        <v>117</v>
      </c>
      <c r="E2153" s="3" t="s">
        <v>405</v>
      </c>
    </row>
    <row r="2154" spans="1:5" ht="13.5">
      <c r="A2154" s="3" t="s">
        <v>2512</v>
      </c>
      <c r="B2154" s="3" t="str">
        <f>"1120030363"</f>
        <v>1120030363</v>
      </c>
      <c r="C2154" s="3" t="s">
        <v>404</v>
      </c>
      <c r="D2154" s="3" t="s">
        <v>117</v>
      </c>
      <c r="E2154" s="3" t="s">
        <v>405</v>
      </c>
    </row>
    <row r="2155" spans="1:5" ht="13.5">
      <c r="A2155" s="3" t="s">
        <v>2513</v>
      </c>
      <c r="B2155" s="3" t="str">
        <f>"1120030364"</f>
        <v>1120030364</v>
      </c>
      <c r="C2155" s="3" t="s">
        <v>404</v>
      </c>
      <c r="D2155" s="3" t="s">
        <v>117</v>
      </c>
      <c r="E2155" s="3" t="s">
        <v>405</v>
      </c>
    </row>
    <row r="2156" spans="1:5" ht="13.5">
      <c r="A2156" s="3" t="s">
        <v>2514</v>
      </c>
      <c r="B2156" s="3" t="str">
        <f>"1120030365"</f>
        <v>1120030365</v>
      </c>
      <c r="C2156" s="3" t="s">
        <v>404</v>
      </c>
      <c r="D2156" s="3" t="s">
        <v>117</v>
      </c>
      <c r="E2156" s="3" t="s">
        <v>405</v>
      </c>
    </row>
    <row r="2157" spans="1:5" ht="13.5">
      <c r="A2157" s="3" t="s">
        <v>2515</v>
      </c>
      <c r="B2157" s="3" t="str">
        <f>"1120030366"</f>
        <v>1120030366</v>
      </c>
      <c r="C2157" s="3" t="s">
        <v>404</v>
      </c>
      <c r="D2157" s="3" t="s">
        <v>117</v>
      </c>
      <c r="E2157" s="3" t="s">
        <v>405</v>
      </c>
    </row>
    <row r="2158" spans="1:5" ht="13.5">
      <c r="A2158" s="3" t="s">
        <v>2516</v>
      </c>
      <c r="B2158" s="3" t="str">
        <f>"1120030367"</f>
        <v>1120030367</v>
      </c>
      <c r="C2158" s="3" t="s">
        <v>404</v>
      </c>
      <c r="D2158" s="3" t="s">
        <v>117</v>
      </c>
      <c r="E2158" s="3" t="s">
        <v>405</v>
      </c>
    </row>
    <row r="2159" spans="1:5" ht="13.5">
      <c r="A2159" s="3" t="s">
        <v>2517</v>
      </c>
      <c r="B2159" s="3" t="str">
        <f>"1120030368"</f>
        <v>1120030368</v>
      </c>
      <c r="C2159" s="3" t="s">
        <v>404</v>
      </c>
      <c r="D2159" s="3" t="s">
        <v>117</v>
      </c>
      <c r="E2159" s="3" t="s">
        <v>405</v>
      </c>
    </row>
    <row r="2160" spans="1:5" ht="13.5">
      <c r="A2160" s="3" t="s">
        <v>2518</v>
      </c>
      <c r="B2160" s="3" t="str">
        <f>"1120030369"</f>
        <v>1120030369</v>
      </c>
      <c r="C2160" s="3" t="s">
        <v>404</v>
      </c>
      <c r="D2160" s="3" t="s">
        <v>117</v>
      </c>
      <c r="E2160" s="3" t="s">
        <v>405</v>
      </c>
    </row>
    <row r="2161" spans="1:5" ht="13.5">
      <c r="A2161" s="3" t="s">
        <v>2519</v>
      </c>
      <c r="B2161" s="3" t="str">
        <f>"1120030370"</f>
        <v>1120030370</v>
      </c>
      <c r="C2161" s="3" t="s">
        <v>404</v>
      </c>
      <c r="D2161" s="3" t="s">
        <v>117</v>
      </c>
      <c r="E2161" s="3" t="s">
        <v>405</v>
      </c>
    </row>
    <row r="2162" spans="1:5" ht="13.5">
      <c r="A2162" s="3" t="s">
        <v>2520</v>
      </c>
      <c r="B2162" s="3" t="str">
        <f>"1120030371"</f>
        <v>1120030371</v>
      </c>
      <c r="C2162" s="3" t="s">
        <v>404</v>
      </c>
      <c r="D2162" s="3" t="s">
        <v>117</v>
      </c>
      <c r="E2162" s="3" t="s">
        <v>405</v>
      </c>
    </row>
    <row r="2163" spans="1:5" ht="13.5">
      <c r="A2163" s="3" t="s">
        <v>2521</v>
      </c>
      <c r="B2163" s="3" t="str">
        <f>"1120030372"</f>
        <v>1120030372</v>
      </c>
      <c r="C2163" s="3" t="s">
        <v>404</v>
      </c>
      <c r="D2163" s="3" t="s">
        <v>117</v>
      </c>
      <c r="E2163" s="3" t="s">
        <v>405</v>
      </c>
    </row>
    <row r="2164" spans="1:5" ht="13.5">
      <c r="A2164" s="3" t="s">
        <v>2522</v>
      </c>
      <c r="B2164" s="3" t="str">
        <f>"1120030373"</f>
        <v>1120030373</v>
      </c>
      <c r="C2164" s="3" t="s">
        <v>404</v>
      </c>
      <c r="D2164" s="3" t="s">
        <v>117</v>
      </c>
      <c r="E2164" s="3" t="s">
        <v>405</v>
      </c>
    </row>
    <row r="2165" spans="1:5" ht="13.5">
      <c r="A2165" s="3" t="s">
        <v>2523</v>
      </c>
      <c r="B2165" s="3" t="str">
        <f>"1120030374"</f>
        <v>1120030374</v>
      </c>
      <c r="C2165" s="3" t="s">
        <v>404</v>
      </c>
      <c r="D2165" s="3" t="s">
        <v>117</v>
      </c>
      <c r="E2165" s="3" t="s">
        <v>405</v>
      </c>
    </row>
    <row r="2166" spans="1:5" ht="13.5">
      <c r="A2166" s="3" t="s">
        <v>2524</v>
      </c>
      <c r="B2166" s="3" t="str">
        <f>"1120030375"</f>
        <v>1120030375</v>
      </c>
      <c r="C2166" s="3" t="s">
        <v>404</v>
      </c>
      <c r="D2166" s="3" t="s">
        <v>117</v>
      </c>
      <c r="E2166" s="3" t="s">
        <v>405</v>
      </c>
    </row>
    <row r="2167" spans="1:5" ht="13.5">
      <c r="A2167" s="3" t="s">
        <v>2525</v>
      </c>
      <c r="B2167" s="3" t="str">
        <f>"1120030376"</f>
        <v>1120030376</v>
      </c>
      <c r="C2167" s="3" t="s">
        <v>404</v>
      </c>
      <c r="D2167" s="3" t="s">
        <v>117</v>
      </c>
      <c r="E2167" s="3" t="s">
        <v>405</v>
      </c>
    </row>
    <row r="2168" spans="1:5" ht="13.5">
      <c r="A2168" s="3" t="s">
        <v>2526</v>
      </c>
      <c r="B2168" s="3" t="str">
        <f>"1120030377"</f>
        <v>1120030377</v>
      </c>
      <c r="C2168" s="3" t="s">
        <v>404</v>
      </c>
      <c r="D2168" s="3" t="s">
        <v>117</v>
      </c>
      <c r="E2168" s="3" t="s">
        <v>405</v>
      </c>
    </row>
    <row r="2169" spans="1:5" ht="13.5">
      <c r="A2169" s="3" t="s">
        <v>2527</v>
      </c>
      <c r="B2169" s="3" t="str">
        <f>"1120030378"</f>
        <v>1120030378</v>
      </c>
      <c r="C2169" s="3" t="s">
        <v>404</v>
      </c>
      <c r="D2169" s="3" t="s">
        <v>117</v>
      </c>
      <c r="E2169" s="3" t="s">
        <v>405</v>
      </c>
    </row>
    <row r="2170" spans="1:5" ht="13.5">
      <c r="A2170" s="3" t="s">
        <v>2528</v>
      </c>
      <c r="B2170" s="3" t="str">
        <f>"1120030379"</f>
        <v>1120030379</v>
      </c>
      <c r="C2170" s="3" t="s">
        <v>404</v>
      </c>
      <c r="D2170" s="3" t="s">
        <v>117</v>
      </c>
      <c r="E2170" s="3" t="s">
        <v>405</v>
      </c>
    </row>
    <row r="2171" spans="1:5" ht="13.5">
      <c r="A2171" s="3" t="s">
        <v>2529</v>
      </c>
      <c r="B2171" s="3" t="str">
        <f>"1120030380"</f>
        <v>1120030380</v>
      </c>
      <c r="C2171" s="3" t="s">
        <v>404</v>
      </c>
      <c r="D2171" s="3" t="s">
        <v>117</v>
      </c>
      <c r="E2171" s="3" t="s">
        <v>405</v>
      </c>
    </row>
    <row r="2172" spans="1:5" ht="13.5">
      <c r="A2172" s="3" t="s">
        <v>2530</v>
      </c>
      <c r="B2172" s="3" t="str">
        <f>"1120030381"</f>
        <v>1120030381</v>
      </c>
      <c r="C2172" s="3" t="s">
        <v>404</v>
      </c>
      <c r="D2172" s="3" t="s">
        <v>117</v>
      </c>
      <c r="E2172" s="3" t="s">
        <v>405</v>
      </c>
    </row>
    <row r="2173" spans="1:5" ht="13.5">
      <c r="A2173" s="3" t="s">
        <v>2531</v>
      </c>
      <c r="B2173" s="3" t="str">
        <f>"1120030382"</f>
        <v>1120030382</v>
      </c>
      <c r="C2173" s="3" t="s">
        <v>404</v>
      </c>
      <c r="D2173" s="3" t="s">
        <v>117</v>
      </c>
      <c r="E2173" s="3" t="s">
        <v>405</v>
      </c>
    </row>
    <row r="2174" spans="1:5" ht="13.5">
      <c r="A2174" s="3" t="s">
        <v>2532</v>
      </c>
      <c r="B2174" s="3" t="str">
        <f>"1120030383"</f>
        <v>1120030383</v>
      </c>
      <c r="C2174" s="3" t="s">
        <v>404</v>
      </c>
      <c r="D2174" s="3" t="s">
        <v>117</v>
      </c>
      <c r="E2174" s="3" t="s">
        <v>405</v>
      </c>
    </row>
    <row r="2175" spans="1:5" ht="13.5">
      <c r="A2175" s="3" t="s">
        <v>2533</v>
      </c>
      <c r="B2175" s="3" t="str">
        <f>"1120030384"</f>
        <v>1120030384</v>
      </c>
      <c r="C2175" s="3" t="s">
        <v>404</v>
      </c>
      <c r="D2175" s="3" t="s">
        <v>117</v>
      </c>
      <c r="E2175" s="3" t="s">
        <v>405</v>
      </c>
    </row>
    <row r="2176" spans="1:5" ht="13.5">
      <c r="A2176" s="3" t="s">
        <v>2534</v>
      </c>
      <c r="B2176" s="3" t="str">
        <f>"1120030385"</f>
        <v>1120030385</v>
      </c>
      <c r="C2176" s="3" t="s">
        <v>404</v>
      </c>
      <c r="D2176" s="3" t="s">
        <v>117</v>
      </c>
      <c r="E2176" s="3" t="s">
        <v>405</v>
      </c>
    </row>
    <row r="2177" spans="1:5" ht="13.5">
      <c r="A2177" s="3" t="s">
        <v>2535</v>
      </c>
      <c r="B2177" s="3" t="str">
        <f>"1120030386"</f>
        <v>1120030386</v>
      </c>
      <c r="C2177" s="3" t="s">
        <v>404</v>
      </c>
      <c r="D2177" s="3" t="s">
        <v>117</v>
      </c>
      <c r="E2177" s="3" t="s">
        <v>405</v>
      </c>
    </row>
    <row r="2178" spans="1:5" ht="13.5">
      <c r="A2178" s="3" t="s">
        <v>2536</v>
      </c>
      <c r="B2178" s="3" t="str">
        <f>"1120030387"</f>
        <v>1120030387</v>
      </c>
      <c r="C2178" s="3" t="s">
        <v>404</v>
      </c>
      <c r="D2178" s="3" t="s">
        <v>117</v>
      </c>
      <c r="E2178" s="3" t="s">
        <v>405</v>
      </c>
    </row>
    <row r="2179" spans="1:5" ht="13.5">
      <c r="A2179" s="3" t="s">
        <v>2537</v>
      </c>
      <c r="B2179" s="3" t="str">
        <f>"1120030388"</f>
        <v>1120030388</v>
      </c>
      <c r="C2179" s="3" t="s">
        <v>404</v>
      </c>
      <c r="D2179" s="3" t="s">
        <v>117</v>
      </c>
      <c r="E2179" s="3" t="s">
        <v>405</v>
      </c>
    </row>
    <row r="2180" spans="1:5" ht="13.5">
      <c r="A2180" s="3" t="s">
        <v>2538</v>
      </c>
      <c r="B2180" s="3" t="str">
        <f>"1120030389"</f>
        <v>1120030389</v>
      </c>
      <c r="C2180" s="3" t="s">
        <v>404</v>
      </c>
      <c r="D2180" s="3" t="s">
        <v>117</v>
      </c>
      <c r="E2180" s="3" t="s">
        <v>405</v>
      </c>
    </row>
    <row r="2181" spans="1:5" ht="13.5">
      <c r="A2181" s="3" t="s">
        <v>2539</v>
      </c>
      <c r="B2181" s="3" t="str">
        <f>"1120030390"</f>
        <v>1120030390</v>
      </c>
      <c r="C2181" s="3" t="s">
        <v>404</v>
      </c>
      <c r="D2181" s="3" t="s">
        <v>117</v>
      </c>
      <c r="E2181" s="3" t="s">
        <v>405</v>
      </c>
    </row>
    <row r="2182" spans="1:5" ht="13.5">
      <c r="A2182" s="3" t="s">
        <v>2540</v>
      </c>
      <c r="B2182" s="3" t="str">
        <f>"1120030391"</f>
        <v>1120030391</v>
      </c>
      <c r="C2182" s="3" t="s">
        <v>404</v>
      </c>
      <c r="D2182" s="3" t="s">
        <v>117</v>
      </c>
      <c r="E2182" s="3" t="s">
        <v>405</v>
      </c>
    </row>
    <row r="2183" spans="1:5" ht="13.5">
      <c r="A2183" s="3" t="s">
        <v>2541</v>
      </c>
      <c r="B2183" s="3" t="str">
        <f>"1120030392"</f>
        <v>1120030392</v>
      </c>
      <c r="C2183" s="3" t="s">
        <v>404</v>
      </c>
      <c r="D2183" s="3" t="s">
        <v>117</v>
      </c>
      <c r="E2183" s="3" t="s">
        <v>405</v>
      </c>
    </row>
    <row r="2184" spans="1:5" ht="13.5">
      <c r="A2184" s="3" t="s">
        <v>2542</v>
      </c>
      <c r="B2184" s="3" t="str">
        <f>"1120030393"</f>
        <v>1120030393</v>
      </c>
      <c r="C2184" s="3" t="s">
        <v>404</v>
      </c>
      <c r="D2184" s="3" t="s">
        <v>117</v>
      </c>
      <c r="E2184" s="3" t="s">
        <v>405</v>
      </c>
    </row>
    <row r="2185" spans="1:5" ht="13.5">
      <c r="A2185" s="3" t="s">
        <v>2543</v>
      </c>
      <c r="B2185" s="3" t="str">
        <f>"1120030394"</f>
        <v>1120030394</v>
      </c>
      <c r="C2185" s="3" t="s">
        <v>404</v>
      </c>
      <c r="D2185" s="3" t="s">
        <v>117</v>
      </c>
      <c r="E2185" s="3" t="s">
        <v>405</v>
      </c>
    </row>
    <row r="2186" spans="1:5" ht="13.5">
      <c r="A2186" s="3" t="s">
        <v>2544</v>
      </c>
      <c r="B2186" s="3" t="str">
        <f>"1120030395"</f>
        <v>1120030395</v>
      </c>
      <c r="C2186" s="3" t="s">
        <v>404</v>
      </c>
      <c r="D2186" s="3" t="s">
        <v>117</v>
      </c>
      <c r="E2186" s="3" t="s">
        <v>405</v>
      </c>
    </row>
    <row r="2187" spans="1:5" ht="13.5">
      <c r="A2187" s="3" t="s">
        <v>2545</v>
      </c>
      <c r="B2187" s="3" t="str">
        <f>"1120030396"</f>
        <v>1120030396</v>
      </c>
      <c r="C2187" s="3" t="s">
        <v>404</v>
      </c>
      <c r="D2187" s="3" t="s">
        <v>117</v>
      </c>
      <c r="E2187" s="3" t="s">
        <v>405</v>
      </c>
    </row>
    <row r="2188" spans="1:5" ht="13.5">
      <c r="A2188" s="3" t="s">
        <v>2546</v>
      </c>
      <c r="B2188" s="3" t="str">
        <f>"1120030397"</f>
        <v>1120030397</v>
      </c>
      <c r="C2188" s="3" t="s">
        <v>404</v>
      </c>
      <c r="D2188" s="3" t="s">
        <v>117</v>
      </c>
      <c r="E2188" s="3" t="s">
        <v>405</v>
      </c>
    </row>
    <row r="2189" spans="1:5" ht="13.5">
      <c r="A2189" s="3" t="s">
        <v>2547</v>
      </c>
      <c r="B2189" s="3" t="str">
        <f>"1120030398"</f>
        <v>1120030398</v>
      </c>
      <c r="C2189" s="3" t="s">
        <v>404</v>
      </c>
      <c r="D2189" s="3" t="s">
        <v>117</v>
      </c>
      <c r="E2189" s="3" t="s">
        <v>405</v>
      </c>
    </row>
    <row r="2190" spans="1:5" ht="13.5">
      <c r="A2190" s="3" t="s">
        <v>2548</v>
      </c>
      <c r="B2190" s="3" t="str">
        <f>"1120030399"</f>
        <v>1120030399</v>
      </c>
      <c r="C2190" s="3" t="s">
        <v>404</v>
      </c>
      <c r="D2190" s="3" t="s">
        <v>117</v>
      </c>
      <c r="E2190" s="3" t="s">
        <v>405</v>
      </c>
    </row>
    <row r="2191" spans="1:5" ht="13.5">
      <c r="A2191" s="3" t="s">
        <v>2549</v>
      </c>
      <c r="B2191" s="3" t="str">
        <f>"1120030400"</f>
        <v>1120030400</v>
      </c>
      <c r="C2191" s="3" t="s">
        <v>404</v>
      </c>
      <c r="D2191" s="3" t="s">
        <v>117</v>
      </c>
      <c r="E2191" s="3" t="s">
        <v>405</v>
      </c>
    </row>
    <row r="2192" spans="1:5" ht="13.5">
      <c r="A2192" s="3" t="s">
        <v>2550</v>
      </c>
      <c r="B2192" s="3" t="str">
        <f>"1120030401"</f>
        <v>1120030401</v>
      </c>
      <c r="C2192" s="3" t="s">
        <v>404</v>
      </c>
      <c r="D2192" s="3" t="s">
        <v>117</v>
      </c>
      <c r="E2192" s="3" t="s">
        <v>405</v>
      </c>
    </row>
    <row r="2193" spans="1:5" ht="13.5">
      <c r="A2193" s="3" t="s">
        <v>2551</v>
      </c>
      <c r="B2193" s="3" t="str">
        <f>"1120030402"</f>
        <v>1120030402</v>
      </c>
      <c r="C2193" s="3" t="s">
        <v>404</v>
      </c>
      <c r="D2193" s="3" t="s">
        <v>117</v>
      </c>
      <c r="E2193" s="3" t="s">
        <v>405</v>
      </c>
    </row>
    <row r="2194" spans="1:5" ht="13.5">
      <c r="A2194" s="3" t="s">
        <v>958</v>
      </c>
      <c r="B2194" s="3" t="str">
        <f>"1120030403"</f>
        <v>1120030403</v>
      </c>
      <c r="C2194" s="3" t="s">
        <v>404</v>
      </c>
      <c r="D2194" s="3" t="s">
        <v>117</v>
      </c>
      <c r="E2194" s="3" t="s">
        <v>405</v>
      </c>
    </row>
    <row r="2195" spans="1:5" ht="13.5">
      <c r="A2195" s="3" t="s">
        <v>2552</v>
      </c>
      <c r="B2195" s="3" t="str">
        <f>"1120030404"</f>
        <v>1120030404</v>
      </c>
      <c r="C2195" s="3" t="s">
        <v>404</v>
      </c>
      <c r="D2195" s="3" t="s">
        <v>117</v>
      </c>
      <c r="E2195" s="3" t="s">
        <v>405</v>
      </c>
    </row>
    <row r="2196" spans="1:5" ht="13.5">
      <c r="A2196" s="3" t="s">
        <v>2553</v>
      </c>
      <c r="B2196" s="3" t="str">
        <f>"1120030405"</f>
        <v>1120030405</v>
      </c>
      <c r="C2196" s="3" t="s">
        <v>404</v>
      </c>
      <c r="D2196" s="3" t="s">
        <v>117</v>
      </c>
      <c r="E2196" s="3" t="s">
        <v>405</v>
      </c>
    </row>
    <row r="2197" spans="1:5" ht="13.5">
      <c r="A2197" s="3" t="s">
        <v>2554</v>
      </c>
      <c r="B2197" s="3" t="str">
        <f>"1120030406"</f>
        <v>1120030406</v>
      </c>
      <c r="C2197" s="3" t="s">
        <v>404</v>
      </c>
      <c r="D2197" s="3" t="s">
        <v>117</v>
      </c>
      <c r="E2197" s="3" t="s">
        <v>405</v>
      </c>
    </row>
    <row r="2198" spans="1:5" ht="13.5">
      <c r="A2198" s="3" t="s">
        <v>2555</v>
      </c>
      <c r="B2198" s="3" t="str">
        <f>"1120030407"</f>
        <v>1120030407</v>
      </c>
      <c r="C2198" s="3" t="s">
        <v>404</v>
      </c>
      <c r="D2198" s="3" t="s">
        <v>117</v>
      </c>
      <c r="E2198" s="3" t="s">
        <v>405</v>
      </c>
    </row>
    <row r="2199" spans="1:5" ht="13.5">
      <c r="A2199" s="3" t="s">
        <v>2556</v>
      </c>
      <c r="B2199" s="3" t="str">
        <f>"1120030408"</f>
        <v>1120030408</v>
      </c>
      <c r="C2199" s="3" t="s">
        <v>404</v>
      </c>
      <c r="D2199" s="3" t="s">
        <v>117</v>
      </c>
      <c r="E2199" s="3" t="s">
        <v>405</v>
      </c>
    </row>
    <row r="2200" spans="1:5" ht="13.5">
      <c r="A2200" s="3" t="s">
        <v>2557</v>
      </c>
      <c r="B2200" s="3" t="str">
        <f>"1120030409"</f>
        <v>1120030409</v>
      </c>
      <c r="C2200" s="3" t="s">
        <v>404</v>
      </c>
      <c r="D2200" s="3" t="s">
        <v>117</v>
      </c>
      <c r="E2200" s="3" t="s">
        <v>405</v>
      </c>
    </row>
    <row r="2201" spans="1:5" ht="13.5">
      <c r="A2201" s="3" t="s">
        <v>2558</v>
      </c>
      <c r="B2201" s="3" t="str">
        <f>"1120030410"</f>
        <v>1120030410</v>
      </c>
      <c r="C2201" s="3" t="s">
        <v>404</v>
      </c>
      <c r="D2201" s="3" t="s">
        <v>117</v>
      </c>
      <c r="E2201" s="3" t="s">
        <v>405</v>
      </c>
    </row>
    <row r="2202" spans="1:5" ht="13.5">
      <c r="A2202" s="3" t="s">
        <v>2559</v>
      </c>
      <c r="B2202" s="3" t="str">
        <f>"1120030411"</f>
        <v>1120030411</v>
      </c>
      <c r="C2202" s="3" t="s">
        <v>404</v>
      </c>
      <c r="D2202" s="3" t="s">
        <v>117</v>
      </c>
      <c r="E2202" s="3" t="s">
        <v>405</v>
      </c>
    </row>
    <row r="2203" spans="1:5" ht="13.5">
      <c r="A2203" s="3" t="s">
        <v>2560</v>
      </c>
      <c r="B2203" s="3" t="str">
        <f>"1120030412"</f>
        <v>1120030412</v>
      </c>
      <c r="C2203" s="3" t="s">
        <v>404</v>
      </c>
      <c r="D2203" s="3" t="s">
        <v>117</v>
      </c>
      <c r="E2203" s="3" t="s">
        <v>405</v>
      </c>
    </row>
    <row r="2204" spans="1:5" ht="13.5">
      <c r="A2204" s="3" t="s">
        <v>2561</v>
      </c>
      <c r="B2204" s="3" t="str">
        <f>"1120030413"</f>
        <v>1120030413</v>
      </c>
      <c r="C2204" s="3" t="s">
        <v>404</v>
      </c>
      <c r="D2204" s="3" t="s">
        <v>117</v>
      </c>
      <c r="E2204" s="3" t="s">
        <v>405</v>
      </c>
    </row>
    <row r="2205" spans="1:5" ht="13.5">
      <c r="A2205" s="3" t="s">
        <v>2562</v>
      </c>
      <c r="B2205" s="3" t="str">
        <f>"1120030414"</f>
        <v>1120030414</v>
      </c>
      <c r="C2205" s="3" t="s">
        <v>404</v>
      </c>
      <c r="D2205" s="3" t="s">
        <v>117</v>
      </c>
      <c r="E2205" s="3" t="s">
        <v>405</v>
      </c>
    </row>
    <row r="2206" spans="1:5" ht="13.5">
      <c r="A2206" s="3" t="s">
        <v>2563</v>
      </c>
      <c r="B2206" s="3" t="str">
        <f>"1120030415"</f>
        <v>1120030415</v>
      </c>
      <c r="C2206" s="3" t="s">
        <v>404</v>
      </c>
      <c r="D2206" s="3" t="s">
        <v>117</v>
      </c>
      <c r="E2206" s="3" t="s">
        <v>405</v>
      </c>
    </row>
    <row r="2207" spans="1:5" ht="13.5">
      <c r="A2207" s="3" t="s">
        <v>2564</v>
      </c>
      <c r="B2207" s="3" t="str">
        <f>"1120030416"</f>
        <v>1120030416</v>
      </c>
      <c r="C2207" s="3" t="s">
        <v>404</v>
      </c>
      <c r="D2207" s="3" t="s">
        <v>117</v>
      </c>
      <c r="E2207" s="3" t="s">
        <v>405</v>
      </c>
    </row>
    <row r="2208" spans="1:5" ht="13.5">
      <c r="A2208" s="3" t="s">
        <v>2565</v>
      </c>
      <c r="B2208" s="3" t="str">
        <f>"1120030417"</f>
        <v>1120030417</v>
      </c>
      <c r="C2208" s="3" t="s">
        <v>404</v>
      </c>
      <c r="D2208" s="3" t="s">
        <v>117</v>
      </c>
      <c r="E2208" s="3" t="s">
        <v>405</v>
      </c>
    </row>
    <row r="2209" spans="1:5" ht="13.5">
      <c r="A2209" s="3" t="s">
        <v>2566</v>
      </c>
      <c r="B2209" s="3" t="str">
        <f>"1120030418"</f>
        <v>1120030418</v>
      </c>
      <c r="C2209" s="3" t="s">
        <v>404</v>
      </c>
      <c r="D2209" s="3" t="s">
        <v>117</v>
      </c>
      <c r="E2209" s="3" t="s">
        <v>405</v>
      </c>
    </row>
    <row r="2210" spans="1:5" ht="13.5">
      <c r="A2210" s="3" t="s">
        <v>2567</v>
      </c>
      <c r="B2210" s="3" t="str">
        <f>"1120030419"</f>
        <v>1120030419</v>
      </c>
      <c r="C2210" s="3" t="s">
        <v>404</v>
      </c>
      <c r="D2210" s="3" t="s">
        <v>117</v>
      </c>
      <c r="E2210" s="3" t="s">
        <v>405</v>
      </c>
    </row>
    <row r="2211" spans="1:5" ht="13.5">
      <c r="A2211" s="3" t="s">
        <v>2568</v>
      </c>
      <c r="B2211" s="3" t="str">
        <f>"1120030420"</f>
        <v>1120030420</v>
      </c>
      <c r="C2211" s="3" t="s">
        <v>404</v>
      </c>
      <c r="D2211" s="3" t="s">
        <v>117</v>
      </c>
      <c r="E2211" s="3" t="s">
        <v>405</v>
      </c>
    </row>
    <row r="2212" spans="1:5" ht="13.5">
      <c r="A2212" s="3" t="s">
        <v>2569</v>
      </c>
      <c r="B2212" s="3" t="str">
        <f>"1120030421"</f>
        <v>1120030421</v>
      </c>
      <c r="C2212" s="3" t="s">
        <v>404</v>
      </c>
      <c r="D2212" s="3" t="s">
        <v>117</v>
      </c>
      <c r="E2212" s="3" t="s">
        <v>405</v>
      </c>
    </row>
    <row r="2213" spans="1:5" ht="13.5">
      <c r="A2213" s="3" t="s">
        <v>2570</v>
      </c>
      <c r="B2213" s="3" t="str">
        <f>"1120030422"</f>
        <v>1120030422</v>
      </c>
      <c r="C2213" s="3" t="s">
        <v>404</v>
      </c>
      <c r="D2213" s="3" t="s">
        <v>117</v>
      </c>
      <c r="E2213" s="3" t="s">
        <v>405</v>
      </c>
    </row>
    <row r="2214" spans="1:5" ht="13.5">
      <c r="A2214" s="3" t="s">
        <v>2571</v>
      </c>
      <c r="B2214" s="3" t="str">
        <f>"1120030423"</f>
        <v>1120030423</v>
      </c>
      <c r="C2214" s="3" t="s">
        <v>404</v>
      </c>
      <c r="D2214" s="3" t="s">
        <v>117</v>
      </c>
      <c r="E2214" s="3" t="s">
        <v>405</v>
      </c>
    </row>
    <row r="2215" spans="1:5" ht="13.5">
      <c r="A2215" s="3" t="s">
        <v>2572</v>
      </c>
      <c r="B2215" s="3" t="str">
        <f>"1120030424"</f>
        <v>1120030424</v>
      </c>
      <c r="C2215" s="3" t="s">
        <v>404</v>
      </c>
      <c r="D2215" s="3" t="s">
        <v>117</v>
      </c>
      <c r="E2215" s="3" t="s">
        <v>405</v>
      </c>
    </row>
    <row r="2216" spans="1:5" ht="13.5">
      <c r="A2216" s="3" t="s">
        <v>2573</v>
      </c>
      <c r="B2216" s="3" t="str">
        <f>"1120030425"</f>
        <v>1120030425</v>
      </c>
      <c r="C2216" s="3" t="s">
        <v>404</v>
      </c>
      <c r="D2216" s="3" t="s">
        <v>117</v>
      </c>
      <c r="E2216" s="3" t="s">
        <v>405</v>
      </c>
    </row>
    <row r="2217" spans="1:5" ht="13.5">
      <c r="A2217" s="3" t="s">
        <v>2574</v>
      </c>
      <c r="B2217" s="3" t="str">
        <f>"1120030426"</f>
        <v>1120030426</v>
      </c>
      <c r="C2217" s="3" t="s">
        <v>404</v>
      </c>
      <c r="D2217" s="3" t="s">
        <v>117</v>
      </c>
      <c r="E2217" s="3" t="s">
        <v>405</v>
      </c>
    </row>
    <row r="2218" spans="1:5" ht="13.5">
      <c r="A2218" s="3" t="s">
        <v>2575</v>
      </c>
      <c r="B2218" s="3" t="str">
        <f>"1120030427"</f>
        <v>1120030427</v>
      </c>
      <c r="C2218" s="3" t="s">
        <v>404</v>
      </c>
      <c r="D2218" s="3" t="s">
        <v>117</v>
      </c>
      <c r="E2218" s="3" t="s">
        <v>405</v>
      </c>
    </row>
    <row r="2219" spans="1:5" ht="13.5">
      <c r="A2219" s="3" t="s">
        <v>2576</v>
      </c>
      <c r="B2219" s="3" t="str">
        <f>"1120030428"</f>
        <v>1120030428</v>
      </c>
      <c r="C2219" s="3" t="s">
        <v>404</v>
      </c>
      <c r="D2219" s="3" t="s">
        <v>117</v>
      </c>
      <c r="E2219" s="3" t="s">
        <v>405</v>
      </c>
    </row>
    <row r="2220" spans="1:5" ht="13.5">
      <c r="A2220" s="3" t="s">
        <v>2577</v>
      </c>
      <c r="B2220" s="3" t="str">
        <f>"1120030429"</f>
        <v>1120030429</v>
      </c>
      <c r="C2220" s="3" t="s">
        <v>404</v>
      </c>
      <c r="D2220" s="3" t="s">
        <v>117</v>
      </c>
      <c r="E2220" s="3" t="s">
        <v>405</v>
      </c>
    </row>
    <row r="2221" spans="1:5" ht="13.5">
      <c r="A2221" s="3" t="s">
        <v>2568</v>
      </c>
      <c r="B2221" s="3" t="str">
        <f>"1120030430"</f>
        <v>1120030430</v>
      </c>
      <c r="C2221" s="3" t="s">
        <v>404</v>
      </c>
      <c r="D2221" s="3" t="s">
        <v>117</v>
      </c>
      <c r="E2221" s="3" t="s">
        <v>405</v>
      </c>
    </row>
    <row r="2222" spans="1:5" ht="13.5">
      <c r="A2222" s="3" t="s">
        <v>2578</v>
      </c>
      <c r="B2222" s="3" t="str">
        <f>"1120030431"</f>
        <v>1120030431</v>
      </c>
      <c r="C2222" s="3" t="s">
        <v>404</v>
      </c>
      <c r="D2222" s="3" t="s">
        <v>117</v>
      </c>
      <c r="E2222" s="3" t="s">
        <v>405</v>
      </c>
    </row>
    <row r="2223" spans="1:5" ht="13.5">
      <c r="A2223" s="3" t="s">
        <v>2579</v>
      </c>
      <c r="B2223" s="3" t="str">
        <f>"1120030432"</f>
        <v>1120030432</v>
      </c>
      <c r="C2223" s="3" t="s">
        <v>404</v>
      </c>
      <c r="D2223" s="3" t="s">
        <v>117</v>
      </c>
      <c r="E2223" s="3" t="s">
        <v>405</v>
      </c>
    </row>
    <row r="2224" spans="1:5" ht="13.5">
      <c r="A2224" s="3" t="s">
        <v>2580</v>
      </c>
      <c r="B2224" s="3" t="str">
        <f>"1120030433"</f>
        <v>1120030433</v>
      </c>
      <c r="C2224" s="3" t="s">
        <v>404</v>
      </c>
      <c r="D2224" s="3" t="s">
        <v>117</v>
      </c>
      <c r="E2224" s="3" t="s">
        <v>405</v>
      </c>
    </row>
    <row r="2225" spans="1:5" ht="13.5">
      <c r="A2225" s="3" t="s">
        <v>2581</v>
      </c>
      <c r="B2225" s="3" t="str">
        <f>"1120030434"</f>
        <v>1120030434</v>
      </c>
      <c r="C2225" s="3" t="s">
        <v>404</v>
      </c>
      <c r="D2225" s="3" t="s">
        <v>117</v>
      </c>
      <c r="E2225" s="3" t="s">
        <v>405</v>
      </c>
    </row>
    <row r="2226" spans="1:5" ht="13.5">
      <c r="A2226" s="3" t="s">
        <v>2582</v>
      </c>
      <c r="B2226" s="3" t="str">
        <f>"1120030435"</f>
        <v>1120030435</v>
      </c>
      <c r="C2226" s="3" t="s">
        <v>404</v>
      </c>
      <c r="D2226" s="3" t="s">
        <v>117</v>
      </c>
      <c r="E2226" s="3" t="s">
        <v>405</v>
      </c>
    </row>
    <row r="2227" spans="1:5" ht="13.5">
      <c r="A2227" s="3" t="s">
        <v>2583</v>
      </c>
      <c r="B2227" s="3" t="str">
        <f>"1120030436"</f>
        <v>1120030436</v>
      </c>
      <c r="C2227" s="3" t="s">
        <v>404</v>
      </c>
      <c r="D2227" s="3" t="s">
        <v>117</v>
      </c>
      <c r="E2227" s="3" t="s">
        <v>405</v>
      </c>
    </row>
    <row r="2228" spans="1:5" ht="13.5">
      <c r="A2228" s="3" t="s">
        <v>1630</v>
      </c>
      <c r="B2228" s="3" t="str">
        <f>"1120030437"</f>
        <v>1120030437</v>
      </c>
      <c r="C2228" s="3" t="s">
        <v>404</v>
      </c>
      <c r="D2228" s="3" t="s">
        <v>117</v>
      </c>
      <c r="E2228" s="3" t="s">
        <v>405</v>
      </c>
    </row>
    <row r="2229" spans="1:5" ht="13.5">
      <c r="A2229" s="3" t="s">
        <v>2584</v>
      </c>
      <c r="B2229" s="3" t="str">
        <f>"1120030438"</f>
        <v>1120030438</v>
      </c>
      <c r="C2229" s="3" t="s">
        <v>404</v>
      </c>
      <c r="D2229" s="3" t="s">
        <v>117</v>
      </c>
      <c r="E2229" s="3" t="s">
        <v>405</v>
      </c>
    </row>
    <row r="2230" spans="1:5" ht="13.5">
      <c r="A2230" s="3" t="s">
        <v>2585</v>
      </c>
      <c r="B2230" s="3" t="str">
        <f>"1120030439"</f>
        <v>1120030439</v>
      </c>
      <c r="C2230" s="3" t="s">
        <v>404</v>
      </c>
      <c r="D2230" s="3" t="s">
        <v>117</v>
      </c>
      <c r="E2230" s="3" t="s">
        <v>405</v>
      </c>
    </row>
    <row r="2231" spans="1:5" ht="13.5">
      <c r="A2231" s="3" t="s">
        <v>2586</v>
      </c>
      <c r="B2231" s="3" t="str">
        <f>"1120030440"</f>
        <v>1120030440</v>
      </c>
      <c r="C2231" s="3" t="s">
        <v>404</v>
      </c>
      <c r="D2231" s="3" t="s">
        <v>117</v>
      </c>
      <c r="E2231" s="3" t="s">
        <v>405</v>
      </c>
    </row>
    <row r="2232" spans="1:5" ht="13.5">
      <c r="A2232" s="3" t="s">
        <v>2587</v>
      </c>
      <c r="B2232" s="3" t="str">
        <f>"1120030441"</f>
        <v>1120030441</v>
      </c>
      <c r="C2232" s="3" t="s">
        <v>404</v>
      </c>
      <c r="D2232" s="3" t="s">
        <v>117</v>
      </c>
      <c r="E2232" s="3" t="s">
        <v>405</v>
      </c>
    </row>
    <row r="2233" spans="1:5" ht="13.5">
      <c r="A2233" s="3" t="s">
        <v>2588</v>
      </c>
      <c r="B2233" s="3" t="str">
        <f>"1120030442"</f>
        <v>1120030442</v>
      </c>
      <c r="C2233" s="3" t="s">
        <v>404</v>
      </c>
      <c r="D2233" s="3" t="s">
        <v>117</v>
      </c>
      <c r="E2233" s="3" t="s">
        <v>405</v>
      </c>
    </row>
    <row r="2234" spans="1:5" ht="13.5">
      <c r="A2234" s="3" t="s">
        <v>2589</v>
      </c>
      <c r="B2234" s="3" t="str">
        <f>"1120030443"</f>
        <v>1120030443</v>
      </c>
      <c r="C2234" s="3" t="s">
        <v>404</v>
      </c>
      <c r="D2234" s="3" t="s">
        <v>117</v>
      </c>
      <c r="E2234" s="3" t="s">
        <v>405</v>
      </c>
    </row>
    <row r="2235" spans="1:5" ht="13.5">
      <c r="A2235" s="3" t="s">
        <v>2590</v>
      </c>
      <c r="B2235" s="3" t="str">
        <f>"1120030444"</f>
        <v>1120030444</v>
      </c>
      <c r="C2235" s="3" t="s">
        <v>404</v>
      </c>
      <c r="D2235" s="3" t="s">
        <v>117</v>
      </c>
      <c r="E2235" s="3" t="s">
        <v>405</v>
      </c>
    </row>
    <row r="2236" spans="1:5" ht="13.5">
      <c r="A2236" s="3" t="s">
        <v>2591</v>
      </c>
      <c r="B2236" s="3" t="str">
        <f>"1120030445"</f>
        <v>1120030445</v>
      </c>
      <c r="C2236" s="3" t="s">
        <v>404</v>
      </c>
      <c r="D2236" s="3" t="s">
        <v>117</v>
      </c>
      <c r="E2236" s="3" t="s">
        <v>405</v>
      </c>
    </row>
    <row r="2237" spans="1:5" ht="13.5">
      <c r="A2237" s="3" t="s">
        <v>2592</v>
      </c>
      <c r="B2237" s="3" t="str">
        <f>"1120030446"</f>
        <v>1120030446</v>
      </c>
      <c r="C2237" s="3" t="s">
        <v>404</v>
      </c>
      <c r="D2237" s="3" t="s">
        <v>117</v>
      </c>
      <c r="E2237" s="3" t="s">
        <v>405</v>
      </c>
    </row>
    <row r="2238" spans="1:5" ht="13.5">
      <c r="A2238" s="3" t="s">
        <v>2593</v>
      </c>
      <c r="B2238" s="3" t="str">
        <f>"1120030447"</f>
        <v>1120030447</v>
      </c>
      <c r="C2238" s="3" t="s">
        <v>404</v>
      </c>
      <c r="D2238" s="3" t="s">
        <v>117</v>
      </c>
      <c r="E2238" s="3" t="s">
        <v>405</v>
      </c>
    </row>
    <row r="2239" spans="1:5" ht="13.5">
      <c r="A2239" s="3" t="s">
        <v>2594</v>
      </c>
      <c r="B2239" s="3" t="str">
        <f>"1120030448"</f>
        <v>1120030448</v>
      </c>
      <c r="C2239" s="3" t="s">
        <v>404</v>
      </c>
      <c r="D2239" s="3" t="s">
        <v>117</v>
      </c>
      <c r="E2239" s="3" t="s">
        <v>405</v>
      </c>
    </row>
    <row r="2240" spans="1:5" ht="13.5">
      <c r="A2240" s="3" t="s">
        <v>2595</v>
      </c>
      <c r="B2240" s="3" t="str">
        <f>"1120030449"</f>
        <v>1120030449</v>
      </c>
      <c r="C2240" s="3" t="s">
        <v>404</v>
      </c>
      <c r="D2240" s="3" t="s">
        <v>117</v>
      </c>
      <c r="E2240" s="3" t="s">
        <v>405</v>
      </c>
    </row>
    <row r="2241" spans="1:5" ht="13.5">
      <c r="A2241" s="3" t="s">
        <v>2596</v>
      </c>
      <c r="B2241" s="3" t="str">
        <f>"1120030450"</f>
        <v>1120030450</v>
      </c>
      <c r="C2241" s="3" t="s">
        <v>404</v>
      </c>
      <c r="D2241" s="3" t="s">
        <v>117</v>
      </c>
      <c r="E2241" s="3" t="s">
        <v>405</v>
      </c>
    </row>
    <row r="2242" spans="1:5" ht="13.5">
      <c r="A2242" s="3" t="s">
        <v>2597</v>
      </c>
      <c r="B2242" s="3" t="str">
        <f>"1120030451"</f>
        <v>1120030451</v>
      </c>
      <c r="C2242" s="3" t="s">
        <v>404</v>
      </c>
      <c r="D2242" s="3" t="s">
        <v>117</v>
      </c>
      <c r="E2242" s="3" t="s">
        <v>405</v>
      </c>
    </row>
    <row r="2243" spans="1:5" ht="13.5">
      <c r="A2243" s="3" t="s">
        <v>2598</v>
      </c>
      <c r="B2243" s="3" t="str">
        <f>"1120030452"</f>
        <v>1120030452</v>
      </c>
      <c r="C2243" s="3" t="s">
        <v>404</v>
      </c>
      <c r="D2243" s="3" t="s">
        <v>117</v>
      </c>
      <c r="E2243" s="3" t="s">
        <v>405</v>
      </c>
    </row>
    <row r="2244" spans="1:5" ht="13.5">
      <c r="A2244" s="3" t="s">
        <v>2599</v>
      </c>
      <c r="B2244" s="3" t="str">
        <f>"1120030453"</f>
        <v>1120030453</v>
      </c>
      <c r="C2244" s="3" t="s">
        <v>404</v>
      </c>
      <c r="D2244" s="3" t="s">
        <v>117</v>
      </c>
      <c r="E2244" s="3" t="s">
        <v>405</v>
      </c>
    </row>
    <row r="2245" spans="1:5" ht="13.5">
      <c r="A2245" s="3" t="s">
        <v>2600</v>
      </c>
      <c r="B2245" s="3" t="str">
        <f>"1120030454"</f>
        <v>1120030454</v>
      </c>
      <c r="C2245" s="3" t="s">
        <v>404</v>
      </c>
      <c r="D2245" s="3" t="s">
        <v>117</v>
      </c>
      <c r="E2245" s="3" t="s">
        <v>405</v>
      </c>
    </row>
    <row r="2246" spans="1:5" ht="13.5">
      <c r="A2246" s="3" t="s">
        <v>2601</v>
      </c>
      <c r="B2246" s="3" t="str">
        <f>"1120030455"</f>
        <v>1120030455</v>
      </c>
      <c r="C2246" s="3" t="s">
        <v>404</v>
      </c>
      <c r="D2246" s="3" t="s">
        <v>117</v>
      </c>
      <c r="E2246" s="3" t="s">
        <v>405</v>
      </c>
    </row>
    <row r="2247" spans="1:5" ht="13.5">
      <c r="A2247" s="3" t="s">
        <v>2602</v>
      </c>
      <c r="B2247" s="3" t="str">
        <f>"1120030456"</f>
        <v>1120030456</v>
      </c>
      <c r="C2247" s="3" t="s">
        <v>404</v>
      </c>
      <c r="D2247" s="3" t="s">
        <v>117</v>
      </c>
      <c r="E2247" s="3" t="s">
        <v>405</v>
      </c>
    </row>
    <row r="2248" spans="1:5" ht="13.5">
      <c r="A2248" s="3" t="s">
        <v>2603</v>
      </c>
      <c r="B2248" s="3" t="str">
        <f>"1120030457"</f>
        <v>1120030457</v>
      </c>
      <c r="C2248" s="3" t="s">
        <v>404</v>
      </c>
      <c r="D2248" s="3" t="s">
        <v>117</v>
      </c>
      <c r="E2248" s="3" t="s">
        <v>405</v>
      </c>
    </row>
    <row r="2249" spans="1:5" ht="13.5">
      <c r="A2249" s="3" t="s">
        <v>2604</v>
      </c>
      <c r="B2249" s="3" t="str">
        <f>"1120030458"</f>
        <v>1120030458</v>
      </c>
      <c r="C2249" s="3" t="s">
        <v>404</v>
      </c>
      <c r="D2249" s="3" t="s">
        <v>117</v>
      </c>
      <c r="E2249" s="3" t="s">
        <v>405</v>
      </c>
    </row>
    <row r="2250" spans="1:5" ht="13.5">
      <c r="A2250" s="3" t="s">
        <v>2605</v>
      </c>
      <c r="B2250" s="3" t="str">
        <f>"1120030459"</f>
        <v>1120030459</v>
      </c>
      <c r="C2250" s="3" t="s">
        <v>404</v>
      </c>
      <c r="D2250" s="3" t="s">
        <v>117</v>
      </c>
      <c r="E2250" s="3" t="s">
        <v>405</v>
      </c>
    </row>
    <row r="2251" spans="1:5" ht="13.5">
      <c r="A2251" s="3" t="s">
        <v>2606</v>
      </c>
      <c r="B2251" s="3" t="str">
        <f>"1120030460"</f>
        <v>1120030460</v>
      </c>
      <c r="C2251" s="3" t="s">
        <v>404</v>
      </c>
      <c r="D2251" s="3" t="s">
        <v>117</v>
      </c>
      <c r="E2251" s="3" t="s">
        <v>405</v>
      </c>
    </row>
    <row r="2252" spans="1:5" ht="13.5">
      <c r="A2252" s="3" t="s">
        <v>2607</v>
      </c>
      <c r="B2252" s="3" t="str">
        <f>"1120030461"</f>
        <v>1120030461</v>
      </c>
      <c r="C2252" s="3" t="s">
        <v>404</v>
      </c>
      <c r="D2252" s="3" t="s">
        <v>117</v>
      </c>
      <c r="E2252" s="3" t="s">
        <v>405</v>
      </c>
    </row>
    <row r="2253" spans="1:5" ht="13.5">
      <c r="A2253" s="3" t="s">
        <v>2608</v>
      </c>
      <c r="B2253" s="3" t="str">
        <f>"1120030462"</f>
        <v>1120030462</v>
      </c>
      <c r="C2253" s="3" t="s">
        <v>404</v>
      </c>
      <c r="D2253" s="3" t="s">
        <v>117</v>
      </c>
      <c r="E2253" s="3" t="s">
        <v>405</v>
      </c>
    </row>
    <row r="2254" spans="1:5" ht="13.5">
      <c r="A2254" s="3" t="s">
        <v>1411</v>
      </c>
      <c r="B2254" s="3" t="str">
        <f>"1120030463"</f>
        <v>1120030463</v>
      </c>
      <c r="C2254" s="3" t="s">
        <v>404</v>
      </c>
      <c r="D2254" s="3" t="s">
        <v>117</v>
      </c>
      <c r="E2254" s="3" t="s">
        <v>405</v>
      </c>
    </row>
    <row r="2255" spans="1:5" ht="13.5">
      <c r="A2255" s="3" t="s">
        <v>2609</v>
      </c>
      <c r="B2255" s="3" t="str">
        <f>"1120030464"</f>
        <v>1120030464</v>
      </c>
      <c r="C2255" s="3" t="s">
        <v>404</v>
      </c>
      <c r="D2255" s="3" t="s">
        <v>117</v>
      </c>
      <c r="E2255" s="3" t="s">
        <v>405</v>
      </c>
    </row>
    <row r="2256" spans="1:5" ht="13.5">
      <c r="A2256" s="3" t="s">
        <v>2610</v>
      </c>
      <c r="B2256" s="3" t="str">
        <f>"1120030465"</f>
        <v>1120030465</v>
      </c>
      <c r="C2256" s="3" t="s">
        <v>404</v>
      </c>
      <c r="D2256" s="3" t="s">
        <v>117</v>
      </c>
      <c r="E2256" s="3" t="s">
        <v>405</v>
      </c>
    </row>
    <row r="2257" spans="1:5" ht="13.5">
      <c r="A2257" s="3" t="s">
        <v>2611</v>
      </c>
      <c r="B2257" s="3" t="str">
        <f>"1120030466"</f>
        <v>1120030466</v>
      </c>
      <c r="C2257" s="3" t="s">
        <v>404</v>
      </c>
      <c r="D2257" s="3" t="s">
        <v>117</v>
      </c>
      <c r="E2257" s="3" t="s">
        <v>405</v>
      </c>
    </row>
    <row r="2258" spans="1:5" ht="13.5">
      <c r="A2258" s="3" t="s">
        <v>2612</v>
      </c>
      <c r="B2258" s="3" t="str">
        <f>"1120030467"</f>
        <v>1120030467</v>
      </c>
      <c r="C2258" s="3" t="s">
        <v>404</v>
      </c>
      <c r="D2258" s="3" t="s">
        <v>117</v>
      </c>
      <c r="E2258" s="3" t="s">
        <v>405</v>
      </c>
    </row>
    <row r="2259" spans="1:5" ht="13.5">
      <c r="A2259" s="3" t="s">
        <v>2613</v>
      </c>
      <c r="B2259" s="3" t="str">
        <f>"1120030468"</f>
        <v>1120030468</v>
      </c>
      <c r="C2259" s="3" t="s">
        <v>404</v>
      </c>
      <c r="D2259" s="3" t="s">
        <v>117</v>
      </c>
      <c r="E2259" s="3" t="s">
        <v>405</v>
      </c>
    </row>
    <row r="2260" spans="1:5" ht="13.5">
      <c r="A2260" s="3" t="s">
        <v>2614</v>
      </c>
      <c r="B2260" s="3" t="str">
        <f>"1120030469"</f>
        <v>1120030469</v>
      </c>
      <c r="C2260" s="3" t="s">
        <v>404</v>
      </c>
      <c r="D2260" s="3" t="s">
        <v>117</v>
      </c>
      <c r="E2260" s="3" t="s">
        <v>405</v>
      </c>
    </row>
    <row r="2261" spans="1:5" ht="13.5">
      <c r="A2261" s="3" t="s">
        <v>2615</v>
      </c>
      <c r="B2261" s="3" t="str">
        <f>"1120030470"</f>
        <v>1120030470</v>
      </c>
      <c r="C2261" s="3" t="s">
        <v>404</v>
      </c>
      <c r="D2261" s="3" t="s">
        <v>117</v>
      </c>
      <c r="E2261" s="3" t="s">
        <v>405</v>
      </c>
    </row>
    <row r="2262" spans="1:5" ht="13.5">
      <c r="A2262" s="3" t="s">
        <v>2616</v>
      </c>
      <c r="B2262" s="3" t="str">
        <f>"1120030471"</f>
        <v>1120030471</v>
      </c>
      <c r="C2262" s="3" t="s">
        <v>404</v>
      </c>
      <c r="D2262" s="3" t="s">
        <v>117</v>
      </c>
      <c r="E2262" s="3" t="s">
        <v>405</v>
      </c>
    </row>
    <row r="2263" spans="1:5" ht="13.5">
      <c r="A2263" s="3" t="s">
        <v>2617</v>
      </c>
      <c r="B2263" s="3" t="str">
        <f>"1120030472"</f>
        <v>1120030472</v>
      </c>
      <c r="C2263" s="3" t="s">
        <v>404</v>
      </c>
      <c r="D2263" s="3" t="s">
        <v>117</v>
      </c>
      <c r="E2263" s="3" t="s">
        <v>405</v>
      </c>
    </row>
    <row r="2264" spans="1:5" ht="13.5">
      <c r="A2264" s="3" t="s">
        <v>2618</v>
      </c>
      <c r="B2264" s="3" t="str">
        <f>"1120030473"</f>
        <v>1120030473</v>
      </c>
      <c r="C2264" s="3" t="s">
        <v>404</v>
      </c>
      <c r="D2264" s="3" t="s">
        <v>117</v>
      </c>
      <c r="E2264" s="3" t="s">
        <v>405</v>
      </c>
    </row>
    <row r="2265" spans="1:5" ht="13.5">
      <c r="A2265" s="3" t="s">
        <v>2619</v>
      </c>
      <c r="B2265" s="3" t="str">
        <f>"1120030474"</f>
        <v>1120030474</v>
      </c>
      <c r="C2265" s="3" t="s">
        <v>404</v>
      </c>
      <c r="D2265" s="3" t="s">
        <v>117</v>
      </c>
      <c r="E2265" s="3" t="s">
        <v>405</v>
      </c>
    </row>
    <row r="2266" spans="1:5" ht="13.5">
      <c r="A2266" s="3" t="s">
        <v>2620</v>
      </c>
      <c r="B2266" s="3" t="str">
        <f>"1120030475"</f>
        <v>1120030475</v>
      </c>
      <c r="C2266" s="3" t="s">
        <v>404</v>
      </c>
      <c r="D2266" s="3" t="s">
        <v>117</v>
      </c>
      <c r="E2266" s="3" t="s">
        <v>405</v>
      </c>
    </row>
    <row r="2267" spans="1:5" ht="13.5">
      <c r="A2267" s="3" t="s">
        <v>2621</v>
      </c>
      <c r="B2267" s="3" t="str">
        <f>"1120030476"</f>
        <v>1120030476</v>
      </c>
      <c r="C2267" s="3" t="s">
        <v>404</v>
      </c>
      <c r="D2267" s="3" t="s">
        <v>117</v>
      </c>
      <c r="E2267" s="3" t="s">
        <v>405</v>
      </c>
    </row>
    <row r="2268" spans="1:5" ht="13.5">
      <c r="A2268" s="3" t="s">
        <v>2622</v>
      </c>
      <c r="B2268" s="3" t="str">
        <f>"1120030477"</f>
        <v>1120030477</v>
      </c>
      <c r="C2268" s="3" t="s">
        <v>404</v>
      </c>
      <c r="D2268" s="3" t="s">
        <v>117</v>
      </c>
      <c r="E2268" s="3" t="s">
        <v>405</v>
      </c>
    </row>
    <row r="2269" spans="1:5" ht="13.5">
      <c r="A2269" s="3" t="s">
        <v>2623</v>
      </c>
      <c r="B2269" s="3" t="str">
        <f>"1120030478"</f>
        <v>1120030478</v>
      </c>
      <c r="C2269" s="3" t="s">
        <v>404</v>
      </c>
      <c r="D2269" s="3" t="s">
        <v>117</v>
      </c>
      <c r="E2269" s="3" t="s">
        <v>405</v>
      </c>
    </row>
    <row r="2270" spans="1:5" ht="13.5">
      <c r="A2270" s="3" t="s">
        <v>2624</v>
      </c>
      <c r="B2270" s="3" t="str">
        <f>"1120030479"</f>
        <v>1120030479</v>
      </c>
      <c r="C2270" s="3" t="s">
        <v>404</v>
      </c>
      <c r="D2270" s="3" t="s">
        <v>117</v>
      </c>
      <c r="E2270" s="3" t="s">
        <v>405</v>
      </c>
    </row>
    <row r="2271" spans="1:5" ht="13.5">
      <c r="A2271" s="3" t="s">
        <v>2625</v>
      </c>
      <c r="B2271" s="3" t="str">
        <f>"1120030480"</f>
        <v>1120030480</v>
      </c>
      <c r="C2271" s="3" t="s">
        <v>404</v>
      </c>
      <c r="D2271" s="3" t="s">
        <v>117</v>
      </c>
      <c r="E2271" s="3" t="s">
        <v>405</v>
      </c>
    </row>
    <row r="2272" spans="1:5" ht="13.5">
      <c r="A2272" s="3" t="s">
        <v>2626</v>
      </c>
      <c r="B2272" s="3" t="str">
        <f>"1120030481"</f>
        <v>1120030481</v>
      </c>
      <c r="C2272" s="3" t="s">
        <v>404</v>
      </c>
      <c r="D2272" s="3" t="s">
        <v>117</v>
      </c>
      <c r="E2272" s="3" t="s">
        <v>405</v>
      </c>
    </row>
    <row r="2273" spans="1:5" ht="13.5">
      <c r="A2273" s="3" t="s">
        <v>2627</v>
      </c>
      <c r="B2273" s="3" t="str">
        <f>"1120030482"</f>
        <v>1120030482</v>
      </c>
      <c r="C2273" s="3" t="s">
        <v>404</v>
      </c>
      <c r="D2273" s="3" t="s">
        <v>117</v>
      </c>
      <c r="E2273" s="3" t="s">
        <v>405</v>
      </c>
    </row>
    <row r="2274" spans="1:5" ht="13.5">
      <c r="A2274" s="3" t="s">
        <v>2628</v>
      </c>
      <c r="B2274" s="3" t="str">
        <f>"1120030483"</f>
        <v>1120030483</v>
      </c>
      <c r="C2274" s="3" t="s">
        <v>404</v>
      </c>
      <c r="D2274" s="3" t="s">
        <v>117</v>
      </c>
      <c r="E2274" s="3" t="s">
        <v>405</v>
      </c>
    </row>
    <row r="2275" spans="1:5" ht="13.5">
      <c r="A2275" s="3" t="s">
        <v>2629</v>
      </c>
      <c r="B2275" s="3" t="str">
        <f>"1120030484"</f>
        <v>1120030484</v>
      </c>
      <c r="C2275" s="3" t="s">
        <v>404</v>
      </c>
      <c r="D2275" s="3" t="s">
        <v>117</v>
      </c>
      <c r="E2275" s="3" t="s">
        <v>405</v>
      </c>
    </row>
    <row r="2276" spans="1:5" ht="13.5">
      <c r="A2276" s="3" t="s">
        <v>2630</v>
      </c>
      <c r="B2276" s="3" t="str">
        <f>"1120030485"</f>
        <v>1120030485</v>
      </c>
      <c r="C2276" s="3" t="s">
        <v>404</v>
      </c>
      <c r="D2276" s="3" t="s">
        <v>117</v>
      </c>
      <c r="E2276" s="3" t="s">
        <v>405</v>
      </c>
    </row>
    <row r="2277" spans="1:5" ht="13.5">
      <c r="A2277" s="3" t="s">
        <v>2631</v>
      </c>
      <c r="B2277" s="3" t="str">
        <f>"1120030486"</f>
        <v>1120030486</v>
      </c>
      <c r="C2277" s="3" t="s">
        <v>404</v>
      </c>
      <c r="D2277" s="3" t="s">
        <v>117</v>
      </c>
      <c r="E2277" s="3" t="s">
        <v>405</v>
      </c>
    </row>
    <row r="2278" spans="1:5" ht="13.5">
      <c r="A2278" s="3" t="s">
        <v>2632</v>
      </c>
      <c r="B2278" s="3" t="str">
        <f>"1120030487"</f>
        <v>1120030487</v>
      </c>
      <c r="C2278" s="3" t="s">
        <v>404</v>
      </c>
      <c r="D2278" s="3" t="s">
        <v>117</v>
      </c>
      <c r="E2278" s="3" t="s">
        <v>405</v>
      </c>
    </row>
    <row r="2279" spans="1:5" ht="13.5">
      <c r="A2279" s="3" t="s">
        <v>2633</v>
      </c>
      <c r="B2279" s="3" t="str">
        <f>"1120030488"</f>
        <v>1120030488</v>
      </c>
      <c r="C2279" s="3" t="s">
        <v>404</v>
      </c>
      <c r="D2279" s="3" t="s">
        <v>117</v>
      </c>
      <c r="E2279" s="3" t="s">
        <v>405</v>
      </c>
    </row>
    <row r="2280" spans="1:5" ht="13.5">
      <c r="A2280" s="3" t="s">
        <v>2634</v>
      </c>
      <c r="B2280" s="3" t="str">
        <f>"1120030489"</f>
        <v>1120030489</v>
      </c>
      <c r="C2280" s="3" t="s">
        <v>404</v>
      </c>
      <c r="D2280" s="3" t="s">
        <v>117</v>
      </c>
      <c r="E2280" s="3" t="s">
        <v>405</v>
      </c>
    </row>
    <row r="2281" spans="1:5" ht="13.5">
      <c r="A2281" s="3" t="s">
        <v>2635</v>
      </c>
      <c r="B2281" s="3" t="str">
        <f>"1120030490"</f>
        <v>1120030490</v>
      </c>
      <c r="C2281" s="3" t="s">
        <v>404</v>
      </c>
      <c r="D2281" s="3" t="s">
        <v>117</v>
      </c>
      <c r="E2281" s="3" t="s">
        <v>405</v>
      </c>
    </row>
    <row r="2282" spans="1:5" ht="13.5">
      <c r="A2282" s="3" t="s">
        <v>2636</v>
      </c>
      <c r="B2282" s="3" t="str">
        <f>"1120030491"</f>
        <v>1120030491</v>
      </c>
      <c r="C2282" s="3" t="s">
        <v>404</v>
      </c>
      <c r="D2282" s="3" t="s">
        <v>117</v>
      </c>
      <c r="E2282" s="3" t="s">
        <v>405</v>
      </c>
    </row>
    <row r="2283" spans="1:5" ht="13.5">
      <c r="A2283" s="3" t="s">
        <v>2637</v>
      </c>
      <c r="B2283" s="3" t="str">
        <f>"1120030492"</f>
        <v>1120030492</v>
      </c>
      <c r="C2283" s="3" t="s">
        <v>404</v>
      </c>
      <c r="D2283" s="3" t="s">
        <v>117</v>
      </c>
      <c r="E2283" s="3" t="s">
        <v>405</v>
      </c>
    </row>
    <row r="2284" spans="1:5" ht="13.5">
      <c r="A2284" s="3" t="s">
        <v>2638</v>
      </c>
      <c r="B2284" s="3" t="str">
        <f>"1120030493"</f>
        <v>1120030493</v>
      </c>
      <c r="C2284" s="3" t="s">
        <v>404</v>
      </c>
      <c r="D2284" s="3" t="s">
        <v>117</v>
      </c>
      <c r="E2284" s="3" t="s">
        <v>405</v>
      </c>
    </row>
    <row r="2285" spans="1:5" ht="13.5">
      <c r="A2285" s="3" t="s">
        <v>2639</v>
      </c>
      <c r="B2285" s="3" t="str">
        <f>"1120030494"</f>
        <v>1120030494</v>
      </c>
      <c r="C2285" s="3" t="s">
        <v>404</v>
      </c>
      <c r="D2285" s="3" t="s">
        <v>117</v>
      </c>
      <c r="E2285" s="3" t="s">
        <v>405</v>
      </c>
    </row>
    <row r="2286" spans="1:5" ht="13.5">
      <c r="A2286" s="3" t="s">
        <v>2640</v>
      </c>
      <c r="B2286" s="3" t="str">
        <f>"1120030495"</f>
        <v>1120030495</v>
      </c>
      <c r="C2286" s="3" t="s">
        <v>404</v>
      </c>
      <c r="D2286" s="3" t="s">
        <v>117</v>
      </c>
      <c r="E2286" s="3" t="s">
        <v>405</v>
      </c>
    </row>
    <row r="2287" spans="1:5" ht="13.5">
      <c r="A2287" s="3" t="s">
        <v>2641</v>
      </c>
      <c r="B2287" s="3" t="str">
        <f>"1120030496"</f>
        <v>1120030496</v>
      </c>
      <c r="C2287" s="3" t="s">
        <v>404</v>
      </c>
      <c r="D2287" s="3" t="s">
        <v>117</v>
      </c>
      <c r="E2287" s="3" t="s">
        <v>405</v>
      </c>
    </row>
    <row r="2288" spans="1:5" ht="13.5">
      <c r="A2288" s="3" t="s">
        <v>2642</v>
      </c>
      <c r="B2288" s="3" t="str">
        <f>"1120030497"</f>
        <v>1120030497</v>
      </c>
      <c r="C2288" s="3" t="s">
        <v>404</v>
      </c>
      <c r="D2288" s="3" t="s">
        <v>117</v>
      </c>
      <c r="E2288" s="3" t="s">
        <v>405</v>
      </c>
    </row>
    <row r="2289" spans="1:5" ht="13.5">
      <c r="A2289" s="3" t="s">
        <v>2643</v>
      </c>
      <c r="B2289" s="3" t="str">
        <f>"1120030498"</f>
        <v>1120030498</v>
      </c>
      <c r="C2289" s="3" t="s">
        <v>404</v>
      </c>
      <c r="D2289" s="3" t="s">
        <v>117</v>
      </c>
      <c r="E2289" s="3" t="s">
        <v>405</v>
      </c>
    </row>
    <row r="2290" spans="1:5" ht="13.5">
      <c r="A2290" s="3" t="s">
        <v>2644</v>
      </c>
      <c r="B2290" s="3" t="str">
        <f>"1120030499"</f>
        <v>1120030499</v>
      </c>
      <c r="C2290" s="3" t="s">
        <v>404</v>
      </c>
      <c r="D2290" s="3" t="s">
        <v>117</v>
      </c>
      <c r="E2290" s="3" t="s">
        <v>405</v>
      </c>
    </row>
    <row r="2291" spans="1:5" ht="13.5">
      <c r="A2291" s="3" t="s">
        <v>2645</v>
      </c>
      <c r="B2291" s="3" t="str">
        <f>"1120030500"</f>
        <v>1120030500</v>
      </c>
      <c r="C2291" s="3" t="s">
        <v>404</v>
      </c>
      <c r="D2291" s="3" t="s">
        <v>117</v>
      </c>
      <c r="E2291" s="3" t="s">
        <v>405</v>
      </c>
    </row>
    <row r="2292" spans="1:5" ht="13.5">
      <c r="A2292" s="3" t="s">
        <v>2646</v>
      </c>
      <c r="B2292" s="3" t="str">
        <f>"1120030501"</f>
        <v>1120030501</v>
      </c>
      <c r="C2292" s="3" t="s">
        <v>404</v>
      </c>
      <c r="D2292" s="3" t="s">
        <v>117</v>
      </c>
      <c r="E2292" s="3" t="s">
        <v>405</v>
      </c>
    </row>
    <row r="2293" spans="1:5" ht="13.5">
      <c r="A2293" s="3" t="s">
        <v>2647</v>
      </c>
      <c r="B2293" s="3" t="str">
        <f>"1120030502"</f>
        <v>1120030502</v>
      </c>
      <c r="C2293" s="3" t="s">
        <v>404</v>
      </c>
      <c r="D2293" s="3" t="s">
        <v>117</v>
      </c>
      <c r="E2293" s="3" t="s">
        <v>405</v>
      </c>
    </row>
    <row r="2294" spans="1:5" ht="13.5">
      <c r="A2294" s="3" t="s">
        <v>2648</v>
      </c>
      <c r="B2294" s="3" t="str">
        <f>"1120030503"</f>
        <v>1120030503</v>
      </c>
      <c r="C2294" s="3" t="s">
        <v>404</v>
      </c>
      <c r="D2294" s="3" t="s">
        <v>117</v>
      </c>
      <c r="E2294" s="3" t="s">
        <v>405</v>
      </c>
    </row>
    <row r="2295" spans="1:5" ht="13.5">
      <c r="A2295" s="3" t="s">
        <v>2649</v>
      </c>
      <c r="B2295" s="3" t="str">
        <f>"1120030504"</f>
        <v>1120030504</v>
      </c>
      <c r="C2295" s="3" t="s">
        <v>404</v>
      </c>
      <c r="D2295" s="3" t="s">
        <v>117</v>
      </c>
      <c r="E2295" s="3" t="s">
        <v>405</v>
      </c>
    </row>
    <row r="2296" spans="1:5" ht="13.5">
      <c r="A2296" s="3" t="s">
        <v>2650</v>
      </c>
      <c r="B2296" s="3" t="str">
        <f>"1120030505"</f>
        <v>1120030505</v>
      </c>
      <c r="C2296" s="3" t="s">
        <v>404</v>
      </c>
      <c r="D2296" s="3" t="s">
        <v>117</v>
      </c>
      <c r="E2296" s="3" t="s">
        <v>405</v>
      </c>
    </row>
    <row r="2297" spans="1:5" ht="13.5">
      <c r="A2297" s="3" t="s">
        <v>2651</v>
      </c>
      <c r="B2297" s="3" t="str">
        <f>"1120030506"</f>
        <v>1120030506</v>
      </c>
      <c r="C2297" s="3" t="s">
        <v>404</v>
      </c>
      <c r="D2297" s="3" t="s">
        <v>117</v>
      </c>
      <c r="E2297" s="3" t="s">
        <v>405</v>
      </c>
    </row>
    <row r="2298" spans="1:5" ht="13.5">
      <c r="A2298" s="3" t="s">
        <v>2652</v>
      </c>
      <c r="B2298" s="3" t="str">
        <f>"1120030507"</f>
        <v>1120030507</v>
      </c>
      <c r="C2298" s="3" t="s">
        <v>404</v>
      </c>
      <c r="D2298" s="3" t="s">
        <v>117</v>
      </c>
      <c r="E2298" s="3" t="s">
        <v>405</v>
      </c>
    </row>
    <row r="2299" spans="1:5" ht="13.5">
      <c r="A2299" s="3" t="s">
        <v>2653</v>
      </c>
      <c r="B2299" s="3" t="str">
        <f>"1120030508"</f>
        <v>1120030508</v>
      </c>
      <c r="C2299" s="3" t="s">
        <v>404</v>
      </c>
      <c r="D2299" s="3" t="s">
        <v>117</v>
      </c>
      <c r="E2299" s="3" t="s">
        <v>405</v>
      </c>
    </row>
    <row r="2300" spans="1:5" ht="13.5">
      <c r="A2300" s="3" t="s">
        <v>2654</v>
      </c>
      <c r="B2300" s="3" t="str">
        <f>"1120030509"</f>
        <v>1120030509</v>
      </c>
      <c r="C2300" s="3" t="s">
        <v>404</v>
      </c>
      <c r="D2300" s="3" t="s">
        <v>117</v>
      </c>
      <c r="E2300" s="3" t="s">
        <v>405</v>
      </c>
    </row>
    <row r="2301" spans="1:5" ht="13.5">
      <c r="A2301" s="3" t="s">
        <v>2655</v>
      </c>
      <c r="B2301" s="3" t="str">
        <f>"1120030510"</f>
        <v>1120030510</v>
      </c>
      <c r="C2301" s="3" t="s">
        <v>404</v>
      </c>
      <c r="D2301" s="3" t="s">
        <v>117</v>
      </c>
      <c r="E2301" s="3" t="s">
        <v>405</v>
      </c>
    </row>
    <row r="2302" spans="1:5" ht="13.5">
      <c r="A2302" s="3" t="s">
        <v>2656</v>
      </c>
      <c r="B2302" s="3" t="str">
        <f>"1120030511"</f>
        <v>1120030511</v>
      </c>
      <c r="C2302" s="3" t="s">
        <v>404</v>
      </c>
      <c r="D2302" s="3" t="s">
        <v>117</v>
      </c>
      <c r="E2302" s="3" t="s">
        <v>405</v>
      </c>
    </row>
    <row r="2303" spans="1:5" ht="13.5">
      <c r="A2303" s="3" t="s">
        <v>2657</v>
      </c>
      <c r="B2303" s="3" t="str">
        <f>"1120030512"</f>
        <v>1120030512</v>
      </c>
      <c r="C2303" s="3" t="s">
        <v>404</v>
      </c>
      <c r="D2303" s="3" t="s">
        <v>117</v>
      </c>
      <c r="E2303" s="3" t="s">
        <v>405</v>
      </c>
    </row>
    <row r="2304" spans="1:5" ht="13.5">
      <c r="A2304" s="3" t="s">
        <v>2658</v>
      </c>
      <c r="B2304" s="3" t="str">
        <f>"1120030513"</f>
        <v>1120030513</v>
      </c>
      <c r="C2304" s="3" t="s">
        <v>404</v>
      </c>
      <c r="D2304" s="3" t="s">
        <v>117</v>
      </c>
      <c r="E2304" s="3" t="s">
        <v>405</v>
      </c>
    </row>
    <row r="2305" spans="1:5" ht="13.5">
      <c r="A2305" s="3" t="s">
        <v>2659</v>
      </c>
      <c r="B2305" s="3" t="str">
        <f>"1120030514"</f>
        <v>1120030514</v>
      </c>
      <c r="C2305" s="3" t="s">
        <v>404</v>
      </c>
      <c r="D2305" s="3" t="s">
        <v>117</v>
      </c>
      <c r="E2305" s="3" t="s">
        <v>405</v>
      </c>
    </row>
    <row r="2306" spans="1:5" ht="13.5">
      <c r="A2306" s="3" t="s">
        <v>2660</v>
      </c>
      <c r="B2306" s="3" t="str">
        <f>"1120030515"</f>
        <v>1120030515</v>
      </c>
      <c r="C2306" s="3" t="s">
        <v>404</v>
      </c>
      <c r="D2306" s="3" t="s">
        <v>117</v>
      </c>
      <c r="E2306" s="3" t="s">
        <v>405</v>
      </c>
    </row>
    <row r="2307" spans="1:5" ht="13.5">
      <c r="A2307" s="3" t="s">
        <v>2661</v>
      </c>
      <c r="B2307" s="3" t="str">
        <f>"1120030516"</f>
        <v>1120030516</v>
      </c>
      <c r="C2307" s="3" t="s">
        <v>404</v>
      </c>
      <c r="D2307" s="3" t="s">
        <v>117</v>
      </c>
      <c r="E2307" s="3" t="s">
        <v>405</v>
      </c>
    </row>
    <row r="2308" spans="1:5" ht="13.5">
      <c r="A2308" s="3" t="s">
        <v>2662</v>
      </c>
      <c r="B2308" s="3" t="str">
        <f>"1120030517"</f>
        <v>1120030517</v>
      </c>
      <c r="C2308" s="3" t="s">
        <v>404</v>
      </c>
      <c r="D2308" s="3" t="s">
        <v>117</v>
      </c>
      <c r="E2308" s="3" t="s">
        <v>405</v>
      </c>
    </row>
    <row r="2309" spans="1:5" ht="13.5">
      <c r="A2309" s="3" t="s">
        <v>2327</v>
      </c>
      <c r="B2309" s="3" t="str">
        <f>"1120030518"</f>
        <v>1120030518</v>
      </c>
      <c r="C2309" s="3" t="s">
        <v>404</v>
      </c>
      <c r="D2309" s="3" t="s">
        <v>117</v>
      </c>
      <c r="E2309" s="3" t="s">
        <v>405</v>
      </c>
    </row>
    <row r="2310" spans="1:5" ht="13.5">
      <c r="A2310" s="3" t="s">
        <v>2663</v>
      </c>
      <c r="B2310" s="3" t="str">
        <f>"1120030519"</f>
        <v>1120030519</v>
      </c>
      <c r="C2310" s="3" t="s">
        <v>404</v>
      </c>
      <c r="D2310" s="3" t="s">
        <v>117</v>
      </c>
      <c r="E2310" s="3" t="s">
        <v>405</v>
      </c>
    </row>
    <row r="2311" spans="1:5" ht="13.5">
      <c r="A2311" s="3" t="s">
        <v>2664</v>
      </c>
      <c r="B2311" s="3" t="str">
        <f>"1120030520"</f>
        <v>1120030520</v>
      </c>
      <c r="C2311" s="3" t="s">
        <v>404</v>
      </c>
      <c r="D2311" s="3" t="s">
        <v>117</v>
      </c>
      <c r="E2311" s="3" t="s">
        <v>405</v>
      </c>
    </row>
    <row r="2312" spans="1:5" ht="13.5">
      <c r="A2312" s="3" t="s">
        <v>2665</v>
      </c>
      <c r="B2312" s="3" t="str">
        <f>"1120030521"</f>
        <v>1120030521</v>
      </c>
      <c r="C2312" s="3" t="s">
        <v>404</v>
      </c>
      <c r="D2312" s="3" t="s">
        <v>117</v>
      </c>
      <c r="E2312" s="3" t="s">
        <v>405</v>
      </c>
    </row>
    <row r="2313" spans="1:5" ht="13.5">
      <c r="A2313" s="3" t="s">
        <v>2666</v>
      </c>
      <c r="B2313" s="3" t="str">
        <f>"1120030522"</f>
        <v>1120030522</v>
      </c>
      <c r="C2313" s="3" t="s">
        <v>404</v>
      </c>
      <c r="D2313" s="3" t="s">
        <v>117</v>
      </c>
      <c r="E2313" s="3" t="s">
        <v>405</v>
      </c>
    </row>
    <row r="2314" spans="1:5" ht="13.5">
      <c r="A2314" s="3" t="s">
        <v>2667</v>
      </c>
      <c r="B2314" s="3" t="str">
        <f>"1120030523"</f>
        <v>1120030523</v>
      </c>
      <c r="C2314" s="3" t="s">
        <v>404</v>
      </c>
      <c r="D2314" s="3" t="s">
        <v>117</v>
      </c>
      <c r="E2314" s="3" t="s">
        <v>405</v>
      </c>
    </row>
    <row r="2315" spans="1:5" ht="13.5">
      <c r="A2315" s="3" t="s">
        <v>2668</v>
      </c>
      <c r="B2315" s="3" t="str">
        <f>"1120030524"</f>
        <v>1120030524</v>
      </c>
      <c r="C2315" s="3" t="s">
        <v>404</v>
      </c>
      <c r="D2315" s="3" t="s">
        <v>117</v>
      </c>
      <c r="E2315" s="3" t="s">
        <v>405</v>
      </c>
    </row>
    <row r="2316" spans="1:5" ht="13.5">
      <c r="A2316" s="3" t="s">
        <v>2669</v>
      </c>
      <c r="B2316" s="3" t="str">
        <f>"1120030525"</f>
        <v>1120030525</v>
      </c>
      <c r="C2316" s="3" t="s">
        <v>404</v>
      </c>
      <c r="D2316" s="3" t="s">
        <v>117</v>
      </c>
      <c r="E2316" s="3" t="s">
        <v>405</v>
      </c>
    </row>
    <row r="2317" spans="1:5" ht="13.5">
      <c r="A2317" s="3" t="s">
        <v>2670</v>
      </c>
      <c r="B2317" s="3" t="str">
        <f>"1120030526"</f>
        <v>1120030526</v>
      </c>
      <c r="C2317" s="3" t="s">
        <v>404</v>
      </c>
      <c r="D2317" s="3" t="s">
        <v>117</v>
      </c>
      <c r="E2317" s="3" t="s">
        <v>405</v>
      </c>
    </row>
    <row r="2318" spans="1:5" ht="13.5">
      <c r="A2318" s="3" t="s">
        <v>2671</v>
      </c>
      <c r="B2318" s="3" t="str">
        <f>"1120030527"</f>
        <v>1120030527</v>
      </c>
      <c r="C2318" s="3" t="s">
        <v>404</v>
      </c>
      <c r="D2318" s="3" t="s">
        <v>117</v>
      </c>
      <c r="E2318" s="3" t="s">
        <v>405</v>
      </c>
    </row>
    <row r="2319" spans="1:5" ht="13.5">
      <c r="A2319" s="3" t="s">
        <v>2672</v>
      </c>
      <c r="B2319" s="3" t="str">
        <f>"1120030528"</f>
        <v>1120030528</v>
      </c>
      <c r="C2319" s="3" t="s">
        <v>404</v>
      </c>
      <c r="D2319" s="3" t="s">
        <v>117</v>
      </c>
      <c r="E2319" s="3" t="s">
        <v>405</v>
      </c>
    </row>
    <row r="2320" spans="1:5" ht="13.5">
      <c r="A2320" s="3" t="s">
        <v>2673</v>
      </c>
      <c r="B2320" s="3" t="str">
        <f>"1120030529"</f>
        <v>1120030529</v>
      </c>
      <c r="C2320" s="3" t="s">
        <v>404</v>
      </c>
      <c r="D2320" s="3" t="s">
        <v>117</v>
      </c>
      <c r="E2320" s="3" t="s">
        <v>405</v>
      </c>
    </row>
    <row r="2321" spans="1:5" ht="13.5">
      <c r="A2321" s="3" t="s">
        <v>2674</v>
      </c>
      <c r="B2321" s="3" t="str">
        <f>"1120030530"</f>
        <v>1120030530</v>
      </c>
      <c r="C2321" s="3" t="s">
        <v>404</v>
      </c>
      <c r="D2321" s="3" t="s">
        <v>117</v>
      </c>
      <c r="E2321" s="3" t="s">
        <v>405</v>
      </c>
    </row>
    <row r="2322" spans="1:5" ht="13.5">
      <c r="A2322" s="3" t="s">
        <v>2675</v>
      </c>
      <c r="B2322" s="3" t="str">
        <f>"1120030531"</f>
        <v>1120030531</v>
      </c>
      <c r="C2322" s="3" t="s">
        <v>404</v>
      </c>
      <c r="D2322" s="3" t="s">
        <v>117</v>
      </c>
      <c r="E2322" s="3" t="s">
        <v>405</v>
      </c>
    </row>
    <row r="2323" spans="1:5" ht="13.5">
      <c r="A2323" s="3" t="s">
        <v>2676</v>
      </c>
      <c r="B2323" s="3" t="str">
        <f>"1120030532"</f>
        <v>1120030532</v>
      </c>
      <c r="C2323" s="3" t="s">
        <v>404</v>
      </c>
      <c r="D2323" s="3" t="s">
        <v>117</v>
      </c>
      <c r="E2323" s="3" t="s">
        <v>405</v>
      </c>
    </row>
    <row r="2324" spans="1:5" ht="13.5">
      <c r="A2324" s="3" t="s">
        <v>2677</v>
      </c>
      <c r="B2324" s="3" t="str">
        <f>"1120030533"</f>
        <v>1120030533</v>
      </c>
      <c r="C2324" s="3" t="s">
        <v>404</v>
      </c>
      <c r="D2324" s="3" t="s">
        <v>117</v>
      </c>
      <c r="E2324" s="3" t="s">
        <v>405</v>
      </c>
    </row>
    <row r="2325" spans="1:5" ht="13.5">
      <c r="A2325" s="3" t="s">
        <v>2678</v>
      </c>
      <c r="B2325" s="3" t="str">
        <f>"1120030534"</f>
        <v>1120030534</v>
      </c>
      <c r="C2325" s="3" t="s">
        <v>404</v>
      </c>
      <c r="D2325" s="3" t="s">
        <v>117</v>
      </c>
      <c r="E2325" s="3" t="s">
        <v>405</v>
      </c>
    </row>
    <row r="2326" spans="1:5" ht="13.5">
      <c r="A2326" s="3" t="s">
        <v>2679</v>
      </c>
      <c r="B2326" s="3" t="str">
        <f>"1120030535"</f>
        <v>1120030535</v>
      </c>
      <c r="C2326" s="3" t="s">
        <v>404</v>
      </c>
      <c r="D2326" s="3" t="s">
        <v>117</v>
      </c>
      <c r="E2326" s="3" t="s">
        <v>405</v>
      </c>
    </row>
    <row r="2327" spans="1:5" ht="13.5">
      <c r="A2327" s="3" t="s">
        <v>2680</v>
      </c>
      <c r="B2327" s="3" t="str">
        <f>"1120030536"</f>
        <v>1120030536</v>
      </c>
      <c r="C2327" s="3" t="s">
        <v>404</v>
      </c>
      <c r="D2327" s="3" t="s">
        <v>117</v>
      </c>
      <c r="E2327" s="3" t="s">
        <v>405</v>
      </c>
    </row>
    <row r="2328" spans="1:5" ht="13.5">
      <c r="A2328" s="3" t="s">
        <v>2681</v>
      </c>
      <c r="B2328" s="3" t="str">
        <f>"1120030537"</f>
        <v>1120030537</v>
      </c>
      <c r="C2328" s="3" t="s">
        <v>404</v>
      </c>
      <c r="D2328" s="3" t="s">
        <v>117</v>
      </c>
      <c r="E2328" s="3" t="s">
        <v>405</v>
      </c>
    </row>
    <row r="2329" spans="1:5" ht="13.5">
      <c r="A2329" s="3" t="s">
        <v>2682</v>
      </c>
      <c r="B2329" s="3" t="str">
        <f>"1120030538"</f>
        <v>1120030538</v>
      </c>
      <c r="C2329" s="3" t="s">
        <v>404</v>
      </c>
      <c r="D2329" s="3" t="s">
        <v>117</v>
      </c>
      <c r="E2329" s="3" t="s">
        <v>405</v>
      </c>
    </row>
    <row r="2330" spans="1:5" ht="13.5">
      <c r="A2330" s="3" t="s">
        <v>2683</v>
      </c>
      <c r="B2330" s="3" t="str">
        <f>"1120030539"</f>
        <v>1120030539</v>
      </c>
      <c r="C2330" s="3" t="s">
        <v>404</v>
      </c>
      <c r="D2330" s="3" t="s">
        <v>117</v>
      </c>
      <c r="E2330" s="3" t="s">
        <v>405</v>
      </c>
    </row>
    <row r="2331" spans="1:5" ht="13.5">
      <c r="A2331" s="3" t="s">
        <v>2684</v>
      </c>
      <c r="B2331" s="3" t="str">
        <f>"1120030540"</f>
        <v>1120030540</v>
      </c>
      <c r="C2331" s="3" t="s">
        <v>404</v>
      </c>
      <c r="D2331" s="3" t="s">
        <v>117</v>
      </c>
      <c r="E2331" s="3" t="s">
        <v>405</v>
      </c>
    </row>
    <row r="2332" spans="1:5" ht="13.5">
      <c r="A2332" s="3" t="s">
        <v>2685</v>
      </c>
      <c r="B2332" s="3" t="str">
        <f>"1120030541"</f>
        <v>1120030541</v>
      </c>
      <c r="C2332" s="3" t="s">
        <v>404</v>
      </c>
      <c r="D2332" s="3" t="s">
        <v>117</v>
      </c>
      <c r="E2332" s="3" t="s">
        <v>405</v>
      </c>
    </row>
    <row r="2333" spans="1:5" ht="13.5">
      <c r="A2333" s="3" t="s">
        <v>2686</v>
      </c>
      <c r="B2333" s="3" t="str">
        <f>"1120030542"</f>
        <v>1120030542</v>
      </c>
      <c r="C2333" s="3" t="s">
        <v>404</v>
      </c>
      <c r="D2333" s="3" t="s">
        <v>117</v>
      </c>
      <c r="E2333" s="3" t="s">
        <v>405</v>
      </c>
    </row>
    <row r="2334" spans="1:5" ht="13.5">
      <c r="A2334" s="3" t="s">
        <v>2687</v>
      </c>
      <c r="B2334" s="3" t="str">
        <f>"1120030543"</f>
        <v>1120030543</v>
      </c>
      <c r="C2334" s="3" t="s">
        <v>404</v>
      </c>
      <c r="D2334" s="3" t="s">
        <v>117</v>
      </c>
      <c r="E2334" s="3" t="s">
        <v>405</v>
      </c>
    </row>
    <row r="2335" spans="1:5" ht="13.5">
      <c r="A2335" s="3" t="s">
        <v>2688</v>
      </c>
      <c r="B2335" s="3" t="str">
        <f>"1120030544"</f>
        <v>1120030544</v>
      </c>
      <c r="C2335" s="3" t="s">
        <v>404</v>
      </c>
      <c r="D2335" s="3" t="s">
        <v>117</v>
      </c>
      <c r="E2335" s="3" t="s">
        <v>405</v>
      </c>
    </row>
    <row r="2336" spans="1:5" ht="13.5">
      <c r="A2336" s="3" t="s">
        <v>2689</v>
      </c>
      <c r="B2336" s="3" t="str">
        <f>"1120030545"</f>
        <v>1120030545</v>
      </c>
      <c r="C2336" s="3" t="s">
        <v>404</v>
      </c>
      <c r="D2336" s="3" t="s">
        <v>117</v>
      </c>
      <c r="E2336" s="3" t="s">
        <v>405</v>
      </c>
    </row>
    <row r="2337" spans="1:5" ht="13.5">
      <c r="A2337" s="3" t="s">
        <v>2690</v>
      </c>
      <c r="B2337" s="3" t="str">
        <f>"1120030546"</f>
        <v>1120030546</v>
      </c>
      <c r="C2337" s="3" t="s">
        <v>404</v>
      </c>
      <c r="D2337" s="3" t="s">
        <v>117</v>
      </c>
      <c r="E2337" s="3" t="s">
        <v>405</v>
      </c>
    </row>
    <row r="2338" spans="1:5" ht="13.5">
      <c r="A2338" s="3" t="s">
        <v>2691</v>
      </c>
      <c r="B2338" s="3" t="str">
        <f>"1120030547"</f>
        <v>1120030547</v>
      </c>
      <c r="C2338" s="3" t="s">
        <v>404</v>
      </c>
      <c r="D2338" s="3" t="s">
        <v>117</v>
      </c>
      <c r="E2338" s="3" t="s">
        <v>405</v>
      </c>
    </row>
    <row r="2339" spans="1:5" ht="13.5">
      <c r="A2339" s="3" t="s">
        <v>2692</v>
      </c>
      <c r="B2339" s="3" t="str">
        <f>"1120030548"</f>
        <v>1120030548</v>
      </c>
      <c r="C2339" s="3" t="s">
        <v>404</v>
      </c>
      <c r="D2339" s="3" t="s">
        <v>117</v>
      </c>
      <c r="E2339" s="3" t="s">
        <v>405</v>
      </c>
    </row>
    <row r="2340" spans="1:5" ht="13.5">
      <c r="A2340" s="3" t="s">
        <v>2693</v>
      </c>
      <c r="B2340" s="3" t="str">
        <f>"1120030549"</f>
        <v>1120030549</v>
      </c>
      <c r="C2340" s="3" t="s">
        <v>404</v>
      </c>
      <c r="D2340" s="3" t="s">
        <v>117</v>
      </c>
      <c r="E2340" s="3" t="s">
        <v>405</v>
      </c>
    </row>
    <row r="2341" spans="1:5" ht="13.5">
      <c r="A2341" s="3" t="s">
        <v>2694</v>
      </c>
      <c r="B2341" s="3" t="str">
        <f>"1120030550"</f>
        <v>1120030550</v>
      </c>
      <c r="C2341" s="3" t="s">
        <v>404</v>
      </c>
      <c r="D2341" s="3" t="s">
        <v>117</v>
      </c>
      <c r="E2341" s="3" t="s">
        <v>405</v>
      </c>
    </row>
    <row r="2342" spans="1:5" ht="13.5">
      <c r="A2342" s="3" t="s">
        <v>2695</v>
      </c>
      <c r="B2342" s="3" t="str">
        <f>"1120030551"</f>
        <v>1120030551</v>
      </c>
      <c r="C2342" s="3" t="s">
        <v>404</v>
      </c>
      <c r="D2342" s="3" t="s">
        <v>117</v>
      </c>
      <c r="E2342" s="3" t="s">
        <v>405</v>
      </c>
    </row>
    <row r="2343" spans="1:5" ht="13.5">
      <c r="A2343" s="3" t="s">
        <v>2696</v>
      </c>
      <c r="B2343" s="3" t="str">
        <f>"1120030552"</f>
        <v>1120030552</v>
      </c>
      <c r="C2343" s="3" t="s">
        <v>404</v>
      </c>
      <c r="D2343" s="3" t="s">
        <v>117</v>
      </c>
      <c r="E2343" s="3" t="s">
        <v>405</v>
      </c>
    </row>
    <row r="2344" spans="1:5" ht="13.5">
      <c r="A2344" s="3" t="s">
        <v>2697</v>
      </c>
      <c r="B2344" s="3" t="str">
        <f>"1120030553"</f>
        <v>1120030553</v>
      </c>
      <c r="C2344" s="3" t="s">
        <v>404</v>
      </c>
      <c r="D2344" s="3" t="s">
        <v>117</v>
      </c>
      <c r="E2344" s="3" t="s">
        <v>405</v>
      </c>
    </row>
    <row r="2345" spans="1:5" ht="13.5">
      <c r="A2345" s="3" t="s">
        <v>2698</v>
      </c>
      <c r="B2345" s="3" t="str">
        <f>"1120030554"</f>
        <v>1120030554</v>
      </c>
      <c r="C2345" s="3" t="s">
        <v>404</v>
      </c>
      <c r="D2345" s="3" t="s">
        <v>117</v>
      </c>
      <c r="E2345" s="3" t="s">
        <v>405</v>
      </c>
    </row>
    <row r="2346" spans="1:5" ht="13.5">
      <c r="A2346" s="3" t="s">
        <v>2699</v>
      </c>
      <c r="B2346" s="3" t="str">
        <f>"1120030555"</f>
        <v>1120030555</v>
      </c>
      <c r="C2346" s="3" t="s">
        <v>404</v>
      </c>
      <c r="D2346" s="3" t="s">
        <v>117</v>
      </c>
      <c r="E2346" s="3" t="s">
        <v>405</v>
      </c>
    </row>
    <row r="2347" spans="1:5" ht="13.5">
      <c r="A2347" s="3" t="s">
        <v>2700</v>
      </c>
      <c r="B2347" s="3" t="str">
        <f>"1120030556"</f>
        <v>1120030556</v>
      </c>
      <c r="C2347" s="3" t="s">
        <v>404</v>
      </c>
      <c r="D2347" s="3" t="s">
        <v>117</v>
      </c>
      <c r="E2347" s="3" t="s">
        <v>405</v>
      </c>
    </row>
    <row r="2348" spans="1:5" ht="13.5">
      <c r="A2348" s="3" t="s">
        <v>2701</v>
      </c>
      <c r="B2348" s="3" t="str">
        <f>"1120030557"</f>
        <v>1120030557</v>
      </c>
      <c r="C2348" s="3" t="s">
        <v>404</v>
      </c>
      <c r="D2348" s="3" t="s">
        <v>117</v>
      </c>
      <c r="E2348" s="3" t="s">
        <v>405</v>
      </c>
    </row>
    <row r="2349" spans="1:5" ht="13.5">
      <c r="A2349" s="3" t="s">
        <v>2702</v>
      </c>
      <c r="B2349" s="3" t="str">
        <f>"1120030558"</f>
        <v>1120030558</v>
      </c>
      <c r="C2349" s="3" t="s">
        <v>404</v>
      </c>
      <c r="D2349" s="3" t="s">
        <v>117</v>
      </c>
      <c r="E2349" s="3" t="s">
        <v>405</v>
      </c>
    </row>
    <row r="2350" spans="1:5" ht="13.5">
      <c r="A2350" s="3" t="s">
        <v>2703</v>
      </c>
      <c r="B2350" s="3" t="str">
        <f>"1120030559"</f>
        <v>1120030559</v>
      </c>
      <c r="C2350" s="3" t="s">
        <v>404</v>
      </c>
      <c r="D2350" s="3" t="s">
        <v>117</v>
      </c>
      <c r="E2350" s="3" t="s">
        <v>405</v>
      </c>
    </row>
    <row r="2351" spans="1:5" ht="13.5">
      <c r="A2351" s="3" t="s">
        <v>2704</v>
      </c>
      <c r="B2351" s="3" t="str">
        <f>"1120030560"</f>
        <v>1120030560</v>
      </c>
      <c r="C2351" s="3" t="s">
        <v>404</v>
      </c>
      <c r="D2351" s="3" t="s">
        <v>117</v>
      </c>
      <c r="E2351" s="3" t="s">
        <v>405</v>
      </c>
    </row>
    <row r="2352" spans="1:5" ht="13.5">
      <c r="A2352" s="3" t="s">
        <v>2705</v>
      </c>
      <c r="B2352" s="3" t="str">
        <f>"1120030561"</f>
        <v>1120030561</v>
      </c>
      <c r="C2352" s="3" t="s">
        <v>404</v>
      </c>
      <c r="D2352" s="3" t="s">
        <v>117</v>
      </c>
      <c r="E2352" s="3" t="s">
        <v>405</v>
      </c>
    </row>
    <row r="2353" spans="1:5" ht="13.5">
      <c r="A2353" s="3" t="s">
        <v>656</v>
      </c>
      <c r="B2353" s="3" t="str">
        <f>"1120030562"</f>
        <v>1120030562</v>
      </c>
      <c r="C2353" s="3" t="s">
        <v>404</v>
      </c>
      <c r="D2353" s="3" t="s">
        <v>117</v>
      </c>
      <c r="E2353" s="3" t="s">
        <v>405</v>
      </c>
    </row>
    <row r="2354" spans="1:5" ht="13.5">
      <c r="A2354" s="3" t="s">
        <v>2706</v>
      </c>
      <c r="B2354" s="3" t="str">
        <f>"1120030563"</f>
        <v>1120030563</v>
      </c>
      <c r="C2354" s="3" t="s">
        <v>404</v>
      </c>
      <c r="D2354" s="3" t="s">
        <v>117</v>
      </c>
      <c r="E2354" s="3" t="s">
        <v>405</v>
      </c>
    </row>
    <row r="2355" spans="1:5" ht="13.5">
      <c r="A2355" s="3" t="s">
        <v>2707</v>
      </c>
      <c r="B2355" s="3" t="str">
        <f>"1120030564"</f>
        <v>1120030564</v>
      </c>
      <c r="C2355" s="3" t="s">
        <v>404</v>
      </c>
      <c r="D2355" s="3" t="s">
        <v>117</v>
      </c>
      <c r="E2355" s="3" t="s">
        <v>405</v>
      </c>
    </row>
    <row r="2356" spans="1:5" ht="13.5">
      <c r="A2356" s="3" t="s">
        <v>2708</v>
      </c>
      <c r="B2356" s="3" t="str">
        <f>"1120030565"</f>
        <v>1120030565</v>
      </c>
      <c r="C2356" s="3" t="s">
        <v>404</v>
      </c>
      <c r="D2356" s="3" t="s">
        <v>117</v>
      </c>
      <c r="E2356" s="3" t="s">
        <v>405</v>
      </c>
    </row>
    <row r="2357" spans="1:5" ht="13.5">
      <c r="A2357" s="3" t="s">
        <v>2709</v>
      </c>
      <c r="B2357" s="3" t="str">
        <f>"1120030566"</f>
        <v>1120030566</v>
      </c>
      <c r="C2357" s="3" t="s">
        <v>404</v>
      </c>
      <c r="D2357" s="3" t="s">
        <v>117</v>
      </c>
      <c r="E2357" s="3" t="s">
        <v>405</v>
      </c>
    </row>
    <row r="2358" spans="1:5" ht="13.5">
      <c r="A2358" s="3" t="s">
        <v>2710</v>
      </c>
      <c r="B2358" s="3" t="str">
        <f>"1120030567"</f>
        <v>1120030567</v>
      </c>
      <c r="C2358" s="3" t="s">
        <v>404</v>
      </c>
      <c r="D2358" s="3" t="s">
        <v>117</v>
      </c>
      <c r="E2358" s="3" t="s">
        <v>405</v>
      </c>
    </row>
    <row r="2359" spans="1:5" ht="13.5">
      <c r="A2359" s="3" t="s">
        <v>2711</v>
      </c>
      <c r="B2359" s="3" t="str">
        <f>"1120030568"</f>
        <v>1120030568</v>
      </c>
      <c r="C2359" s="3" t="s">
        <v>404</v>
      </c>
      <c r="D2359" s="3" t="s">
        <v>117</v>
      </c>
      <c r="E2359" s="3" t="s">
        <v>405</v>
      </c>
    </row>
    <row r="2360" spans="1:5" ht="13.5">
      <c r="A2360" s="3" t="s">
        <v>2712</v>
      </c>
      <c r="B2360" s="3" t="str">
        <f>"1120030569"</f>
        <v>1120030569</v>
      </c>
      <c r="C2360" s="3" t="s">
        <v>404</v>
      </c>
      <c r="D2360" s="3" t="s">
        <v>117</v>
      </c>
      <c r="E2360" s="3" t="s">
        <v>405</v>
      </c>
    </row>
    <row r="2361" spans="1:5" ht="13.5">
      <c r="A2361" s="3" t="s">
        <v>2713</v>
      </c>
      <c r="B2361" s="3" t="str">
        <f>"1120030570"</f>
        <v>1120030570</v>
      </c>
      <c r="C2361" s="3" t="s">
        <v>404</v>
      </c>
      <c r="D2361" s="3" t="s">
        <v>117</v>
      </c>
      <c r="E2361" s="3" t="s">
        <v>405</v>
      </c>
    </row>
    <row r="2362" spans="1:5" ht="13.5">
      <c r="A2362" s="3" t="s">
        <v>2714</v>
      </c>
      <c r="B2362" s="3" t="str">
        <f>"1120030571"</f>
        <v>1120030571</v>
      </c>
      <c r="C2362" s="3" t="s">
        <v>404</v>
      </c>
      <c r="D2362" s="3" t="s">
        <v>117</v>
      </c>
      <c r="E2362" s="3" t="s">
        <v>405</v>
      </c>
    </row>
    <row r="2363" spans="1:5" ht="13.5">
      <c r="A2363" s="3" t="s">
        <v>2715</v>
      </c>
      <c r="B2363" s="3" t="str">
        <f>"1120030572"</f>
        <v>1120030572</v>
      </c>
      <c r="C2363" s="3" t="s">
        <v>404</v>
      </c>
      <c r="D2363" s="3" t="s">
        <v>117</v>
      </c>
      <c r="E2363" s="3" t="s">
        <v>405</v>
      </c>
    </row>
    <row r="2364" spans="1:5" ht="13.5">
      <c r="A2364" s="3" t="s">
        <v>2716</v>
      </c>
      <c r="B2364" s="3" t="str">
        <f>"1120030573"</f>
        <v>1120030573</v>
      </c>
      <c r="C2364" s="3" t="s">
        <v>404</v>
      </c>
      <c r="D2364" s="3" t="s">
        <v>117</v>
      </c>
      <c r="E2364" s="3" t="s">
        <v>405</v>
      </c>
    </row>
    <row r="2365" spans="1:5" ht="13.5">
      <c r="A2365" s="3" t="s">
        <v>2717</v>
      </c>
      <c r="B2365" s="3" t="str">
        <f>"1120030574"</f>
        <v>1120030574</v>
      </c>
      <c r="C2365" s="3" t="s">
        <v>404</v>
      </c>
      <c r="D2365" s="3" t="s">
        <v>117</v>
      </c>
      <c r="E2365" s="3" t="s">
        <v>405</v>
      </c>
    </row>
    <row r="2366" spans="1:5" ht="13.5">
      <c r="A2366" s="3" t="s">
        <v>2718</v>
      </c>
      <c r="B2366" s="3" t="str">
        <f>"1120030575"</f>
        <v>1120030575</v>
      </c>
      <c r="C2366" s="3" t="s">
        <v>404</v>
      </c>
      <c r="D2366" s="3" t="s">
        <v>117</v>
      </c>
      <c r="E2366" s="3" t="s">
        <v>405</v>
      </c>
    </row>
    <row r="2367" spans="1:5" ht="13.5">
      <c r="A2367" s="3" t="s">
        <v>2719</v>
      </c>
      <c r="B2367" s="3" t="str">
        <f>"1120030576"</f>
        <v>1120030576</v>
      </c>
      <c r="C2367" s="3" t="s">
        <v>404</v>
      </c>
      <c r="D2367" s="3" t="s">
        <v>117</v>
      </c>
      <c r="E2367" s="3" t="s">
        <v>405</v>
      </c>
    </row>
    <row r="2368" spans="1:5" ht="13.5">
      <c r="A2368" s="3" t="s">
        <v>2720</v>
      </c>
      <c r="B2368" s="3" t="str">
        <f>"1120030577"</f>
        <v>1120030577</v>
      </c>
      <c r="C2368" s="3" t="s">
        <v>404</v>
      </c>
      <c r="D2368" s="3" t="s">
        <v>117</v>
      </c>
      <c r="E2368" s="3" t="s">
        <v>405</v>
      </c>
    </row>
    <row r="2369" spans="1:5" ht="13.5">
      <c r="A2369" s="3" t="s">
        <v>2721</v>
      </c>
      <c r="B2369" s="3" t="str">
        <f>"1120030578"</f>
        <v>1120030578</v>
      </c>
      <c r="C2369" s="3" t="s">
        <v>404</v>
      </c>
      <c r="D2369" s="3" t="s">
        <v>117</v>
      </c>
      <c r="E2369" s="3" t="s">
        <v>405</v>
      </c>
    </row>
    <row r="2370" spans="1:5" ht="13.5">
      <c r="A2370" s="3" t="s">
        <v>2185</v>
      </c>
      <c r="B2370" s="3" t="str">
        <f>"1120030579"</f>
        <v>1120030579</v>
      </c>
      <c r="C2370" s="3" t="s">
        <v>404</v>
      </c>
      <c r="D2370" s="3" t="s">
        <v>117</v>
      </c>
      <c r="E2370" s="3" t="s">
        <v>405</v>
      </c>
    </row>
    <row r="2371" spans="1:5" ht="13.5">
      <c r="A2371" s="3" t="s">
        <v>2722</v>
      </c>
      <c r="B2371" s="3" t="str">
        <f>"1120030580"</f>
        <v>1120030580</v>
      </c>
      <c r="C2371" s="3" t="s">
        <v>404</v>
      </c>
      <c r="D2371" s="3" t="s">
        <v>117</v>
      </c>
      <c r="E2371" s="3" t="s">
        <v>405</v>
      </c>
    </row>
    <row r="2372" spans="1:5" ht="13.5">
      <c r="A2372" s="3" t="s">
        <v>2723</v>
      </c>
      <c r="B2372" s="3" t="str">
        <f>"1120030581"</f>
        <v>1120030581</v>
      </c>
      <c r="C2372" s="3" t="s">
        <v>404</v>
      </c>
      <c r="D2372" s="3" t="s">
        <v>117</v>
      </c>
      <c r="E2372" s="3" t="s">
        <v>405</v>
      </c>
    </row>
    <row r="2373" spans="1:5" ht="13.5">
      <c r="A2373" s="3" t="s">
        <v>2724</v>
      </c>
      <c r="B2373" s="3" t="str">
        <f>"1120030582"</f>
        <v>1120030582</v>
      </c>
      <c r="C2373" s="3" t="s">
        <v>404</v>
      </c>
      <c r="D2373" s="3" t="s">
        <v>117</v>
      </c>
      <c r="E2373" s="3" t="s">
        <v>405</v>
      </c>
    </row>
    <row r="2374" spans="1:5" ht="13.5">
      <c r="A2374" s="3" t="s">
        <v>2725</v>
      </c>
      <c r="B2374" s="3" t="str">
        <f>"1120030583"</f>
        <v>1120030583</v>
      </c>
      <c r="C2374" s="3" t="s">
        <v>404</v>
      </c>
      <c r="D2374" s="3" t="s">
        <v>117</v>
      </c>
      <c r="E2374" s="3" t="s">
        <v>405</v>
      </c>
    </row>
    <row r="2375" spans="1:5" ht="13.5">
      <c r="A2375" s="3" t="s">
        <v>2726</v>
      </c>
      <c r="B2375" s="3" t="str">
        <f>"1120030584"</f>
        <v>1120030584</v>
      </c>
      <c r="C2375" s="3" t="s">
        <v>404</v>
      </c>
      <c r="D2375" s="3" t="s">
        <v>117</v>
      </c>
      <c r="E2375" s="3" t="s">
        <v>405</v>
      </c>
    </row>
    <row r="2376" spans="1:5" ht="13.5">
      <c r="A2376" s="3" t="s">
        <v>2727</v>
      </c>
      <c r="B2376" s="3" t="str">
        <f>"1120030585"</f>
        <v>1120030585</v>
      </c>
      <c r="C2376" s="3" t="s">
        <v>404</v>
      </c>
      <c r="D2376" s="3" t="s">
        <v>117</v>
      </c>
      <c r="E2376" s="3" t="s">
        <v>405</v>
      </c>
    </row>
    <row r="2377" spans="1:5" ht="13.5">
      <c r="A2377" s="3" t="s">
        <v>2728</v>
      </c>
      <c r="B2377" s="3" t="str">
        <f>"1120030586"</f>
        <v>1120030586</v>
      </c>
      <c r="C2377" s="3" t="s">
        <v>404</v>
      </c>
      <c r="D2377" s="3" t="s">
        <v>117</v>
      </c>
      <c r="E2377" s="3" t="s">
        <v>405</v>
      </c>
    </row>
    <row r="2378" spans="1:5" ht="13.5">
      <c r="A2378" s="3" t="s">
        <v>2729</v>
      </c>
      <c r="B2378" s="3" t="str">
        <f>"1120030587"</f>
        <v>1120030587</v>
      </c>
      <c r="C2378" s="3" t="s">
        <v>404</v>
      </c>
      <c r="D2378" s="3" t="s">
        <v>117</v>
      </c>
      <c r="E2378" s="3" t="s">
        <v>405</v>
      </c>
    </row>
    <row r="2379" spans="1:5" ht="13.5">
      <c r="A2379" s="3" t="s">
        <v>2730</v>
      </c>
      <c r="B2379" s="3" t="str">
        <f>"1120030588"</f>
        <v>1120030588</v>
      </c>
      <c r="C2379" s="3" t="s">
        <v>404</v>
      </c>
      <c r="D2379" s="3" t="s">
        <v>117</v>
      </c>
      <c r="E2379" s="3" t="s">
        <v>405</v>
      </c>
    </row>
    <row r="2380" spans="1:5" ht="13.5">
      <c r="A2380" s="3" t="s">
        <v>2731</v>
      </c>
      <c r="B2380" s="3" t="str">
        <f>"1120030589"</f>
        <v>1120030589</v>
      </c>
      <c r="C2380" s="3" t="s">
        <v>404</v>
      </c>
      <c r="D2380" s="3" t="s">
        <v>117</v>
      </c>
      <c r="E2380" s="3" t="s">
        <v>405</v>
      </c>
    </row>
    <row r="2381" spans="1:5" ht="13.5">
      <c r="A2381" s="3" t="s">
        <v>2732</v>
      </c>
      <c r="B2381" s="3" t="str">
        <f>"1120030590"</f>
        <v>1120030590</v>
      </c>
      <c r="C2381" s="3" t="s">
        <v>404</v>
      </c>
      <c r="D2381" s="3" t="s">
        <v>117</v>
      </c>
      <c r="E2381" s="3" t="s">
        <v>405</v>
      </c>
    </row>
    <row r="2382" spans="1:5" ht="13.5">
      <c r="A2382" s="3" t="s">
        <v>2733</v>
      </c>
      <c r="B2382" s="3" t="str">
        <f>"1120030591"</f>
        <v>1120030591</v>
      </c>
      <c r="C2382" s="3" t="s">
        <v>404</v>
      </c>
      <c r="D2382" s="3" t="s">
        <v>117</v>
      </c>
      <c r="E2382" s="3" t="s">
        <v>405</v>
      </c>
    </row>
    <row r="2383" spans="1:5" ht="13.5">
      <c r="A2383" s="3" t="s">
        <v>2734</v>
      </c>
      <c r="B2383" s="3" t="str">
        <f>"1120030592"</f>
        <v>1120030592</v>
      </c>
      <c r="C2383" s="3" t="s">
        <v>404</v>
      </c>
      <c r="D2383" s="3" t="s">
        <v>117</v>
      </c>
      <c r="E2383" s="3" t="s">
        <v>405</v>
      </c>
    </row>
    <row r="2384" spans="1:5" ht="13.5">
      <c r="A2384" s="3" t="s">
        <v>2735</v>
      </c>
      <c r="B2384" s="3" t="str">
        <f>"1120030593"</f>
        <v>1120030593</v>
      </c>
      <c r="C2384" s="3" t="s">
        <v>404</v>
      </c>
      <c r="D2384" s="3" t="s">
        <v>117</v>
      </c>
      <c r="E2384" s="3" t="s">
        <v>405</v>
      </c>
    </row>
    <row r="2385" spans="1:5" ht="13.5">
      <c r="A2385" s="3" t="s">
        <v>2736</v>
      </c>
      <c r="B2385" s="3" t="str">
        <f>"1120030594"</f>
        <v>1120030594</v>
      </c>
      <c r="C2385" s="3" t="s">
        <v>404</v>
      </c>
      <c r="D2385" s="3" t="s">
        <v>117</v>
      </c>
      <c r="E2385" s="3" t="s">
        <v>405</v>
      </c>
    </row>
    <row r="2386" spans="1:5" ht="13.5">
      <c r="A2386" s="3" t="s">
        <v>2737</v>
      </c>
      <c r="B2386" s="3" t="str">
        <f>"1120030595"</f>
        <v>1120030595</v>
      </c>
      <c r="C2386" s="3" t="s">
        <v>404</v>
      </c>
      <c r="D2386" s="3" t="s">
        <v>117</v>
      </c>
      <c r="E2386" s="3" t="s">
        <v>405</v>
      </c>
    </row>
    <row r="2387" spans="1:5" ht="13.5">
      <c r="A2387" s="3" t="s">
        <v>2738</v>
      </c>
      <c r="B2387" s="3" t="str">
        <f>"1120030596"</f>
        <v>1120030596</v>
      </c>
      <c r="C2387" s="3" t="s">
        <v>404</v>
      </c>
      <c r="D2387" s="3" t="s">
        <v>117</v>
      </c>
      <c r="E2387" s="3" t="s">
        <v>405</v>
      </c>
    </row>
    <row r="2388" spans="1:5" ht="13.5">
      <c r="A2388" s="3" t="s">
        <v>2739</v>
      </c>
      <c r="B2388" s="3" t="str">
        <f>"1120030597"</f>
        <v>1120030597</v>
      </c>
      <c r="C2388" s="3" t="s">
        <v>404</v>
      </c>
      <c r="D2388" s="3" t="s">
        <v>117</v>
      </c>
      <c r="E2388" s="3" t="s">
        <v>405</v>
      </c>
    </row>
    <row r="2389" spans="1:5" ht="13.5">
      <c r="A2389" s="3" t="s">
        <v>2740</v>
      </c>
      <c r="B2389" s="3" t="str">
        <f>"1120030598"</f>
        <v>1120030598</v>
      </c>
      <c r="C2389" s="3" t="s">
        <v>404</v>
      </c>
      <c r="D2389" s="3" t="s">
        <v>117</v>
      </c>
      <c r="E2389" s="3" t="s">
        <v>405</v>
      </c>
    </row>
    <row r="2390" spans="1:5" ht="13.5">
      <c r="A2390" s="3" t="s">
        <v>1115</v>
      </c>
      <c r="B2390" s="3" t="str">
        <f>"1120030599"</f>
        <v>1120030599</v>
      </c>
      <c r="C2390" s="3" t="s">
        <v>404</v>
      </c>
      <c r="D2390" s="3" t="s">
        <v>117</v>
      </c>
      <c r="E2390" s="3" t="s">
        <v>405</v>
      </c>
    </row>
    <row r="2391" spans="1:5" ht="13.5">
      <c r="A2391" s="3" t="s">
        <v>2741</v>
      </c>
      <c r="B2391" s="3" t="str">
        <f>"1120030600"</f>
        <v>1120030600</v>
      </c>
      <c r="C2391" s="3" t="s">
        <v>404</v>
      </c>
      <c r="D2391" s="3" t="s">
        <v>117</v>
      </c>
      <c r="E2391" s="3" t="s">
        <v>405</v>
      </c>
    </row>
    <row r="2392" spans="1:5" ht="13.5">
      <c r="A2392" s="3" t="s">
        <v>2742</v>
      </c>
      <c r="B2392" s="3" t="str">
        <f>"1120030601"</f>
        <v>1120030601</v>
      </c>
      <c r="C2392" s="3" t="s">
        <v>404</v>
      </c>
      <c r="D2392" s="3" t="s">
        <v>117</v>
      </c>
      <c r="E2392" s="3" t="s">
        <v>405</v>
      </c>
    </row>
    <row r="2393" spans="1:5" ht="13.5">
      <c r="A2393" s="3" t="s">
        <v>2743</v>
      </c>
      <c r="B2393" s="3" t="str">
        <f>"1120030602"</f>
        <v>1120030602</v>
      </c>
      <c r="C2393" s="3" t="s">
        <v>404</v>
      </c>
      <c r="D2393" s="3" t="s">
        <v>117</v>
      </c>
      <c r="E2393" s="3" t="s">
        <v>405</v>
      </c>
    </row>
    <row r="2394" spans="1:5" ht="13.5">
      <c r="A2394" s="3" t="s">
        <v>2744</v>
      </c>
      <c r="B2394" s="3" t="str">
        <f>"1120030603"</f>
        <v>1120030603</v>
      </c>
      <c r="C2394" s="3" t="s">
        <v>404</v>
      </c>
      <c r="D2394" s="3" t="s">
        <v>117</v>
      </c>
      <c r="E2394" s="3" t="s">
        <v>405</v>
      </c>
    </row>
    <row r="2395" spans="1:5" ht="13.5">
      <c r="A2395" s="3" t="s">
        <v>2745</v>
      </c>
      <c r="B2395" s="3" t="str">
        <f>"1120030604"</f>
        <v>1120030604</v>
      </c>
      <c r="C2395" s="3" t="s">
        <v>404</v>
      </c>
      <c r="D2395" s="3" t="s">
        <v>117</v>
      </c>
      <c r="E2395" s="3" t="s">
        <v>405</v>
      </c>
    </row>
    <row r="2396" spans="1:5" ht="13.5">
      <c r="A2396" s="3" t="s">
        <v>2746</v>
      </c>
      <c r="B2396" s="3" t="str">
        <f>"1120030605"</f>
        <v>1120030605</v>
      </c>
      <c r="C2396" s="3" t="s">
        <v>404</v>
      </c>
      <c r="D2396" s="3" t="s">
        <v>117</v>
      </c>
      <c r="E2396" s="3" t="s">
        <v>405</v>
      </c>
    </row>
    <row r="2397" spans="1:5" ht="13.5">
      <c r="A2397" s="3" t="s">
        <v>2747</v>
      </c>
      <c r="B2397" s="3" t="str">
        <f>"1120030606"</f>
        <v>1120030606</v>
      </c>
      <c r="C2397" s="3" t="s">
        <v>404</v>
      </c>
      <c r="D2397" s="3" t="s">
        <v>117</v>
      </c>
      <c r="E2397" s="3" t="s">
        <v>405</v>
      </c>
    </row>
    <row r="2398" spans="1:5" ht="13.5">
      <c r="A2398" s="3" t="s">
        <v>2748</v>
      </c>
      <c r="B2398" s="3" t="str">
        <f>"1120030607"</f>
        <v>1120030607</v>
      </c>
      <c r="C2398" s="3" t="s">
        <v>404</v>
      </c>
      <c r="D2398" s="3" t="s">
        <v>117</v>
      </c>
      <c r="E2398" s="3" t="s">
        <v>405</v>
      </c>
    </row>
    <row r="2399" spans="1:5" ht="13.5">
      <c r="A2399" s="3" t="s">
        <v>2652</v>
      </c>
      <c r="B2399" s="3" t="str">
        <f>"1120030608"</f>
        <v>1120030608</v>
      </c>
      <c r="C2399" s="3" t="s">
        <v>404</v>
      </c>
      <c r="D2399" s="3" t="s">
        <v>117</v>
      </c>
      <c r="E2399" s="3" t="s">
        <v>405</v>
      </c>
    </row>
    <row r="2400" spans="1:5" ht="13.5">
      <c r="A2400" s="3" t="s">
        <v>2749</v>
      </c>
      <c r="B2400" s="3" t="str">
        <f>"1120030609"</f>
        <v>1120030609</v>
      </c>
      <c r="C2400" s="3" t="s">
        <v>404</v>
      </c>
      <c r="D2400" s="3" t="s">
        <v>117</v>
      </c>
      <c r="E2400" s="3" t="s">
        <v>405</v>
      </c>
    </row>
    <row r="2401" spans="1:5" ht="13.5">
      <c r="A2401" s="3" t="s">
        <v>2750</v>
      </c>
      <c r="B2401" s="3" t="str">
        <f>"1120030610"</f>
        <v>1120030610</v>
      </c>
      <c r="C2401" s="3" t="s">
        <v>404</v>
      </c>
      <c r="D2401" s="3" t="s">
        <v>117</v>
      </c>
      <c r="E2401" s="3" t="s">
        <v>405</v>
      </c>
    </row>
    <row r="2402" spans="1:5" ht="13.5">
      <c r="A2402" s="3" t="s">
        <v>2751</v>
      </c>
      <c r="B2402" s="3" t="str">
        <f>"1120030611"</f>
        <v>1120030611</v>
      </c>
      <c r="C2402" s="3" t="s">
        <v>404</v>
      </c>
      <c r="D2402" s="3" t="s">
        <v>117</v>
      </c>
      <c r="E2402" s="3" t="s">
        <v>405</v>
      </c>
    </row>
    <row r="2403" spans="1:5" ht="13.5">
      <c r="A2403" s="3" t="s">
        <v>2752</v>
      </c>
      <c r="B2403" s="3" t="str">
        <f>"1120030612"</f>
        <v>1120030612</v>
      </c>
      <c r="C2403" s="3" t="s">
        <v>404</v>
      </c>
      <c r="D2403" s="3" t="s">
        <v>117</v>
      </c>
      <c r="E2403" s="3" t="s">
        <v>405</v>
      </c>
    </row>
    <row r="2404" spans="1:5" ht="13.5">
      <c r="A2404" s="3" t="s">
        <v>2753</v>
      </c>
      <c r="B2404" s="3" t="str">
        <f>"1120030613"</f>
        <v>1120030613</v>
      </c>
      <c r="C2404" s="3" t="s">
        <v>404</v>
      </c>
      <c r="D2404" s="3" t="s">
        <v>117</v>
      </c>
      <c r="E2404" s="3" t="s">
        <v>405</v>
      </c>
    </row>
    <row r="2405" spans="1:5" ht="13.5">
      <c r="A2405" s="3" t="s">
        <v>2754</v>
      </c>
      <c r="B2405" s="3" t="str">
        <f>"1120030614"</f>
        <v>1120030614</v>
      </c>
      <c r="C2405" s="3" t="s">
        <v>404</v>
      </c>
      <c r="D2405" s="3" t="s">
        <v>117</v>
      </c>
      <c r="E2405" s="3" t="s">
        <v>405</v>
      </c>
    </row>
    <row r="2406" spans="1:5" ht="13.5">
      <c r="A2406" s="3" t="s">
        <v>809</v>
      </c>
      <c r="B2406" s="3" t="str">
        <f>"1120030615"</f>
        <v>1120030615</v>
      </c>
      <c r="C2406" s="3" t="s">
        <v>404</v>
      </c>
      <c r="D2406" s="3" t="s">
        <v>117</v>
      </c>
      <c r="E2406" s="3" t="s">
        <v>405</v>
      </c>
    </row>
    <row r="2407" spans="1:5" ht="13.5">
      <c r="A2407" s="3" t="s">
        <v>1862</v>
      </c>
      <c r="B2407" s="3" t="str">
        <f>"1120030616"</f>
        <v>1120030616</v>
      </c>
      <c r="C2407" s="3" t="s">
        <v>404</v>
      </c>
      <c r="D2407" s="3" t="s">
        <v>117</v>
      </c>
      <c r="E2407" s="3" t="s">
        <v>405</v>
      </c>
    </row>
    <row r="2408" spans="1:5" ht="13.5">
      <c r="A2408" s="3" t="s">
        <v>2755</v>
      </c>
      <c r="B2408" s="3" t="str">
        <f>"1120030617"</f>
        <v>1120030617</v>
      </c>
      <c r="C2408" s="3" t="s">
        <v>404</v>
      </c>
      <c r="D2408" s="3" t="s">
        <v>117</v>
      </c>
      <c r="E2408" s="3" t="s">
        <v>405</v>
      </c>
    </row>
    <row r="2409" spans="1:5" ht="13.5">
      <c r="A2409" s="3" t="s">
        <v>2756</v>
      </c>
      <c r="B2409" s="3" t="str">
        <f>"1120030618"</f>
        <v>1120030618</v>
      </c>
      <c r="C2409" s="3" t="s">
        <v>404</v>
      </c>
      <c r="D2409" s="3" t="s">
        <v>117</v>
      </c>
      <c r="E2409" s="3" t="s">
        <v>405</v>
      </c>
    </row>
    <row r="2410" spans="1:5" ht="13.5">
      <c r="A2410" s="3" t="s">
        <v>2757</v>
      </c>
      <c r="B2410" s="3" t="str">
        <f>"1120030619"</f>
        <v>1120030619</v>
      </c>
      <c r="C2410" s="3" t="s">
        <v>404</v>
      </c>
      <c r="D2410" s="3" t="s">
        <v>117</v>
      </c>
      <c r="E2410" s="3" t="s">
        <v>405</v>
      </c>
    </row>
    <row r="2411" spans="1:5" ht="13.5">
      <c r="A2411" s="3" t="s">
        <v>2758</v>
      </c>
      <c r="B2411" s="3" t="str">
        <f>"1120030620"</f>
        <v>1120030620</v>
      </c>
      <c r="C2411" s="3" t="s">
        <v>404</v>
      </c>
      <c r="D2411" s="3" t="s">
        <v>117</v>
      </c>
      <c r="E2411" s="3" t="s">
        <v>405</v>
      </c>
    </row>
    <row r="2412" spans="1:5" ht="13.5">
      <c r="A2412" s="3" t="s">
        <v>2759</v>
      </c>
      <c r="B2412" s="3" t="str">
        <f>"1120030621"</f>
        <v>1120030621</v>
      </c>
      <c r="C2412" s="3" t="s">
        <v>404</v>
      </c>
      <c r="D2412" s="3" t="s">
        <v>117</v>
      </c>
      <c r="E2412" s="3" t="s">
        <v>405</v>
      </c>
    </row>
    <row r="2413" spans="1:5" ht="13.5">
      <c r="A2413" s="3" t="s">
        <v>2760</v>
      </c>
      <c r="B2413" s="3" t="str">
        <f>"1120030622"</f>
        <v>1120030622</v>
      </c>
      <c r="C2413" s="3" t="s">
        <v>404</v>
      </c>
      <c r="D2413" s="3" t="s">
        <v>117</v>
      </c>
      <c r="E2413" s="3" t="s">
        <v>405</v>
      </c>
    </row>
    <row r="2414" spans="1:5" ht="13.5">
      <c r="A2414" s="3" t="s">
        <v>2679</v>
      </c>
      <c r="B2414" s="3" t="str">
        <f>"1120030623"</f>
        <v>1120030623</v>
      </c>
      <c r="C2414" s="3" t="s">
        <v>404</v>
      </c>
      <c r="D2414" s="3" t="s">
        <v>117</v>
      </c>
      <c r="E2414" s="3" t="s">
        <v>405</v>
      </c>
    </row>
    <row r="2415" spans="1:5" ht="13.5">
      <c r="A2415" s="3" t="s">
        <v>332</v>
      </c>
      <c r="B2415" s="3" t="str">
        <f>"1120030624"</f>
        <v>1120030624</v>
      </c>
      <c r="C2415" s="3" t="s">
        <v>404</v>
      </c>
      <c r="D2415" s="3" t="s">
        <v>117</v>
      </c>
      <c r="E2415" s="3" t="s">
        <v>405</v>
      </c>
    </row>
    <row r="2416" spans="1:5" ht="13.5">
      <c r="A2416" s="3" t="s">
        <v>2761</v>
      </c>
      <c r="B2416" s="3" t="str">
        <f>"1120030625"</f>
        <v>1120030625</v>
      </c>
      <c r="C2416" s="3" t="s">
        <v>404</v>
      </c>
      <c r="D2416" s="3" t="s">
        <v>117</v>
      </c>
      <c r="E2416" s="3" t="s">
        <v>405</v>
      </c>
    </row>
    <row r="2417" spans="1:5" ht="13.5">
      <c r="A2417" s="3" t="s">
        <v>2762</v>
      </c>
      <c r="B2417" s="3" t="str">
        <f>"1120030626"</f>
        <v>1120030626</v>
      </c>
      <c r="C2417" s="3" t="s">
        <v>404</v>
      </c>
      <c r="D2417" s="3" t="s">
        <v>117</v>
      </c>
      <c r="E2417" s="3" t="s">
        <v>405</v>
      </c>
    </row>
    <row r="2418" spans="1:5" ht="13.5">
      <c r="A2418" s="3" t="s">
        <v>2763</v>
      </c>
      <c r="B2418" s="3" t="str">
        <f>"1120030627"</f>
        <v>1120030627</v>
      </c>
      <c r="C2418" s="3" t="s">
        <v>404</v>
      </c>
      <c r="D2418" s="3" t="s">
        <v>117</v>
      </c>
      <c r="E2418" s="3" t="s">
        <v>405</v>
      </c>
    </row>
    <row r="2419" spans="1:5" ht="13.5">
      <c r="A2419" s="3" t="s">
        <v>2764</v>
      </c>
      <c r="B2419" s="3" t="str">
        <f>"1120030628"</f>
        <v>1120030628</v>
      </c>
      <c r="C2419" s="3" t="s">
        <v>404</v>
      </c>
      <c r="D2419" s="3" t="s">
        <v>117</v>
      </c>
      <c r="E2419" s="3" t="s">
        <v>405</v>
      </c>
    </row>
    <row r="2420" spans="1:5" ht="13.5">
      <c r="A2420" s="3" t="s">
        <v>2765</v>
      </c>
      <c r="B2420" s="3" t="str">
        <f>"1120030629"</f>
        <v>1120030629</v>
      </c>
      <c r="C2420" s="3" t="s">
        <v>404</v>
      </c>
      <c r="D2420" s="3" t="s">
        <v>117</v>
      </c>
      <c r="E2420" s="3" t="s">
        <v>405</v>
      </c>
    </row>
    <row r="2421" spans="1:5" ht="13.5">
      <c r="A2421" s="3" t="s">
        <v>2766</v>
      </c>
      <c r="B2421" s="3" t="str">
        <f>"1120030630"</f>
        <v>1120030630</v>
      </c>
      <c r="C2421" s="3" t="s">
        <v>404</v>
      </c>
      <c r="D2421" s="3" t="s">
        <v>117</v>
      </c>
      <c r="E2421" s="3" t="s">
        <v>405</v>
      </c>
    </row>
    <row r="2422" spans="1:5" ht="13.5">
      <c r="A2422" s="3" t="s">
        <v>2767</v>
      </c>
      <c r="B2422" s="3" t="str">
        <f>"1120030631"</f>
        <v>1120030631</v>
      </c>
      <c r="C2422" s="3" t="s">
        <v>404</v>
      </c>
      <c r="D2422" s="3" t="s">
        <v>117</v>
      </c>
      <c r="E2422" s="3" t="s">
        <v>405</v>
      </c>
    </row>
    <row r="2423" spans="1:5" ht="13.5">
      <c r="A2423" s="3" t="s">
        <v>2768</v>
      </c>
      <c r="B2423" s="3" t="str">
        <f>"1120030632"</f>
        <v>1120030632</v>
      </c>
      <c r="C2423" s="3" t="s">
        <v>404</v>
      </c>
      <c r="D2423" s="3" t="s">
        <v>117</v>
      </c>
      <c r="E2423" s="3" t="s">
        <v>405</v>
      </c>
    </row>
    <row r="2424" spans="1:5" ht="13.5">
      <c r="A2424" s="3" t="s">
        <v>2769</v>
      </c>
      <c r="B2424" s="3" t="str">
        <f>"1120030633"</f>
        <v>1120030633</v>
      </c>
      <c r="C2424" s="3" t="s">
        <v>404</v>
      </c>
      <c r="D2424" s="3" t="s">
        <v>117</v>
      </c>
      <c r="E2424" s="3" t="s">
        <v>405</v>
      </c>
    </row>
    <row r="2425" spans="1:5" ht="13.5">
      <c r="A2425" s="3" t="s">
        <v>2770</v>
      </c>
      <c r="B2425" s="3" t="str">
        <f>"1120030634"</f>
        <v>1120030634</v>
      </c>
      <c r="C2425" s="3" t="s">
        <v>404</v>
      </c>
      <c r="D2425" s="3" t="s">
        <v>117</v>
      </c>
      <c r="E2425" s="3" t="s">
        <v>405</v>
      </c>
    </row>
    <row r="2426" spans="1:5" ht="13.5">
      <c r="A2426" s="3" t="s">
        <v>2771</v>
      </c>
      <c r="B2426" s="3" t="str">
        <f>"1120030635"</f>
        <v>1120030635</v>
      </c>
      <c r="C2426" s="3" t="s">
        <v>404</v>
      </c>
      <c r="D2426" s="3" t="s">
        <v>117</v>
      </c>
      <c r="E2426" s="3" t="s">
        <v>405</v>
      </c>
    </row>
    <row r="2427" spans="1:5" ht="13.5">
      <c r="A2427" s="3" t="s">
        <v>2772</v>
      </c>
      <c r="B2427" s="3" t="str">
        <f>"1120030636"</f>
        <v>1120030636</v>
      </c>
      <c r="C2427" s="3" t="s">
        <v>404</v>
      </c>
      <c r="D2427" s="3" t="s">
        <v>117</v>
      </c>
      <c r="E2427" s="3" t="s">
        <v>405</v>
      </c>
    </row>
    <row r="2428" spans="1:5" ht="13.5">
      <c r="A2428" s="3" t="s">
        <v>2773</v>
      </c>
      <c r="B2428" s="3" t="str">
        <f>"1120030637"</f>
        <v>1120030637</v>
      </c>
      <c r="C2428" s="3" t="s">
        <v>404</v>
      </c>
      <c r="D2428" s="3" t="s">
        <v>117</v>
      </c>
      <c r="E2428" s="3" t="s">
        <v>405</v>
      </c>
    </row>
    <row r="2429" spans="1:5" ht="13.5">
      <c r="A2429" s="3" t="s">
        <v>2774</v>
      </c>
      <c r="B2429" s="3" t="str">
        <f>"1120030638"</f>
        <v>1120030638</v>
      </c>
      <c r="C2429" s="3" t="s">
        <v>404</v>
      </c>
      <c r="D2429" s="3" t="s">
        <v>117</v>
      </c>
      <c r="E2429" s="3" t="s">
        <v>405</v>
      </c>
    </row>
    <row r="2430" spans="1:5" ht="13.5">
      <c r="A2430" s="3" t="s">
        <v>2775</v>
      </c>
      <c r="B2430" s="3" t="str">
        <f>"1120030639"</f>
        <v>1120030639</v>
      </c>
      <c r="C2430" s="3" t="s">
        <v>404</v>
      </c>
      <c r="D2430" s="3" t="s">
        <v>117</v>
      </c>
      <c r="E2430" s="3" t="s">
        <v>405</v>
      </c>
    </row>
    <row r="2431" spans="1:5" ht="13.5">
      <c r="A2431" s="3" t="s">
        <v>2776</v>
      </c>
      <c r="B2431" s="3" t="str">
        <f>"1120030640"</f>
        <v>1120030640</v>
      </c>
      <c r="C2431" s="3" t="s">
        <v>404</v>
      </c>
      <c r="D2431" s="3" t="s">
        <v>117</v>
      </c>
      <c r="E2431" s="3" t="s">
        <v>405</v>
      </c>
    </row>
    <row r="2432" spans="1:5" ht="13.5">
      <c r="A2432" s="3" t="s">
        <v>2777</v>
      </c>
      <c r="B2432" s="3" t="str">
        <f>"1120030641"</f>
        <v>1120030641</v>
      </c>
      <c r="C2432" s="3" t="s">
        <v>404</v>
      </c>
      <c r="D2432" s="3" t="s">
        <v>117</v>
      </c>
      <c r="E2432" s="3" t="s">
        <v>405</v>
      </c>
    </row>
    <row r="2433" spans="1:5" ht="13.5">
      <c r="A2433" s="3" t="s">
        <v>2051</v>
      </c>
      <c r="B2433" s="3" t="str">
        <f>"1120030642"</f>
        <v>1120030642</v>
      </c>
      <c r="C2433" s="3" t="s">
        <v>404</v>
      </c>
      <c r="D2433" s="3" t="s">
        <v>117</v>
      </c>
      <c r="E2433" s="3" t="s">
        <v>405</v>
      </c>
    </row>
    <row r="2434" spans="1:5" ht="13.5">
      <c r="A2434" s="3" t="s">
        <v>2778</v>
      </c>
      <c r="B2434" s="3" t="str">
        <f>"1120030643"</f>
        <v>1120030643</v>
      </c>
      <c r="C2434" s="3" t="s">
        <v>404</v>
      </c>
      <c r="D2434" s="3" t="s">
        <v>117</v>
      </c>
      <c r="E2434" s="3" t="s">
        <v>405</v>
      </c>
    </row>
    <row r="2435" spans="1:5" ht="13.5">
      <c r="A2435" s="3" t="s">
        <v>2779</v>
      </c>
      <c r="B2435" s="3" t="str">
        <f>"1120030644"</f>
        <v>1120030644</v>
      </c>
      <c r="C2435" s="3" t="s">
        <v>404</v>
      </c>
      <c r="D2435" s="3" t="s">
        <v>117</v>
      </c>
      <c r="E2435" s="3" t="s">
        <v>405</v>
      </c>
    </row>
    <row r="2436" spans="1:5" ht="13.5">
      <c r="A2436" s="3" t="s">
        <v>2780</v>
      </c>
      <c r="B2436" s="3" t="str">
        <f>"1120030645"</f>
        <v>1120030645</v>
      </c>
      <c r="C2436" s="3" t="s">
        <v>404</v>
      </c>
      <c r="D2436" s="3" t="s">
        <v>117</v>
      </c>
      <c r="E2436" s="3" t="s">
        <v>405</v>
      </c>
    </row>
    <row r="2437" spans="1:5" ht="13.5">
      <c r="A2437" s="3" t="s">
        <v>2781</v>
      </c>
      <c r="B2437" s="3" t="str">
        <f>"1120030646"</f>
        <v>1120030646</v>
      </c>
      <c r="C2437" s="3" t="s">
        <v>404</v>
      </c>
      <c r="D2437" s="3" t="s">
        <v>117</v>
      </c>
      <c r="E2437" s="3" t="s">
        <v>405</v>
      </c>
    </row>
    <row r="2438" spans="1:5" ht="13.5">
      <c r="A2438" s="3" t="s">
        <v>2782</v>
      </c>
      <c r="B2438" s="3" t="str">
        <f>"1120030647"</f>
        <v>1120030647</v>
      </c>
      <c r="C2438" s="3" t="s">
        <v>404</v>
      </c>
      <c r="D2438" s="3" t="s">
        <v>117</v>
      </c>
      <c r="E2438" s="3" t="s">
        <v>405</v>
      </c>
    </row>
    <row r="2439" spans="1:5" ht="13.5">
      <c r="A2439" s="3" t="s">
        <v>2783</v>
      </c>
      <c r="B2439" s="3" t="str">
        <f>"1120030648"</f>
        <v>1120030648</v>
      </c>
      <c r="C2439" s="3" t="s">
        <v>404</v>
      </c>
      <c r="D2439" s="3" t="s">
        <v>117</v>
      </c>
      <c r="E2439" s="3" t="s">
        <v>405</v>
      </c>
    </row>
    <row r="2440" spans="1:5" ht="13.5">
      <c r="A2440" s="3" t="s">
        <v>2784</v>
      </c>
      <c r="B2440" s="3" t="str">
        <f>"1120030649"</f>
        <v>1120030649</v>
      </c>
      <c r="C2440" s="3" t="s">
        <v>404</v>
      </c>
      <c r="D2440" s="3" t="s">
        <v>117</v>
      </c>
      <c r="E2440" s="3" t="s">
        <v>405</v>
      </c>
    </row>
    <row r="2441" spans="1:5" ht="13.5">
      <c r="A2441" s="3" t="s">
        <v>2785</v>
      </c>
      <c r="B2441" s="3" t="str">
        <f>"1120030650"</f>
        <v>1120030650</v>
      </c>
      <c r="C2441" s="3" t="s">
        <v>404</v>
      </c>
      <c r="D2441" s="3" t="s">
        <v>117</v>
      </c>
      <c r="E2441" s="3" t="s">
        <v>405</v>
      </c>
    </row>
    <row r="2442" spans="1:5" ht="13.5">
      <c r="A2442" s="3" t="s">
        <v>2786</v>
      </c>
      <c r="B2442" s="3" t="str">
        <f>"1120030651"</f>
        <v>1120030651</v>
      </c>
      <c r="C2442" s="3" t="s">
        <v>404</v>
      </c>
      <c r="D2442" s="3" t="s">
        <v>117</v>
      </c>
      <c r="E2442" s="3" t="s">
        <v>405</v>
      </c>
    </row>
    <row r="2443" spans="1:5" ht="13.5">
      <c r="A2443" s="3" t="s">
        <v>2787</v>
      </c>
      <c r="B2443" s="3" t="str">
        <f>"1120030652"</f>
        <v>1120030652</v>
      </c>
      <c r="C2443" s="3" t="s">
        <v>404</v>
      </c>
      <c r="D2443" s="3" t="s">
        <v>117</v>
      </c>
      <c r="E2443" s="3" t="s">
        <v>405</v>
      </c>
    </row>
    <row r="2444" spans="1:5" ht="13.5">
      <c r="A2444" s="3" t="s">
        <v>2788</v>
      </c>
      <c r="B2444" s="3" t="str">
        <f>"1120030653"</f>
        <v>1120030653</v>
      </c>
      <c r="C2444" s="3" t="s">
        <v>404</v>
      </c>
      <c r="D2444" s="3" t="s">
        <v>117</v>
      </c>
      <c r="E2444" s="3" t="s">
        <v>405</v>
      </c>
    </row>
    <row r="2445" spans="1:5" ht="13.5">
      <c r="A2445" s="3" t="s">
        <v>2789</v>
      </c>
      <c r="B2445" s="3" t="str">
        <f>"1120030654"</f>
        <v>1120030654</v>
      </c>
      <c r="C2445" s="3" t="s">
        <v>404</v>
      </c>
      <c r="D2445" s="3" t="s">
        <v>117</v>
      </c>
      <c r="E2445" s="3" t="s">
        <v>405</v>
      </c>
    </row>
    <row r="2446" spans="1:5" ht="13.5">
      <c r="A2446" s="3" t="s">
        <v>2790</v>
      </c>
      <c r="B2446" s="3" t="str">
        <f>"1120030655"</f>
        <v>1120030655</v>
      </c>
      <c r="C2446" s="3" t="s">
        <v>404</v>
      </c>
      <c r="D2446" s="3" t="s">
        <v>117</v>
      </c>
      <c r="E2446" s="3" t="s">
        <v>405</v>
      </c>
    </row>
    <row r="2447" spans="1:5" ht="13.5">
      <c r="A2447" s="3" t="s">
        <v>2791</v>
      </c>
      <c r="B2447" s="3" t="str">
        <f>"1120030656"</f>
        <v>1120030656</v>
      </c>
      <c r="C2447" s="3" t="s">
        <v>404</v>
      </c>
      <c r="D2447" s="3" t="s">
        <v>117</v>
      </c>
      <c r="E2447" s="3" t="s">
        <v>405</v>
      </c>
    </row>
    <row r="2448" spans="1:5" ht="13.5">
      <c r="A2448" s="3" t="s">
        <v>2792</v>
      </c>
      <c r="B2448" s="3" t="str">
        <f>"1120030657"</f>
        <v>1120030657</v>
      </c>
      <c r="C2448" s="3" t="s">
        <v>404</v>
      </c>
      <c r="D2448" s="3" t="s">
        <v>117</v>
      </c>
      <c r="E2448" s="3" t="s">
        <v>405</v>
      </c>
    </row>
    <row r="2449" spans="1:5" ht="13.5">
      <c r="A2449" s="3" t="s">
        <v>2793</v>
      </c>
      <c r="B2449" s="3" t="str">
        <f>"1120030658"</f>
        <v>1120030658</v>
      </c>
      <c r="C2449" s="3" t="s">
        <v>404</v>
      </c>
      <c r="D2449" s="3" t="s">
        <v>117</v>
      </c>
      <c r="E2449" s="3" t="s">
        <v>405</v>
      </c>
    </row>
    <row r="2450" spans="1:5" ht="13.5">
      <c r="A2450" s="3" t="s">
        <v>2794</v>
      </c>
      <c r="B2450" s="3" t="str">
        <f>"1120030659"</f>
        <v>1120030659</v>
      </c>
      <c r="C2450" s="3" t="s">
        <v>404</v>
      </c>
      <c r="D2450" s="3" t="s">
        <v>117</v>
      </c>
      <c r="E2450" s="3" t="s">
        <v>405</v>
      </c>
    </row>
    <row r="2451" spans="1:5" ht="13.5">
      <c r="A2451" s="3" t="s">
        <v>2795</v>
      </c>
      <c r="B2451" s="3" t="str">
        <f>"1120030660"</f>
        <v>1120030660</v>
      </c>
      <c r="C2451" s="3" t="s">
        <v>404</v>
      </c>
      <c r="D2451" s="3" t="s">
        <v>117</v>
      </c>
      <c r="E2451" s="3" t="s">
        <v>405</v>
      </c>
    </row>
    <row r="2452" spans="1:5" ht="13.5">
      <c r="A2452" s="3" t="s">
        <v>2796</v>
      </c>
      <c r="B2452" s="3" t="str">
        <f>"1120030661"</f>
        <v>1120030661</v>
      </c>
      <c r="C2452" s="3" t="s">
        <v>404</v>
      </c>
      <c r="D2452" s="3" t="s">
        <v>117</v>
      </c>
      <c r="E2452" s="3" t="s">
        <v>405</v>
      </c>
    </row>
    <row r="2453" spans="1:5" ht="13.5">
      <c r="A2453" s="3" t="s">
        <v>2797</v>
      </c>
      <c r="B2453" s="3" t="str">
        <f>"1120030662"</f>
        <v>1120030662</v>
      </c>
      <c r="C2453" s="3" t="s">
        <v>404</v>
      </c>
      <c r="D2453" s="3" t="s">
        <v>117</v>
      </c>
      <c r="E2453" s="3" t="s">
        <v>405</v>
      </c>
    </row>
    <row r="2454" spans="1:5" ht="13.5">
      <c r="A2454" s="3" t="s">
        <v>2798</v>
      </c>
      <c r="B2454" s="3" t="str">
        <f>"1120030663"</f>
        <v>1120030663</v>
      </c>
      <c r="C2454" s="3" t="s">
        <v>404</v>
      </c>
      <c r="D2454" s="3" t="s">
        <v>117</v>
      </c>
      <c r="E2454" s="3" t="s">
        <v>405</v>
      </c>
    </row>
    <row r="2455" spans="1:5" ht="13.5">
      <c r="A2455" s="3" t="s">
        <v>2799</v>
      </c>
      <c r="B2455" s="3" t="str">
        <f>"1120030664"</f>
        <v>1120030664</v>
      </c>
      <c r="C2455" s="3" t="s">
        <v>404</v>
      </c>
      <c r="D2455" s="3" t="s">
        <v>117</v>
      </c>
      <c r="E2455" s="3" t="s">
        <v>405</v>
      </c>
    </row>
    <row r="2456" spans="1:5" ht="13.5">
      <c r="A2456" s="3" t="s">
        <v>2800</v>
      </c>
      <c r="B2456" s="3" t="str">
        <f>"1120030665"</f>
        <v>1120030665</v>
      </c>
      <c r="C2456" s="3" t="s">
        <v>404</v>
      </c>
      <c r="D2456" s="3" t="s">
        <v>117</v>
      </c>
      <c r="E2456" s="3" t="s">
        <v>405</v>
      </c>
    </row>
    <row r="2457" spans="1:5" ht="13.5">
      <c r="A2457" s="3" t="s">
        <v>2801</v>
      </c>
      <c r="B2457" s="3" t="str">
        <f>"1120030666"</f>
        <v>1120030666</v>
      </c>
      <c r="C2457" s="3" t="s">
        <v>404</v>
      </c>
      <c r="D2457" s="3" t="s">
        <v>117</v>
      </c>
      <c r="E2457" s="3" t="s">
        <v>405</v>
      </c>
    </row>
    <row r="2458" spans="1:5" ht="13.5">
      <c r="A2458" s="3" t="s">
        <v>2802</v>
      </c>
      <c r="B2458" s="3" t="str">
        <f>"1120030667"</f>
        <v>1120030667</v>
      </c>
      <c r="C2458" s="3" t="s">
        <v>404</v>
      </c>
      <c r="D2458" s="3" t="s">
        <v>117</v>
      </c>
      <c r="E2458" s="3" t="s">
        <v>405</v>
      </c>
    </row>
    <row r="2459" spans="1:5" ht="13.5">
      <c r="A2459" s="3" t="s">
        <v>2803</v>
      </c>
      <c r="B2459" s="3" t="str">
        <f>"1120030668"</f>
        <v>1120030668</v>
      </c>
      <c r="C2459" s="3" t="s">
        <v>404</v>
      </c>
      <c r="D2459" s="3" t="s">
        <v>117</v>
      </c>
      <c r="E2459" s="3" t="s">
        <v>405</v>
      </c>
    </row>
    <row r="2460" spans="1:5" ht="13.5">
      <c r="A2460" s="3" t="s">
        <v>2804</v>
      </c>
      <c r="B2460" s="3" t="str">
        <f>"1120030669"</f>
        <v>1120030669</v>
      </c>
      <c r="C2460" s="3" t="s">
        <v>404</v>
      </c>
      <c r="D2460" s="3" t="s">
        <v>117</v>
      </c>
      <c r="E2460" s="3" t="s">
        <v>405</v>
      </c>
    </row>
    <row r="2461" spans="1:5" ht="13.5">
      <c r="A2461" s="3" t="s">
        <v>2805</v>
      </c>
      <c r="B2461" s="3" t="str">
        <f>"1120030670"</f>
        <v>1120030670</v>
      </c>
      <c r="C2461" s="3" t="s">
        <v>404</v>
      </c>
      <c r="D2461" s="3" t="s">
        <v>117</v>
      </c>
      <c r="E2461" s="3" t="s">
        <v>405</v>
      </c>
    </row>
    <row r="2462" spans="1:5" ht="13.5">
      <c r="A2462" s="3" t="s">
        <v>2806</v>
      </c>
      <c r="B2462" s="3" t="str">
        <f>"1120030671"</f>
        <v>1120030671</v>
      </c>
      <c r="C2462" s="3" t="s">
        <v>404</v>
      </c>
      <c r="D2462" s="3" t="s">
        <v>117</v>
      </c>
      <c r="E2462" s="3" t="s">
        <v>405</v>
      </c>
    </row>
    <row r="2463" spans="1:5" ht="13.5">
      <c r="A2463" s="3" t="s">
        <v>2807</v>
      </c>
      <c r="B2463" s="3" t="str">
        <f>"1120030672"</f>
        <v>1120030672</v>
      </c>
      <c r="C2463" s="3" t="s">
        <v>404</v>
      </c>
      <c r="D2463" s="3" t="s">
        <v>117</v>
      </c>
      <c r="E2463" s="3" t="s">
        <v>405</v>
      </c>
    </row>
    <row r="2464" spans="1:5" ht="13.5">
      <c r="A2464" s="3" t="s">
        <v>2808</v>
      </c>
      <c r="B2464" s="3" t="str">
        <f>"1120030673"</f>
        <v>1120030673</v>
      </c>
      <c r="C2464" s="3" t="s">
        <v>404</v>
      </c>
      <c r="D2464" s="3" t="s">
        <v>117</v>
      </c>
      <c r="E2464" s="3" t="s">
        <v>405</v>
      </c>
    </row>
    <row r="2465" spans="1:5" ht="13.5">
      <c r="A2465" s="3" t="s">
        <v>2809</v>
      </c>
      <c r="B2465" s="3" t="str">
        <f>"1120030674"</f>
        <v>1120030674</v>
      </c>
      <c r="C2465" s="3" t="s">
        <v>404</v>
      </c>
      <c r="D2465" s="3" t="s">
        <v>117</v>
      </c>
      <c r="E2465" s="3" t="s">
        <v>405</v>
      </c>
    </row>
    <row r="2466" spans="1:5" ht="13.5">
      <c r="A2466" s="3" t="s">
        <v>2810</v>
      </c>
      <c r="B2466" s="3" t="str">
        <f>"1120030675"</f>
        <v>1120030675</v>
      </c>
      <c r="C2466" s="3" t="s">
        <v>404</v>
      </c>
      <c r="D2466" s="3" t="s">
        <v>117</v>
      </c>
      <c r="E2466" s="3" t="s">
        <v>405</v>
      </c>
    </row>
    <row r="2467" spans="1:5" ht="13.5">
      <c r="A2467" s="3" t="s">
        <v>2811</v>
      </c>
      <c r="B2467" s="3" t="str">
        <f>"1120030676"</f>
        <v>1120030676</v>
      </c>
      <c r="C2467" s="3" t="s">
        <v>404</v>
      </c>
      <c r="D2467" s="3" t="s">
        <v>117</v>
      </c>
      <c r="E2467" s="3" t="s">
        <v>405</v>
      </c>
    </row>
    <row r="2468" spans="1:5" ht="13.5">
      <c r="A2468" s="3" t="s">
        <v>2812</v>
      </c>
      <c r="B2468" s="3" t="str">
        <f>"1120030677"</f>
        <v>1120030677</v>
      </c>
      <c r="C2468" s="3" t="s">
        <v>404</v>
      </c>
      <c r="D2468" s="3" t="s">
        <v>117</v>
      </c>
      <c r="E2468" s="3" t="s">
        <v>405</v>
      </c>
    </row>
    <row r="2469" spans="1:5" ht="13.5">
      <c r="A2469" s="3" t="s">
        <v>2813</v>
      </c>
      <c r="B2469" s="3" t="str">
        <f>"1120030678"</f>
        <v>1120030678</v>
      </c>
      <c r="C2469" s="3" t="s">
        <v>404</v>
      </c>
      <c r="D2469" s="3" t="s">
        <v>117</v>
      </c>
      <c r="E2469" s="3" t="s">
        <v>405</v>
      </c>
    </row>
    <row r="2470" spans="1:5" ht="13.5">
      <c r="A2470" s="3" t="s">
        <v>2814</v>
      </c>
      <c r="B2470" s="3" t="str">
        <f>"1120030679"</f>
        <v>1120030679</v>
      </c>
      <c r="C2470" s="3" t="s">
        <v>404</v>
      </c>
      <c r="D2470" s="3" t="s">
        <v>117</v>
      </c>
      <c r="E2470" s="3" t="s">
        <v>405</v>
      </c>
    </row>
    <row r="2471" spans="1:5" ht="13.5">
      <c r="A2471" s="3" t="s">
        <v>2815</v>
      </c>
      <c r="B2471" s="3" t="str">
        <f>"1120030680"</f>
        <v>1120030680</v>
      </c>
      <c r="C2471" s="3" t="s">
        <v>404</v>
      </c>
      <c r="D2471" s="3" t="s">
        <v>117</v>
      </c>
      <c r="E2471" s="3" t="s">
        <v>405</v>
      </c>
    </row>
    <row r="2472" spans="1:5" ht="13.5">
      <c r="A2472" s="3" t="s">
        <v>2816</v>
      </c>
      <c r="B2472" s="3" t="str">
        <f>"1120030681"</f>
        <v>1120030681</v>
      </c>
      <c r="C2472" s="3" t="s">
        <v>404</v>
      </c>
      <c r="D2472" s="3" t="s">
        <v>117</v>
      </c>
      <c r="E2472" s="3" t="s">
        <v>405</v>
      </c>
    </row>
    <row r="2473" spans="1:5" ht="13.5">
      <c r="A2473" s="3" t="s">
        <v>2817</v>
      </c>
      <c r="B2473" s="3" t="str">
        <f>"1120030682"</f>
        <v>1120030682</v>
      </c>
      <c r="C2473" s="3" t="s">
        <v>404</v>
      </c>
      <c r="D2473" s="3" t="s">
        <v>117</v>
      </c>
      <c r="E2473" s="3" t="s">
        <v>405</v>
      </c>
    </row>
    <row r="2474" spans="1:5" ht="13.5">
      <c r="A2474" s="3" t="s">
        <v>2818</v>
      </c>
      <c r="B2474" s="3" t="str">
        <f>"1120030683"</f>
        <v>1120030683</v>
      </c>
      <c r="C2474" s="3" t="s">
        <v>404</v>
      </c>
      <c r="D2474" s="3" t="s">
        <v>117</v>
      </c>
      <c r="E2474" s="3" t="s">
        <v>405</v>
      </c>
    </row>
    <row r="2475" spans="1:5" ht="13.5">
      <c r="A2475" s="3" t="s">
        <v>2819</v>
      </c>
      <c r="B2475" s="3" t="str">
        <f>"1120030684"</f>
        <v>1120030684</v>
      </c>
      <c r="C2475" s="3" t="s">
        <v>404</v>
      </c>
      <c r="D2475" s="3" t="s">
        <v>117</v>
      </c>
      <c r="E2475" s="3" t="s">
        <v>405</v>
      </c>
    </row>
    <row r="2476" spans="1:5" ht="13.5">
      <c r="A2476" s="3" t="s">
        <v>2820</v>
      </c>
      <c r="B2476" s="3" t="str">
        <f>"1120030685"</f>
        <v>1120030685</v>
      </c>
      <c r="C2476" s="3" t="s">
        <v>404</v>
      </c>
      <c r="D2476" s="3" t="s">
        <v>117</v>
      </c>
      <c r="E2476" s="3" t="s">
        <v>405</v>
      </c>
    </row>
    <row r="2477" spans="1:5" ht="13.5">
      <c r="A2477" s="3" t="s">
        <v>2821</v>
      </c>
      <c r="B2477" s="3" t="str">
        <f>"1120030686"</f>
        <v>1120030686</v>
      </c>
      <c r="C2477" s="3" t="s">
        <v>404</v>
      </c>
      <c r="D2477" s="3" t="s">
        <v>117</v>
      </c>
      <c r="E2477" s="3" t="s">
        <v>405</v>
      </c>
    </row>
    <row r="2478" spans="1:5" ht="13.5">
      <c r="A2478" s="3" t="s">
        <v>2730</v>
      </c>
      <c r="B2478" s="3" t="str">
        <f>"1120030687"</f>
        <v>1120030687</v>
      </c>
      <c r="C2478" s="3" t="s">
        <v>404</v>
      </c>
      <c r="D2478" s="3" t="s">
        <v>117</v>
      </c>
      <c r="E2478" s="3" t="s">
        <v>405</v>
      </c>
    </row>
    <row r="2479" spans="1:5" ht="13.5">
      <c r="A2479" s="3" t="s">
        <v>2822</v>
      </c>
      <c r="B2479" s="3" t="str">
        <f>"1120030688"</f>
        <v>1120030688</v>
      </c>
      <c r="C2479" s="3" t="s">
        <v>404</v>
      </c>
      <c r="D2479" s="3" t="s">
        <v>117</v>
      </c>
      <c r="E2479" s="3" t="s">
        <v>405</v>
      </c>
    </row>
    <row r="2480" spans="1:5" ht="13.5">
      <c r="A2480" s="3" t="s">
        <v>2823</v>
      </c>
      <c r="B2480" s="3" t="str">
        <f>"1120030689"</f>
        <v>1120030689</v>
      </c>
      <c r="C2480" s="3" t="s">
        <v>404</v>
      </c>
      <c r="D2480" s="3" t="s">
        <v>117</v>
      </c>
      <c r="E2480" s="3" t="s">
        <v>405</v>
      </c>
    </row>
    <row r="2481" spans="1:5" ht="13.5">
      <c r="A2481" s="3" t="s">
        <v>2824</v>
      </c>
      <c r="B2481" s="3" t="str">
        <f>"1120030690"</f>
        <v>1120030690</v>
      </c>
      <c r="C2481" s="3" t="s">
        <v>404</v>
      </c>
      <c r="D2481" s="3" t="s">
        <v>117</v>
      </c>
      <c r="E2481" s="3" t="s">
        <v>405</v>
      </c>
    </row>
    <row r="2482" spans="1:5" ht="13.5">
      <c r="A2482" s="3" t="s">
        <v>2825</v>
      </c>
      <c r="B2482" s="3" t="str">
        <f>"1120030691"</f>
        <v>1120030691</v>
      </c>
      <c r="C2482" s="3" t="s">
        <v>404</v>
      </c>
      <c r="D2482" s="3" t="s">
        <v>117</v>
      </c>
      <c r="E2482" s="3" t="s">
        <v>405</v>
      </c>
    </row>
    <row r="2483" spans="1:5" ht="13.5">
      <c r="A2483" s="3" t="s">
        <v>2826</v>
      </c>
      <c r="B2483" s="3" t="str">
        <f>"1120030692"</f>
        <v>1120030692</v>
      </c>
      <c r="C2483" s="3" t="s">
        <v>404</v>
      </c>
      <c r="D2483" s="3" t="s">
        <v>117</v>
      </c>
      <c r="E2483" s="3" t="s">
        <v>405</v>
      </c>
    </row>
    <row r="2484" spans="1:5" ht="13.5">
      <c r="A2484" s="3" t="s">
        <v>2827</v>
      </c>
      <c r="B2484" s="3" t="str">
        <f>"1120030693"</f>
        <v>1120030693</v>
      </c>
      <c r="C2484" s="3" t="s">
        <v>404</v>
      </c>
      <c r="D2484" s="3" t="s">
        <v>117</v>
      </c>
      <c r="E2484" s="3" t="s">
        <v>405</v>
      </c>
    </row>
    <row r="2485" spans="1:5" ht="13.5">
      <c r="A2485" s="3" t="s">
        <v>2828</v>
      </c>
      <c r="B2485" s="3" t="str">
        <f>"1120030694"</f>
        <v>1120030694</v>
      </c>
      <c r="C2485" s="3" t="s">
        <v>404</v>
      </c>
      <c r="D2485" s="3" t="s">
        <v>117</v>
      </c>
      <c r="E2485" s="3" t="s">
        <v>405</v>
      </c>
    </row>
    <row r="2486" spans="1:5" ht="13.5">
      <c r="A2486" s="3" t="s">
        <v>2829</v>
      </c>
      <c r="B2486" s="3" t="str">
        <f>"1120030695"</f>
        <v>1120030695</v>
      </c>
      <c r="C2486" s="3" t="s">
        <v>404</v>
      </c>
      <c r="D2486" s="3" t="s">
        <v>117</v>
      </c>
      <c r="E2486" s="3" t="s">
        <v>405</v>
      </c>
    </row>
    <row r="2487" spans="1:5" ht="13.5">
      <c r="A2487" s="3" t="s">
        <v>2830</v>
      </c>
      <c r="B2487" s="3" t="str">
        <f>"1120030696"</f>
        <v>1120030696</v>
      </c>
      <c r="C2487" s="3" t="s">
        <v>404</v>
      </c>
      <c r="D2487" s="3" t="s">
        <v>117</v>
      </c>
      <c r="E2487" s="3" t="s">
        <v>405</v>
      </c>
    </row>
    <row r="2488" spans="1:5" ht="13.5">
      <c r="A2488" s="3" t="s">
        <v>2831</v>
      </c>
      <c r="B2488" s="3" t="str">
        <f>"1120030697"</f>
        <v>1120030697</v>
      </c>
      <c r="C2488" s="3" t="s">
        <v>404</v>
      </c>
      <c r="D2488" s="3" t="s">
        <v>117</v>
      </c>
      <c r="E2488" s="3" t="s">
        <v>405</v>
      </c>
    </row>
    <row r="2489" spans="1:5" ht="13.5">
      <c r="A2489" s="3" t="s">
        <v>2832</v>
      </c>
      <c r="B2489" s="3" t="str">
        <f>"1120030698"</f>
        <v>1120030698</v>
      </c>
      <c r="C2489" s="3" t="s">
        <v>404</v>
      </c>
      <c r="D2489" s="3" t="s">
        <v>117</v>
      </c>
      <c r="E2489" s="3" t="s">
        <v>405</v>
      </c>
    </row>
    <row r="2490" spans="1:5" ht="13.5">
      <c r="A2490" s="3" t="s">
        <v>2833</v>
      </c>
      <c r="B2490" s="3" t="str">
        <f>"1120030699"</f>
        <v>1120030699</v>
      </c>
      <c r="C2490" s="3" t="s">
        <v>404</v>
      </c>
      <c r="D2490" s="3" t="s">
        <v>117</v>
      </c>
      <c r="E2490" s="3" t="s">
        <v>405</v>
      </c>
    </row>
    <row r="2491" spans="1:5" ht="13.5">
      <c r="A2491" s="3" t="s">
        <v>2834</v>
      </c>
      <c r="B2491" s="3" t="str">
        <f>"1120030700"</f>
        <v>1120030700</v>
      </c>
      <c r="C2491" s="3" t="s">
        <v>404</v>
      </c>
      <c r="D2491" s="3" t="s">
        <v>117</v>
      </c>
      <c r="E2491" s="3" t="s">
        <v>405</v>
      </c>
    </row>
    <row r="2492" spans="1:5" ht="13.5">
      <c r="A2492" s="3" t="s">
        <v>2835</v>
      </c>
      <c r="B2492" s="3" t="str">
        <f>"1120030701"</f>
        <v>1120030701</v>
      </c>
      <c r="C2492" s="3" t="s">
        <v>404</v>
      </c>
      <c r="D2492" s="3" t="s">
        <v>117</v>
      </c>
      <c r="E2492" s="3" t="s">
        <v>405</v>
      </c>
    </row>
    <row r="2493" spans="1:5" ht="13.5">
      <c r="A2493" s="3" t="s">
        <v>2836</v>
      </c>
      <c r="B2493" s="3" t="str">
        <f>"1120030702"</f>
        <v>1120030702</v>
      </c>
      <c r="C2493" s="3" t="s">
        <v>404</v>
      </c>
      <c r="D2493" s="3" t="s">
        <v>117</v>
      </c>
      <c r="E2493" s="3" t="s">
        <v>405</v>
      </c>
    </row>
    <row r="2494" spans="1:5" ht="13.5">
      <c r="A2494" s="3" t="s">
        <v>2837</v>
      </c>
      <c r="B2494" s="3" t="str">
        <f>"1120030703"</f>
        <v>1120030703</v>
      </c>
      <c r="C2494" s="3" t="s">
        <v>404</v>
      </c>
      <c r="D2494" s="3" t="s">
        <v>117</v>
      </c>
      <c r="E2494" s="3" t="s">
        <v>405</v>
      </c>
    </row>
    <row r="2495" spans="1:5" ht="13.5">
      <c r="A2495" s="3" t="s">
        <v>2838</v>
      </c>
      <c r="B2495" s="3" t="str">
        <f>"1120030704"</f>
        <v>1120030704</v>
      </c>
      <c r="C2495" s="3" t="s">
        <v>404</v>
      </c>
      <c r="D2495" s="3" t="s">
        <v>117</v>
      </c>
      <c r="E2495" s="3" t="s">
        <v>405</v>
      </c>
    </row>
    <row r="2496" spans="1:5" ht="13.5">
      <c r="A2496" s="3" t="s">
        <v>2839</v>
      </c>
      <c r="B2496" s="3" t="str">
        <f>"1120030705"</f>
        <v>1120030705</v>
      </c>
      <c r="C2496" s="3" t="s">
        <v>404</v>
      </c>
      <c r="D2496" s="3" t="s">
        <v>117</v>
      </c>
      <c r="E2496" s="3" t="s">
        <v>405</v>
      </c>
    </row>
    <row r="2497" spans="1:5" ht="13.5">
      <c r="A2497" s="3" t="s">
        <v>2840</v>
      </c>
      <c r="B2497" s="3" t="str">
        <f>"1120030706"</f>
        <v>1120030706</v>
      </c>
      <c r="C2497" s="3" t="s">
        <v>404</v>
      </c>
      <c r="D2497" s="3" t="s">
        <v>117</v>
      </c>
      <c r="E2497" s="3" t="s">
        <v>405</v>
      </c>
    </row>
    <row r="2498" spans="1:5" ht="13.5">
      <c r="A2498" s="3" t="s">
        <v>2841</v>
      </c>
      <c r="B2498" s="3" t="str">
        <f>"1120030707"</f>
        <v>1120030707</v>
      </c>
      <c r="C2498" s="3" t="s">
        <v>404</v>
      </c>
      <c r="D2498" s="3" t="s">
        <v>117</v>
      </c>
      <c r="E2498" s="3" t="s">
        <v>405</v>
      </c>
    </row>
    <row r="2499" spans="1:5" ht="13.5">
      <c r="A2499" s="3" t="s">
        <v>2842</v>
      </c>
      <c r="B2499" s="3" t="str">
        <f>"1120030708"</f>
        <v>1120030708</v>
      </c>
      <c r="C2499" s="3" t="s">
        <v>404</v>
      </c>
      <c r="D2499" s="3" t="s">
        <v>117</v>
      </c>
      <c r="E2499" s="3" t="s">
        <v>405</v>
      </c>
    </row>
    <row r="2500" spans="1:5" ht="13.5">
      <c r="A2500" s="3" t="s">
        <v>2843</v>
      </c>
      <c r="B2500" s="3" t="str">
        <f>"1120030709"</f>
        <v>1120030709</v>
      </c>
      <c r="C2500" s="3" t="s">
        <v>404</v>
      </c>
      <c r="D2500" s="3" t="s">
        <v>117</v>
      </c>
      <c r="E2500" s="3" t="s">
        <v>405</v>
      </c>
    </row>
    <row r="2501" spans="1:5" ht="13.5">
      <c r="A2501" s="3" t="s">
        <v>2844</v>
      </c>
      <c r="B2501" s="3" t="str">
        <f>"1120030710"</f>
        <v>1120030710</v>
      </c>
      <c r="C2501" s="3" t="s">
        <v>404</v>
      </c>
      <c r="D2501" s="3" t="s">
        <v>117</v>
      </c>
      <c r="E2501" s="3" t="s">
        <v>405</v>
      </c>
    </row>
    <row r="2502" spans="1:5" ht="13.5">
      <c r="A2502" s="3" t="s">
        <v>2845</v>
      </c>
      <c r="B2502" s="3" t="str">
        <f>"1120030711"</f>
        <v>1120030711</v>
      </c>
      <c r="C2502" s="3" t="s">
        <v>404</v>
      </c>
      <c r="D2502" s="3" t="s">
        <v>117</v>
      </c>
      <c r="E2502" s="3" t="s">
        <v>405</v>
      </c>
    </row>
    <row r="2503" spans="1:5" ht="13.5">
      <c r="A2503" s="3" t="s">
        <v>2846</v>
      </c>
      <c r="B2503" s="3" t="str">
        <f>"1120030712"</f>
        <v>1120030712</v>
      </c>
      <c r="C2503" s="3" t="s">
        <v>404</v>
      </c>
      <c r="D2503" s="3" t="s">
        <v>117</v>
      </c>
      <c r="E2503" s="3" t="s">
        <v>405</v>
      </c>
    </row>
    <row r="2504" spans="1:5" ht="13.5">
      <c r="A2504" s="3" t="s">
        <v>2847</v>
      </c>
      <c r="B2504" s="3" t="str">
        <f>"1120030713"</f>
        <v>1120030713</v>
      </c>
      <c r="C2504" s="3" t="s">
        <v>404</v>
      </c>
      <c r="D2504" s="3" t="s">
        <v>117</v>
      </c>
      <c r="E2504" s="3" t="s">
        <v>405</v>
      </c>
    </row>
    <row r="2505" spans="1:5" ht="13.5">
      <c r="A2505" s="3" t="s">
        <v>2848</v>
      </c>
      <c r="B2505" s="3" t="str">
        <f>"1120030714"</f>
        <v>1120030714</v>
      </c>
      <c r="C2505" s="3" t="s">
        <v>404</v>
      </c>
      <c r="D2505" s="3" t="s">
        <v>117</v>
      </c>
      <c r="E2505" s="3" t="s">
        <v>405</v>
      </c>
    </row>
    <row r="2506" spans="1:5" ht="13.5">
      <c r="A2506" s="3" t="s">
        <v>2849</v>
      </c>
      <c r="B2506" s="3" t="str">
        <f>"1120030715"</f>
        <v>1120030715</v>
      </c>
      <c r="C2506" s="3" t="s">
        <v>404</v>
      </c>
      <c r="D2506" s="3" t="s">
        <v>117</v>
      </c>
      <c r="E2506" s="3" t="s">
        <v>405</v>
      </c>
    </row>
    <row r="2507" spans="1:5" ht="13.5">
      <c r="A2507" s="3" t="s">
        <v>2850</v>
      </c>
      <c r="B2507" s="3" t="str">
        <f>"1120030716"</f>
        <v>1120030716</v>
      </c>
      <c r="C2507" s="3" t="s">
        <v>404</v>
      </c>
      <c r="D2507" s="3" t="s">
        <v>117</v>
      </c>
      <c r="E2507" s="3" t="s">
        <v>405</v>
      </c>
    </row>
    <row r="2508" spans="1:5" ht="13.5">
      <c r="A2508" s="3" t="s">
        <v>2851</v>
      </c>
      <c r="B2508" s="3" t="str">
        <f>"1120030717"</f>
        <v>1120030717</v>
      </c>
      <c r="C2508" s="3" t="s">
        <v>404</v>
      </c>
      <c r="D2508" s="3" t="s">
        <v>117</v>
      </c>
      <c r="E2508" s="3" t="s">
        <v>405</v>
      </c>
    </row>
    <row r="2509" spans="1:5" ht="13.5">
      <c r="A2509" s="3" t="s">
        <v>2852</v>
      </c>
      <c r="B2509" s="3" t="str">
        <f>"1120030718"</f>
        <v>1120030718</v>
      </c>
      <c r="C2509" s="3" t="s">
        <v>404</v>
      </c>
      <c r="D2509" s="3" t="s">
        <v>117</v>
      </c>
      <c r="E2509" s="3" t="s">
        <v>405</v>
      </c>
    </row>
    <row r="2510" spans="1:5" ht="13.5">
      <c r="A2510" s="3" t="s">
        <v>2853</v>
      </c>
      <c r="B2510" s="3" t="str">
        <f>"1120030719"</f>
        <v>1120030719</v>
      </c>
      <c r="C2510" s="3" t="s">
        <v>404</v>
      </c>
      <c r="D2510" s="3" t="s">
        <v>117</v>
      </c>
      <c r="E2510" s="3" t="s">
        <v>405</v>
      </c>
    </row>
    <row r="2511" spans="1:5" ht="13.5">
      <c r="A2511" s="3" t="s">
        <v>2854</v>
      </c>
      <c r="B2511" s="3" t="str">
        <f>"1120030720"</f>
        <v>1120030720</v>
      </c>
      <c r="C2511" s="3" t="s">
        <v>404</v>
      </c>
      <c r="D2511" s="3" t="s">
        <v>117</v>
      </c>
      <c r="E2511" s="3" t="s">
        <v>405</v>
      </c>
    </row>
    <row r="2512" spans="1:5" ht="13.5">
      <c r="A2512" s="3" t="s">
        <v>2701</v>
      </c>
      <c r="B2512" s="3" t="str">
        <f>"1120030721"</f>
        <v>1120030721</v>
      </c>
      <c r="C2512" s="3" t="s">
        <v>404</v>
      </c>
      <c r="D2512" s="3" t="s">
        <v>117</v>
      </c>
      <c r="E2512" s="3" t="s">
        <v>405</v>
      </c>
    </row>
    <row r="2513" spans="1:5" ht="13.5">
      <c r="A2513" s="3" t="s">
        <v>2855</v>
      </c>
      <c r="B2513" s="3" t="str">
        <f>"1120030722"</f>
        <v>1120030722</v>
      </c>
      <c r="C2513" s="3" t="s">
        <v>404</v>
      </c>
      <c r="D2513" s="3" t="s">
        <v>117</v>
      </c>
      <c r="E2513" s="3" t="s">
        <v>405</v>
      </c>
    </row>
    <row r="2514" spans="1:5" ht="13.5">
      <c r="A2514" s="3" t="s">
        <v>2856</v>
      </c>
      <c r="B2514" s="3" t="str">
        <f>"1120030723"</f>
        <v>1120030723</v>
      </c>
      <c r="C2514" s="3" t="s">
        <v>404</v>
      </c>
      <c r="D2514" s="3" t="s">
        <v>117</v>
      </c>
      <c r="E2514" s="3" t="s">
        <v>405</v>
      </c>
    </row>
    <row r="2515" spans="1:5" ht="13.5">
      <c r="A2515" s="3" t="s">
        <v>2857</v>
      </c>
      <c r="B2515" s="3" t="str">
        <f>"1120030724"</f>
        <v>1120030724</v>
      </c>
      <c r="C2515" s="3" t="s">
        <v>404</v>
      </c>
      <c r="D2515" s="3" t="s">
        <v>117</v>
      </c>
      <c r="E2515" s="3" t="s">
        <v>405</v>
      </c>
    </row>
    <row r="2516" spans="1:5" ht="13.5">
      <c r="A2516" s="3" t="s">
        <v>2858</v>
      </c>
      <c r="B2516" s="3" t="str">
        <f>"1120030725"</f>
        <v>1120030725</v>
      </c>
      <c r="C2516" s="3" t="s">
        <v>404</v>
      </c>
      <c r="D2516" s="3" t="s">
        <v>117</v>
      </c>
      <c r="E2516" s="3" t="s">
        <v>405</v>
      </c>
    </row>
    <row r="2517" spans="1:5" ht="13.5">
      <c r="A2517" s="3" t="s">
        <v>2859</v>
      </c>
      <c r="B2517" s="3" t="str">
        <f>"1120030726"</f>
        <v>1120030726</v>
      </c>
      <c r="C2517" s="3" t="s">
        <v>404</v>
      </c>
      <c r="D2517" s="3" t="s">
        <v>117</v>
      </c>
      <c r="E2517" s="3" t="s">
        <v>405</v>
      </c>
    </row>
    <row r="2518" spans="1:5" ht="13.5">
      <c r="A2518" s="3" t="s">
        <v>2860</v>
      </c>
      <c r="B2518" s="3" t="str">
        <f>"1120030727"</f>
        <v>1120030727</v>
      </c>
      <c r="C2518" s="3" t="s">
        <v>404</v>
      </c>
      <c r="D2518" s="3" t="s">
        <v>117</v>
      </c>
      <c r="E2518" s="3" t="s">
        <v>405</v>
      </c>
    </row>
    <row r="2519" spans="1:5" ht="13.5">
      <c r="A2519" s="3" t="s">
        <v>2861</v>
      </c>
      <c r="B2519" s="3" t="str">
        <f>"1120030728"</f>
        <v>1120030728</v>
      </c>
      <c r="C2519" s="3" t="s">
        <v>404</v>
      </c>
      <c r="D2519" s="3" t="s">
        <v>117</v>
      </c>
      <c r="E2519" s="3" t="s">
        <v>405</v>
      </c>
    </row>
    <row r="2520" spans="1:5" ht="13.5">
      <c r="A2520" s="3" t="s">
        <v>2862</v>
      </c>
      <c r="B2520" s="3" t="str">
        <f>"1120030729"</f>
        <v>1120030729</v>
      </c>
      <c r="C2520" s="3" t="s">
        <v>404</v>
      </c>
      <c r="D2520" s="3" t="s">
        <v>117</v>
      </c>
      <c r="E2520" s="3" t="s">
        <v>405</v>
      </c>
    </row>
    <row r="2521" spans="1:5" ht="13.5">
      <c r="A2521" s="3" t="s">
        <v>2863</v>
      </c>
      <c r="B2521" s="3" t="str">
        <f>"1120030730"</f>
        <v>1120030730</v>
      </c>
      <c r="C2521" s="3" t="s">
        <v>404</v>
      </c>
      <c r="D2521" s="3" t="s">
        <v>117</v>
      </c>
      <c r="E2521" s="3" t="s">
        <v>405</v>
      </c>
    </row>
    <row r="2522" spans="1:5" ht="13.5">
      <c r="A2522" s="3" t="s">
        <v>2864</v>
      </c>
      <c r="B2522" s="3" t="str">
        <f>"1120030731"</f>
        <v>1120030731</v>
      </c>
      <c r="C2522" s="3" t="s">
        <v>404</v>
      </c>
      <c r="D2522" s="3" t="s">
        <v>117</v>
      </c>
      <c r="E2522" s="3" t="s">
        <v>405</v>
      </c>
    </row>
    <row r="2523" spans="1:5" ht="13.5">
      <c r="A2523" s="3" t="s">
        <v>2865</v>
      </c>
      <c r="B2523" s="3" t="str">
        <f>"1120030732"</f>
        <v>1120030732</v>
      </c>
      <c r="C2523" s="3" t="s">
        <v>404</v>
      </c>
      <c r="D2523" s="3" t="s">
        <v>117</v>
      </c>
      <c r="E2523" s="3" t="s">
        <v>405</v>
      </c>
    </row>
    <row r="2524" spans="1:5" ht="13.5">
      <c r="A2524" s="3" t="s">
        <v>2866</v>
      </c>
      <c r="B2524" s="3" t="str">
        <f>"1120030733"</f>
        <v>1120030733</v>
      </c>
      <c r="C2524" s="3" t="s">
        <v>404</v>
      </c>
      <c r="D2524" s="3" t="s">
        <v>117</v>
      </c>
      <c r="E2524" s="3" t="s">
        <v>405</v>
      </c>
    </row>
    <row r="2525" spans="1:5" ht="13.5">
      <c r="A2525" s="3" t="s">
        <v>2867</v>
      </c>
      <c r="B2525" s="3" t="str">
        <f>"1120030734"</f>
        <v>1120030734</v>
      </c>
      <c r="C2525" s="3" t="s">
        <v>404</v>
      </c>
      <c r="D2525" s="3" t="s">
        <v>117</v>
      </c>
      <c r="E2525" s="3" t="s">
        <v>405</v>
      </c>
    </row>
    <row r="2526" spans="1:5" ht="13.5">
      <c r="A2526" s="3" t="s">
        <v>2868</v>
      </c>
      <c r="B2526" s="3" t="str">
        <f>"1120030735"</f>
        <v>1120030735</v>
      </c>
      <c r="C2526" s="3" t="s">
        <v>404</v>
      </c>
      <c r="D2526" s="3" t="s">
        <v>117</v>
      </c>
      <c r="E2526" s="3" t="s">
        <v>405</v>
      </c>
    </row>
    <row r="2527" spans="1:5" ht="13.5">
      <c r="A2527" s="3" t="s">
        <v>2869</v>
      </c>
      <c r="B2527" s="3" t="str">
        <f>"1120030736"</f>
        <v>1120030736</v>
      </c>
      <c r="C2527" s="3" t="s">
        <v>404</v>
      </c>
      <c r="D2527" s="3" t="s">
        <v>117</v>
      </c>
      <c r="E2527" s="3" t="s">
        <v>405</v>
      </c>
    </row>
    <row r="2528" spans="1:5" ht="13.5">
      <c r="A2528" s="3" t="s">
        <v>2870</v>
      </c>
      <c r="B2528" s="3" t="str">
        <f>"1120030737"</f>
        <v>1120030737</v>
      </c>
      <c r="C2528" s="3" t="s">
        <v>404</v>
      </c>
      <c r="D2528" s="3" t="s">
        <v>117</v>
      </c>
      <c r="E2528" s="3" t="s">
        <v>405</v>
      </c>
    </row>
    <row r="2529" spans="1:5" ht="13.5">
      <c r="A2529" s="3" t="s">
        <v>2871</v>
      </c>
      <c r="B2529" s="3" t="str">
        <f>"1120030738"</f>
        <v>1120030738</v>
      </c>
      <c r="C2529" s="3" t="s">
        <v>404</v>
      </c>
      <c r="D2529" s="3" t="s">
        <v>117</v>
      </c>
      <c r="E2529" s="3" t="s">
        <v>405</v>
      </c>
    </row>
    <row r="2530" spans="1:5" ht="13.5">
      <c r="A2530" s="3" t="s">
        <v>2872</v>
      </c>
      <c r="B2530" s="3" t="str">
        <f>"1120030739"</f>
        <v>1120030739</v>
      </c>
      <c r="C2530" s="3" t="s">
        <v>404</v>
      </c>
      <c r="D2530" s="3" t="s">
        <v>117</v>
      </c>
      <c r="E2530" s="3" t="s">
        <v>405</v>
      </c>
    </row>
    <row r="2531" spans="1:5" ht="13.5">
      <c r="A2531" s="3" t="s">
        <v>2873</v>
      </c>
      <c r="B2531" s="3" t="str">
        <f>"1120030740"</f>
        <v>1120030740</v>
      </c>
      <c r="C2531" s="3" t="s">
        <v>404</v>
      </c>
      <c r="D2531" s="3" t="s">
        <v>117</v>
      </c>
      <c r="E2531" s="3" t="s">
        <v>405</v>
      </c>
    </row>
    <row r="2532" spans="1:5" ht="13.5">
      <c r="A2532" s="3" t="s">
        <v>2874</v>
      </c>
      <c r="B2532" s="3" t="str">
        <f>"1120030741"</f>
        <v>1120030741</v>
      </c>
      <c r="C2532" s="3" t="s">
        <v>404</v>
      </c>
      <c r="D2532" s="3" t="s">
        <v>117</v>
      </c>
      <c r="E2532" s="3" t="s">
        <v>405</v>
      </c>
    </row>
    <row r="2533" spans="1:5" ht="13.5">
      <c r="A2533" s="3" t="s">
        <v>2875</v>
      </c>
      <c r="B2533" s="3" t="str">
        <f>"1120030742"</f>
        <v>1120030742</v>
      </c>
      <c r="C2533" s="3" t="s">
        <v>404</v>
      </c>
      <c r="D2533" s="3" t="s">
        <v>117</v>
      </c>
      <c r="E2533" s="3" t="s">
        <v>405</v>
      </c>
    </row>
    <row r="2534" spans="1:5" ht="13.5">
      <c r="A2534" s="3" t="s">
        <v>2876</v>
      </c>
      <c r="B2534" s="3" t="str">
        <f>"1120030743"</f>
        <v>1120030743</v>
      </c>
      <c r="C2534" s="3" t="s">
        <v>404</v>
      </c>
      <c r="D2534" s="3" t="s">
        <v>117</v>
      </c>
      <c r="E2534" s="3" t="s">
        <v>405</v>
      </c>
    </row>
    <row r="2535" spans="1:5" ht="13.5">
      <c r="A2535" s="3" t="s">
        <v>2877</v>
      </c>
      <c r="B2535" s="3" t="str">
        <f>"1120030744"</f>
        <v>1120030744</v>
      </c>
      <c r="C2535" s="3" t="s">
        <v>404</v>
      </c>
      <c r="D2535" s="3" t="s">
        <v>117</v>
      </c>
      <c r="E2535" s="3" t="s">
        <v>405</v>
      </c>
    </row>
    <row r="2536" spans="1:5" ht="13.5">
      <c r="A2536" s="3" t="s">
        <v>2878</v>
      </c>
      <c r="B2536" s="3" t="str">
        <f>"1120030745"</f>
        <v>1120030745</v>
      </c>
      <c r="C2536" s="3" t="s">
        <v>404</v>
      </c>
      <c r="D2536" s="3" t="s">
        <v>117</v>
      </c>
      <c r="E2536" s="3" t="s">
        <v>405</v>
      </c>
    </row>
    <row r="2537" spans="1:5" ht="13.5">
      <c r="A2537" s="3" t="s">
        <v>2879</v>
      </c>
      <c r="B2537" s="3" t="str">
        <f>"1120030746"</f>
        <v>1120030746</v>
      </c>
      <c r="C2537" s="3" t="s">
        <v>404</v>
      </c>
      <c r="D2537" s="3" t="s">
        <v>117</v>
      </c>
      <c r="E2537" s="3" t="s">
        <v>405</v>
      </c>
    </row>
    <row r="2538" spans="1:5" ht="13.5">
      <c r="A2538" s="3" t="s">
        <v>2880</v>
      </c>
      <c r="B2538" s="3" t="str">
        <f>"1120030747"</f>
        <v>1120030747</v>
      </c>
      <c r="C2538" s="3" t="s">
        <v>404</v>
      </c>
      <c r="D2538" s="3" t="s">
        <v>117</v>
      </c>
      <c r="E2538" s="3" t="s">
        <v>405</v>
      </c>
    </row>
    <row r="2539" spans="1:5" ht="13.5">
      <c r="A2539" s="3" t="s">
        <v>2881</v>
      </c>
      <c r="B2539" s="3" t="str">
        <f>"1120030748"</f>
        <v>1120030748</v>
      </c>
      <c r="C2539" s="3" t="s">
        <v>404</v>
      </c>
      <c r="D2539" s="3" t="s">
        <v>117</v>
      </c>
      <c r="E2539" s="3" t="s">
        <v>405</v>
      </c>
    </row>
    <row r="2540" spans="1:5" ht="13.5">
      <c r="A2540" s="3" t="s">
        <v>2882</v>
      </c>
      <c r="B2540" s="3" t="str">
        <f>"1120030749"</f>
        <v>1120030749</v>
      </c>
      <c r="C2540" s="3" t="s">
        <v>404</v>
      </c>
      <c r="D2540" s="3" t="s">
        <v>117</v>
      </c>
      <c r="E2540" s="3" t="s">
        <v>405</v>
      </c>
    </row>
    <row r="2541" spans="1:5" ht="13.5">
      <c r="A2541" s="3" t="s">
        <v>2883</v>
      </c>
      <c r="B2541" s="3" t="str">
        <f>"1120030750"</f>
        <v>1120030750</v>
      </c>
      <c r="C2541" s="3" t="s">
        <v>404</v>
      </c>
      <c r="D2541" s="3" t="s">
        <v>117</v>
      </c>
      <c r="E2541" s="3" t="s">
        <v>405</v>
      </c>
    </row>
    <row r="2542" spans="1:5" ht="13.5">
      <c r="A2542" s="3" t="s">
        <v>2884</v>
      </c>
      <c r="B2542" s="3" t="str">
        <f>"1120030751"</f>
        <v>1120030751</v>
      </c>
      <c r="C2542" s="3" t="s">
        <v>404</v>
      </c>
      <c r="D2542" s="3" t="s">
        <v>117</v>
      </c>
      <c r="E2542" s="3" t="s">
        <v>405</v>
      </c>
    </row>
    <row r="2543" spans="1:5" ht="13.5">
      <c r="A2543" s="3" t="s">
        <v>2885</v>
      </c>
      <c r="B2543" s="3" t="str">
        <f>"1120030752"</f>
        <v>1120030752</v>
      </c>
      <c r="C2543" s="3" t="s">
        <v>404</v>
      </c>
      <c r="D2543" s="3" t="s">
        <v>117</v>
      </c>
      <c r="E2543" s="3" t="s">
        <v>405</v>
      </c>
    </row>
    <row r="2544" spans="1:5" ht="13.5">
      <c r="A2544" s="3" t="s">
        <v>2886</v>
      </c>
      <c r="B2544" s="3" t="str">
        <f>"1120030753"</f>
        <v>1120030753</v>
      </c>
      <c r="C2544" s="3" t="s">
        <v>404</v>
      </c>
      <c r="D2544" s="3" t="s">
        <v>117</v>
      </c>
      <c r="E2544" s="3" t="s">
        <v>405</v>
      </c>
    </row>
    <row r="2545" spans="1:5" ht="13.5">
      <c r="A2545" s="3" t="s">
        <v>2887</v>
      </c>
      <c r="B2545" s="3" t="str">
        <f>"1120030754"</f>
        <v>1120030754</v>
      </c>
      <c r="C2545" s="3" t="s">
        <v>404</v>
      </c>
      <c r="D2545" s="3" t="s">
        <v>117</v>
      </c>
      <c r="E2545" s="3" t="s">
        <v>405</v>
      </c>
    </row>
    <row r="2546" spans="1:5" ht="13.5">
      <c r="A2546" s="3" t="s">
        <v>2888</v>
      </c>
      <c r="B2546" s="3" t="str">
        <f>"1120030755"</f>
        <v>1120030755</v>
      </c>
      <c r="C2546" s="3" t="s">
        <v>404</v>
      </c>
      <c r="D2546" s="3" t="s">
        <v>117</v>
      </c>
      <c r="E2546" s="3" t="s">
        <v>405</v>
      </c>
    </row>
    <row r="2547" spans="1:5" ht="13.5">
      <c r="A2547" s="3" t="s">
        <v>2080</v>
      </c>
      <c r="B2547" s="3" t="str">
        <f>"1120030756"</f>
        <v>1120030756</v>
      </c>
      <c r="C2547" s="3" t="s">
        <v>404</v>
      </c>
      <c r="D2547" s="3" t="s">
        <v>117</v>
      </c>
      <c r="E2547" s="3" t="s">
        <v>405</v>
      </c>
    </row>
    <row r="2548" spans="1:5" ht="13.5">
      <c r="A2548" s="3" t="s">
        <v>2889</v>
      </c>
      <c r="B2548" s="3" t="str">
        <f>"1120030757"</f>
        <v>1120030757</v>
      </c>
      <c r="C2548" s="3" t="s">
        <v>404</v>
      </c>
      <c r="D2548" s="3" t="s">
        <v>117</v>
      </c>
      <c r="E2548" s="3" t="s">
        <v>405</v>
      </c>
    </row>
    <row r="2549" spans="1:5" ht="13.5">
      <c r="A2549" s="3" t="s">
        <v>2890</v>
      </c>
      <c r="B2549" s="3" t="str">
        <f>"1120030758"</f>
        <v>1120030758</v>
      </c>
      <c r="C2549" s="3" t="s">
        <v>404</v>
      </c>
      <c r="D2549" s="3" t="s">
        <v>117</v>
      </c>
      <c r="E2549" s="3" t="s">
        <v>405</v>
      </c>
    </row>
    <row r="2550" spans="1:5" ht="13.5">
      <c r="A2550" s="3" t="s">
        <v>2891</v>
      </c>
      <c r="B2550" s="3" t="str">
        <f>"1120030759"</f>
        <v>1120030759</v>
      </c>
      <c r="C2550" s="3" t="s">
        <v>404</v>
      </c>
      <c r="D2550" s="3" t="s">
        <v>117</v>
      </c>
      <c r="E2550" s="3" t="s">
        <v>405</v>
      </c>
    </row>
    <row r="2551" spans="1:5" ht="13.5">
      <c r="A2551" s="3" t="s">
        <v>2892</v>
      </c>
      <c r="B2551" s="3" t="str">
        <f>"1120030760"</f>
        <v>1120030760</v>
      </c>
      <c r="C2551" s="3" t="s">
        <v>404</v>
      </c>
      <c r="D2551" s="3" t="s">
        <v>117</v>
      </c>
      <c r="E2551" s="3" t="s">
        <v>405</v>
      </c>
    </row>
    <row r="2552" spans="1:5" ht="13.5">
      <c r="A2552" s="3" t="s">
        <v>2893</v>
      </c>
      <c r="B2552" s="3" t="str">
        <f>"1120030761"</f>
        <v>1120030761</v>
      </c>
      <c r="C2552" s="3" t="s">
        <v>404</v>
      </c>
      <c r="D2552" s="3" t="s">
        <v>117</v>
      </c>
      <c r="E2552" s="3" t="s">
        <v>405</v>
      </c>
    </row>
    <row r="2553" spans="1:5" ht="13.5">
      <c r="A2553" s="3" t="s">
        <v>2894</v>
      </c>
      <c r="B2553" s="3" t="str">
        <f>"1120030762"</f>
        <v>1120030762</v>
      </c>
      <c r="C2553" s="3" t="s">
        <v>404</v>
      </c>
      <c r="D2553" s="3" t="s">
        <v>117</v>
      </c>
      <c r="E2553" s="3" t="s">
        <v>405</v>
      </c>
    </row>
    <row r="2554" spans="1:5" ht="13.5">
      <c r="A2554" s="3" t="s">
        <v>2895</v>
      </c>
      <c r="B2554" s="3" t="str">
        <f>"1120030763"</f>
        <v>1120030763</v>
      </c>
      <c r="C2554" s="3" t="s">
        <v>404</v>
      </c>
      <c r="D2554" s="3" t="s">
        <v>117</v>
      </c>
      <c r="E2554" s="3" t="s">
        <v>405</v>
      </c>
    </row>
    <row r="2555" spans="1:5" ht="13.5">
      <c r="A2555" s="3" t="s">
        <v>2896</v>
      </c>
      <c r="B2555" s="3" t="str">
        <f>"1120030764"</f>
        <v>1120030764</v>
      </c>
      <c r="C2555" s="3" t="s">
        <v>404</v>
      </c>
      <c r="D2555" s="3" t="s">
        <v>117</v>
      </c>
      <c r="E2555" s="3" t="s">
        <v>405</v>
      </c>
    </row>
    <row r="2556" spans="1:5" ht="13.5">
      <c r="A2556" s="3" t="s">
        <v>2897</v>
      </c>
      <c r="B2556" s="3" t="str">
        <f>"1120030765"</f>
        <v>1120030765</v>
      </c>
      <c r="C2556" s="3" t="s">
        <v>404</v>
      </c>
      <c r="D2556" s="3" t="s">
        <v>117</v>
      </c>
      <c r="E2556" s="3" t="s">
        <v>405</v>
      </c>
    </row>
    <row r="2557" spans="1:5" ht="13.5">
      <c r="A2557" s="3" t="s">
        <v>2898</v>
      </c>
      <c r="B2557" s="3" t="str">
        <f>"1120030766"</f>
        <v>1120030766</v>
      </c>
      <c r="C2557" s="3" t="s">
        <v>404</v>
      </c>
      <c r="D2557" s="3" t="s">
        <v>117</v>
      </c>
      <c r="E2557" s="3" t="s">
        <v>405</v>
      </c>
    </row>
    <row r="2558" spans="1:5" ht="13.5">
      <c r="A2558" s="3" t="s">
        <v>2899</v>
      </c>
      <c r="B2558" s="3" t="str">
        <f>"1120030767"</f>
        <v>1120030767</v>
      </c>
      <c r="C2558" s="3" t="s">
        <v>404</v>
      </c>
      <c r="D2558" s="3" t="s">
        <v>117</v>
      </c>
      <c r="E2558" s="3" t="s">
        <v>405</v>
      </c>
    </row>
    <row r="2559" spans="1:5" ht="13.5">
      <c r="A2559" s="3" t="s">
        <v>2900</v>
      </c>
      <c r="B2559" s="3" t="str">
        <f>"1120030768"</f>
        <v>1120030768</v>
      </c>
      <c r="C2559" s="3" t="s">
        <v>404</v>
      </c>
      <c r="D2559" s="3" t="s">
        <v>117</v>
      </c>
      <c r="E2559" s="3" t="s">
        <v>405</v>
      </c>
    </row>
    <row r="2560" spans="1:5" ht="13.5">
      <c r="A2560" s="3" t="s">
        <v>2901</v>
      </c>
      <c r="B2560" s="3" t="str">
        <f>"1120030769"</f>
        <v>1120030769</v>
      </c>
      <c r="C2560" s="3" t="s">
        <v>404</v>
      </c>
      <c r="D2560" s="3" t="s">
        <v>117</v>
      </c>
      <c r="E2560" s="3" t="s">
        <v>405</v>
      </c>
    </row>
    <row r="2561" spans="1:5" ht="13.5">
      <c r="A2561" s="3" t="s">
        <v>2902</v>
      </c>
      <c r="B2561" s="3" t="str">
        <f>"1120030770"</f>
        <v>1120030770</v>
      </c>
      <c r="C2561" s="3" t="s">
        <v>404</v>
      </c>
      <c r="D2561" s="3" t="s">
        <v>117</v>
      </c>
      <c r="E2561" s="3" t="s">
        <v>405</v>
      </c>
    </row>
    <row r="2562" spans="1:5" ht="13.5">
      <c r="A2562" s="3" t="s">
        <v>2903</v>
      </c>
      <c r="B2562" s="3" t="str">
        <f>"1120030771"</f>
        <v>1120030771</v>
      </c>
      <c r="C2562" s="3" t="s">
        <v>404</v>
      </c>
      <c r="D2562" s="3" t="s">
        <v>117</v>
      </c>
      <c r="E2562" s="3" t="s">
        <v>405</v>
      </c>
    </row>
    <row r="2563" spans="1:5" ht="13.5">
      <c r="A2563" s="3" t="s">
        <v>2904</v>
      </c>
      <c r="B2563" s="3" t="str">
        <f>"1120030772"</f>
        <v>1120030772</v>
      </c>
      <c r="C2563" s="3" t="s">
        <v>404</v>
      </c>
      <c r="D2563" s="3" t="s">
        <v>117</v>
      </c>
      <c r="E2563" s="3" t="s">
        <v>405</v>
      </c>
    </row>
    <row r="2564" spans="1:5" ht="13.5">
      <c r="A2564" s="3" t="s">
        <v>2905</v>
      </c>
      <c r="B2564" s="3" t="str">
        <f>"1120030773"</f>
        <v>1120030773</v>
      </c>
      <c r="C2564" s="3" t="s">
        <v>404</v>
      </c>
      <c r="D2564" s="3" t="s">
        <v>117</v>
      </c>
      <c r="E2564" s="3" t="s">
        <v>405</v>
      </c>
    </row>
    <row r="2565" spans="1:5" ht="13.5">
      <c r="A2565" s="3" t="s">
        <v>2906</v>
      </c>
      <c r="B2565" s="3" t="str">
        <f>"1120030774"</f>
        <v>1120030774</v>
      </c>
      <c r="C2565" s="3" t="s">
        <v>404</v>
      </c>
      <c r="D2565" s="3" t="s">
        <v>117</v>
      </c>
      <c r="E2565" s="3" t="s">
        <v>405</v>
      </c>
    </row>
    <row r="2566" spans="1:5" ht="13.5">
      <c r="A2566" s="3" t="s">
        <v>2907</v>
      </c>
      <c r="B2566" s="3" t="str">
        <f>"1120030775"</f>
        <v>1120030775</v>
      </c>
      <c r="C2566" s="3" t="s">
        <v>404</v>
      </c>
      <c r="D2566" s="3" t="s">
        <v>117</v>
      </c>
      <c r="E2566" s="3" t="s">
        <v>405</v>
      </c>
    </row>
    <row r="2567" spans="1:5" ht="13.5">
      <c r="A2567" s="3" t="s">
        <v>2908</v>
      </c>
      <c r="B2567" s="3" t="str">
        <f>"1120030776"</f>
        <v>1120030776</v>
      </c>
      <c r="C2567" s="3" t="s">
        <v>404</v>
      </c>
      <c r="D2567" s="3" t="s">
        <v>117</v>
      </c>
      <c r="E2567" s="3" t="s">
        <v>405</v>
      </c>
    </row>
    <row r="2568" spans="1:5" ht="13.5">
      <c r="A2568" s="3" t="s">
        <v>2909</v>
      </c>
      <c r="B2568" s="3" t="str">
        <f>"1120030777"</f>
        <v>1120030777</v>
      </c>
      <c r="C2568" s="3" t="s">
        <v>404</v>
      </c>
      <c r="D2568" s="3" t="s">
        <v>117</v>
      </c>
      <c r="E2568" s="3" t="s">
        <v>405</v>
      </c>
    </row>
    <row r="2569" spans="1:5" ht="13.5">
      <c r="A2569" s="3" t="s">
        <v>2910</v>
      </c>
      <c r="B2569" s="3" t="str">
        <f>"1120030778"</f>
        <v>1120030778</v>
      </c>
      <c r="C2569" s="3" t="s">
        <v>404</v>
      </c>
      <c r="D2569" s="3" t="s">
        <v>117</v>
      </c>
      <c r="E2569" s="3" t="s">
        <v>405</v>
      </c>
    </row>
    <row r="2570" spans="1:5" ht="13.5">
      <c r="A2570" s="3" t="s">
        <v>2911</v>
      </c>
      <c r="B2570" s="3" t="str">
        <f>"1120030779"</f>
        <v>1120030779</v>
      </c>
      <c r="C2570" s="3" t="s">
        <v>404</v>
      </c>
      <c r="D2570" s="3" t="s">
        <v>117</v>
      </c>
      <c r="E2570" s="3" t="s">
        <v>405</v>
      </c>
    </row>
    <row r="2571" spans="1:5" ht="13.5">
      <c r="A2571" s="3" t="s">
        <v>2912</v>
      </c>
      <c r="B2571" s="3" t="str">
        <f>"1120030780"</f>
        <v>1120030780</v>
      </c>
      <c r="C2571" s="3" t="s">
        <v>404</v>
      </c>
      <c r="D2571" s="3" t="s">
        <v>117</v>
      </c>
      <c r="E2571" s="3" t="s">
        <v>405</v>
      </c>
    </row>
    <row r="2572" spans="1:5" ht="13.5">
      <c r="A2572" s="3" t="s">
        <v>2913</v>
      </c>
      <c r="B2572" s="3" t="str">
        <f>"1120030781"</f>
        <v>1120030781</v>
      </c>
      <c r="C2572" s="3" t="s">
        <v>404</v>
      </c>
      <c r="D2572" s="3" t="s">
        <v>117</v>
      </c>
      <c r="E2572" s="3" t="s">
        <v>405</v>
      </c>
    </row>
    <row r="2573" spans="1:5" ht="13.5">
      <c r="A2573" s="3" t="s">
        <v>2914</v>
      </c>
      <c r="B2573" s="3" t="str">
        <f>"1120030782"</f>
        <v>1120030782</v>
      </c>
      <c r="C2573" s="3" t="s">
        <v>404</v>
      </c>
      <c r="D2573" s="3" t="s">
        <v>117</v>
      </c>
      <c r="E2573" s="3" t="s">
        <v>405</v>
      </c>
    </row>
    <row r="2574" spans="1:5" ht="13.5">
      <c r="A2574" s="3" t="s">
        <v>2915</v>
      </c>
      <c r="B2574" s="3" t="str">
        <f>"1120030783"</f>
        <v>1120030783</v>
      </c>
      <c r="C2574" s="3" t="s">
        <v>404</v>
      </c>
      <c r="D2574" s="3" t="s">
        <v>117</v>
      </c>
      <c r="E2574" s="3" t="s">
        <v>405</v>
      </c>
    </row>
    <row r="2575" spans="1:5" ht="13.5">
      <c r="A2575" s="3" t="s">
        <v>2916</v>
      </c>
      <c r="B2575" s="3" t="str">
        <f>"1120030784"</f>
        <v>1120030784</v>
      </c>
      <c r="C2575" s="3" t="s">
        <v>404</v>
      </c>
      <c r="D2575" s="3" t="s">
        <v>117</v>
      </c>
      <c r="E2575" s="3" t="s">
        <v>405</v>
      </c>
    </row>
    <row r="2576" spans="1:5" ht="13.5">
      <c r="A2576" s="3" t="s">
        <v>436</v>
      </c>
      <c r="B2576" s="3" t="str">
        <f>"1120030785"</f>
        <v>1120030785</v>
      </c>
      <c r="C2576" s="3" t="s">
        <v>404</v>
      </c>
      <c r="D2576" s="3" t="s">
        <v>117</v>
      </c>
      <c r="E2576" s="3" t="s">
        <v>405</v>
      </c>
    </row>
    <row r="2577" spans="1:5" ht="13.5">
      <c r="A2577" s="3" t="s">
        <v>2917</v>
      </c>
      <c r="B2577" s="3" t="str">
        <f>"1120030786"</f>
        <v>1120030786</v>
      </c>
      <c r="C2577" s="3" t="s">
        <v>404</v>
      </c>
      <c r="D2577" s="3" t="s">
        <v>117</v>
      </c>
      <c r="E2577" s="3" t="s">
        <v>405</v>
      </c>
    </row>
    <row r="2578" spans="1:5" ht="13.5">
      <c r="A2578" s="3" t="s">
        <v>2918</v>
      </c>
      <c r="B2578" s="3" t="str">
        <f>"1120030787"</f>
        <v>1120030787</v>
      </c>
      <c r="C2578" s="3" t="s">
        <v>404</v>
      </c>
      <c r="D2578" s="3" t="s">
        <v>117</v>
      </c>
      <c r="E2578" s="3" t="s">
        <v>405</v>
      </c>
    </row>
    <row r="2579" spans="1:5" ht="13.5">
      <c r="A2579" s="3" t="s">
        <v>2919</v>
      </c>
      <c r="B2579" s="3" t="str">
        <f>"1120030788"</f>
        <v>1120030788</v>
      </c>
      <c r="C2579" s="3" t="s">
        <v>404</v>
      </c>
      <c r="D2579" s="3" t="s">
        <v>117</v>
      </c>
      <c r="E2579" s="3" t="s">
        <v>405</v>
      </c>
    </row>
    <row r="2580" spans="1:5" ht="13.5">
      <c r="A2580" s="3" t="s">
        <v>2920</v>
      </c>
      <c r="B2580" s="3" t="str">
        <f>"1120030789"</f>
        <v>1120030789</v>
      </c>
      <c r="C2580" s="3" t="s">
        <v>404</v>
      </c>
      <c r="D2580" s="3" t="s">
        <v>117</v>
      </c>
      <c r="E2580" s="3" t="s">
        <v>405</v>
      </c>
    </row>
    <row r="2581" spans="1:5" ht="13.5">
      <c r="A2581" s="3" t="s">
        <v>2921</v>
      </c>
      <c r="B2581" s="3" t="str">
        <f>"1120030790"</f>
        <v>1120030790</v>
      </c>
      <c r="C2581" s="3" t="s">
        <v>404</v>
      </c>
      <c r="D2581" s="3" t="s">
        <v>117</v>
      </c>
      <c r="E2581" s="3" t="s">
        <v>405</v>
      </c>
    </row>
    <row r="2582" spans="1:5" ht="13.5">
      <c r="A2582" s="3" t="s">
        <v>2922</v>
      </c>
      <c r="B2582" s="3" t="str">
        <f>"1120030791"</f>
        <v>1120030791</v>
      </c>
      <c r="C2582" s="3" t="s">
        <v>404</v>
      </c>
      <c r="D2582" s="3" t="s">
        <v>117</v>
      </c>
      <c r="E2582" s="3" t="s">
        <v>405</v>
      </c>
    </row>
    <row r="2583" spans="1:5" ht="13.5">
      <c r="A2583" s="3" t="s">
        <v>2923</v>
      </c>
      <c r="B2583" s="3" t="str">
        <f>"1120030792"</f>
        <v>1120030792</v>
      </c>
      <c r="C2583" s="3" t="s">
        <v>404</v>
      </c>
      <c r="D2583" s="3" t="s">
        <v>117</v>
      </c>
      <c r="E2583" s="3" t="s">
        <v>405</v>
      </c>
    </row>
    <row r="2584" spans="1:5" ht="13.5">
      <c r="A2584" s="3" t="s">
        <v>2924</v>
      </c>
      <c r="B2584" s="3" t="str">
        <f>"1120030793"</f>
        <v>1120030793</v>
      </c>
      <c r="C2584" s="3" t="s">
        <v>404</v>
      </c>
      <c r="D2584" s="3" t="s">
        <v>117</v>
      </c>
      <c r="E2584" s="3" t="s">
        <v>405</v>
      </c>
    </row>
    <row r="2585" spans="1:5" ht="13.5">
      <c r="A2585" s="3" t="s">
        <v>2925</v>
      </c>
      <c r="B2585" s="3" t="str">
        <f>"1120030794"</f>
        <v>1120030794</v>
      </c>
      <c r="C2585" s="3" t="s">
        <v>404</v>
      </c>
      <c r="D2585" s="3" t="s">
        <v>117</v>
      </c>
      <c r="E2585" s="3" t="s">
        <v>405</v>
      </c>
    </row>
    <row r="2586" spans="1:5" ht="13.5">
      <c r="A2586" s="3" t="s">
        <v>2926</v>
      </c>
      <c r="B2586" s="3" t="str">
        <f>"1120030795"</f>
        <v>1120030795</v>
      </c>
      <c r="C2586" s="3" t="s">
        <v>404</v>
      </c>
      <c r="D2586" s="3" t="s">
        <v>117</v>
      </c>
      <c r="E2586" s="3" t="s">
        <v>405</v>
      </c>
    </row>
    <row r="2587" spans="1:5" ht="13.5">
      <c r="A2587" s="3" t="s">
        <v>2927</v>
      </c>
      <c r="B2587" s="3" t="str">
        <f>"1120030796"</f>
        <v>1120030796</v>
      </c>
      <c r="C2587" s="3" t="s">
        <v>404</v>
      </c>
      <c r="D2587" s="3" t="s">
        <v>117</v>
      </c>
      <c r="E2587" s="3" t="s">
        <v>405</v>
      </c>
    </row>
    <row r="2588" spans="1:5" ht="13.5">
      <c r="A2588" s="3" t="s">
        <v>2928</v>
      </c>
      <c r="B2588" s="3" t="str">
        <f>"1120030797"</f>
        <v>1120030797</v>
      </c>
      <c r="C2588" s="3" t="s">
        <v>404</v>
      </c>
      <c r="D2588" s="3" t="s">
        <v>117</v>
      </c>
      <c r="E2588" s="3" t="s">
        <v>405</v>
      </c>
    </row>
    <row r="2589" spans="1:5" ht="13.5">
      <c r="A2589" s="3" t="s">
        <v>2929</v>
      </c>
      <c r="B2589" s="3" t="str">
        <f>"1120030798"</f>
        <v>1120030798</v>
      </c>
      <c r="C2589" s="3" t="s">
        <v>404</v>
      </c>
      <c r="D2589" s="3" t="s">
        <v>117</v>
      </c>
      <c r="E2589" s="3" t="s">
        <v>405</v>
      </c>
    </row>
    <row r="2590" spans="1:5" ht="13.5">
      <c r="A2590" s="3" t="s">
        <v>2930</v>
      </c>
      <c r="B2590" s="3" t="str">
        <f>"1120030799"</f>
        <v>1120030799</v>
      </c>
      <c r="C2590" s="3" t="s">
        <v>404</v>
      </c>
      <c r="D2590" s="3" t="s">
        <v>117</v>
      </c>
      <c r="E2590" s="3" t="s">
        <v>405</v>
      </c>
    </row>
    <row r="2591" spans="1:5" ht="13.5">
      <c r="A2591" s="3" t="s">
        <v>2931</v>
      </c>
      <c r="B2591" s="3" t="str">
        <f>"1120030800"</f>
        <v>1120030800</v>
      </c>
      <c r="C2591" s="3" t="s">
        <v>404</v>
      </c>
      <c r="D2591" s="3" t="s">
        <v>117</v>
      </c>
      <c r="E2591" s="3" t="s">
        <v>405</v>
      </c>
    </row>
    <row r="2592" spans="1:5" ht="13.5">
      <c r="A2592" s="3" t="s">
        <v>2701</v>
      </c>
      <c r="B2592" s="3" t="str">
        <f>"1120030801"</f>
        <v>1120030801</v>
      </c>
      <c r="C2592" s="3" t="s">
        <v>404</v>
      </c>
      <c r="D2592" s="3" t="s">
        <v>117</v>
      </c>
      <c r="E2592" s="3" t="s">
        <v>405</v>
      </c>
    </row>
    <row r="2593" spans="1:5" ht="13.5">
      <c r="A2593" s="3" t="s">
        <v>2932</v>
      </c>
      <c r="B2593" s="3" t="str">
        <f>"1120030802"</f>
        <v>1120030802</v>
      </c>
      <c r="C2593" s="3" t="s">
        <v>404</v>
      </c>
      <c r="D2593" s="3" t="s">
        <v>117</v>
      </c>
      <c r="E2593" s="3" t="s">
        <v>405</v>
      </c>
    </row>
    <row r="2594" spans="1:5" ht="13.5">
      <c r="A2594" s="3" t="s">
        <v>2933</v>
      </c>
      <c r="B2594" s="3" t="str">
        <f>"1120030803"</f>
        <v>1120030803</v>
      </c>
      <c r="C2594" s="3" t="s">
        <v>404</v>
      </c>
      <c r="D2594" s="3" t="s">
        <v>117</v>
      </c>
      <c r="E2594" s="3" t="s">
        <v>405</v>
      </c>
    </row>
    <row r="2595" spans="1:5" ht="13.5">
      <c r="A2595" s="3" t="s">
        <v>2934</v>
      </c>
      <c r="B2595" s="3" t="str">
        <f>"1120100001"</f>
        <v>1120100001</v>
      </c>
      <c r="C2595" s="3" t="s">
        <v>404</v>
      </c>
      <c r="D2595" s="3" t="s">
        <v>2935</v>
      </c>
      <c r="E2595" s="3" t="s">
        <v>405</v>
      </c>
    </row>
    <row r="2596" spans="1:5" ht="13.5">
      <c r="A2596" s="3" t="s">
        <v>2936</v>
      </c>
      <c r="B2596" s="3" t="str">
        <f>"1120100002"</f>
        <v>1120100002</v>
      </c>
      <c r="C2596" s="3" t="s">
        <v>404</v>
      </c>
      <c r="D2596" s="3" t="s">
        <v>2935</v>
      </c>
      <c r="E2596" s="3" t="s">
        <v>405</v>
      </c>
    </row>
    <row r="2597" spans="1:5" ht="13.5">
      <c r="A2597" s="3" t="s">
        <v>2937</v>
      </c>
      <c r="B2597" s="3" t="str">
        <f>"1120100003"</f>
        <v>1120100003</v>
      </c>
      <c r="C2597" s="3" t="s">
        <v>404</v>
      </c>
      <c r="D2597" s="3" t="s">
        <v>2935</v>
      </c>
      <c r="E2597" s="3" t="s">
        <v>405</v>
      </c>
    </row>
    <row r="2598" spans="1:5" ht="13.5">
      <c r="A2598" s="3" t="s">
        <v>2938</v>
      </c>
      <c r="B2598" s="3" t="str">
        <f>"1120100004"</f>
        <v>1120100004</v>
      </c>
      <c r="C2598" s="3" t="s">
        <v>404</v>
      </c>
      <c r="D2598" s="3" t="s">
        <v>2935</v>
      </c>
      <c r="E2598" s="3" t="s">
        <v>405</v>
      </c>
    </row>
    <row r="2599" spans="1:5" ht="13.5">
      <c r="A2599" s="3" t="s">
        <v>2939</v>
      </c>
      <c r="B2599" s="3" t="str">
        <f>"1120100005"</f>
        <v>1120100005</v>
      </c>
      <c r="C2599" s="3" t="s">
        <v>404</v>
      </c>
      <c r="D2599" s="3" t="s">
        <v>2935</v>
      </c>
      <c r="E2599" s="3" t="s">
        <v>405</v>
      </c>
    </row>
    <row r="2600" spans="1:5" ht="13.5">
      <c r="A2600" s="3" t="s">
        <v>2940</v>
      </c>
      <c r="B2600" s="3" t="str">
        <f>"1120100006"</f>
        <v>1120100006</v>
      </c>
      <c r="C2600" s="3" t="s">
        <v>404</v>
      </c>
      <c r="D2600" s="3" t="s">
        <v>2935</v>
      </c>
      <c r="E2600" s="3" t="s">
        <v>405</v>
      </c>
    </row>
    <row r="2601" spans="1:5" ht="13.5">
      <c r="A2601" s="3" t="s">
        <v>2941</v>
      </c>
      <c r="B2601" s="3" t="str">
        <f>"1120100007"</f>
        <v>1120100007</v>
      </c>
      <c r="C2601" s="3" t="s">
        <v>404</v>
      </c>
      <c r="D2601" s="3" t="s">
        <v>2935</v>
      </c>
      <c r="E2601" s="3" t="s">
        <v>405</v>
      </c>
    </row>
    <row r="2602" spans="1:5" ht="13.5">
      <c r="A2602" s="3" t="s">
        <v>2942</v>
      </c>
      <c r="B2602" s="3" t="str">
        <f>"1120100008"</f>
        <v>1120100008</v>
      </c>
      <c r="C2602" s="3" t="s">
        <v>404</v>
      </c>
      <c r="D2602" s="3" t="s">
        <v>2935</v>
      </c>
      <c r="E2602" s="3" t="s">
        <v>405</v>
      </c>
    </row>
    <row r="2603" spans="1:5" ht="13.5">
      <c r="A2603" s="3" t="s">
        <v>2943</v>
      </c>
      <c r="B2603" s="3" t="str">
        <f>"1120100009"</f>
        <v>1120100009</v>
      </c>
      <c r="C2603" s="3" t="s">
        <v>404</v>
      </c>
      <c r="D2603" s="3" t="s">
        <v>2935</v>
      </c>
      <c r="E2603" s="3" t="s">
        <v>405</v>
      </c>
    </row>
    <row r="2604" spans="1:5" ht="13.5">
      <c r="A2604" s="3" t="s">
        <v>2944</v>
      </c>
      <c r="B2604" s="3" t="str">
        <f>"1120100010"</f>
        <v>1120100010</v>
      </c>
      <c r="C2604" s="3" t="s">
        <v>404</v>
      </c>
      <c r="D2604" s="3" t="s">
        <v>2935</v>
      </c>
      <c r="E2604" s="3" t="s">
        <v>405</v>
      </c>
    </row>
    <row r="2605" spans="1:5" ht="13.5">
      <c r="A2605" s="3" t="s">
        <v>2945</v>
      </c>
      <c r="B2605" s="3" t="str">
        <f>"1120100011"</f>
        <v>1120100011</v>
      </c>
      <c r="C2605" s="3" t="s">
        <v>404</v>
      </c>
      <c r="D2605" s="3" t="s">
        <v>2935</v>
      </c>
      <c r="E2605" s="3" t="s">
        <v>405</v>
      </c>
    </row>
    <row r="2606" spans="1:5" ht="13.5">
      <c r="A2606" s="3" t="s">
        <v>2946</v>
      </c>
      <c r="B2606" s="3" t="str">
        <f>"1120100012"</f>
        <v>1120100012</v>
      </c>
      <c r="C2606" s="3" t="s">
        <v>404</v>
      </c>
      <c r="D2606" s="3" t="s">
        <v>2935</v>
      </c>
      <c r="E2606" s="3" t="s">
        <v>405</v>
      </c>
    </row>
    <row r="2607" spans="1:5" ht="13.5">
      <c r="A2607" s="3" t="s">
        <v>2947</v>
      </c>
      <c r="B2607" s="3" t="str">
        <f>"1120100013"</f>
        <v>1120100013</v>
      </c>
      <c r="C2607" s="3" t="s">
        <v>404</v>
      </c>
      <c r="D2607" s="3" t="s">
        <v>2935</v>
      </c>
      <c r="E2607" s="3" t="s">
        <v>405</v>
      </c>
    </row>
    <row r="2608" spans="1:5" ht="13.5">
      <c r="A2608" s="3" t="s">
        <v>2948</v>
      </c>
      <c r="B2608" s="3" t="str">
        <f>"1120100014"</f>
        <v>1120100014</v>
      </c>
      <c r="C2608" s="3" t="s">
        <v>404</v>
      </c>
      <c r="D2608" s="3" t="s">
        <v>2935</v>
      </c>
      <c r="E2608" s="3" t="s">
        <v>405</v>
      </c>
    </row>
    <row r="2609" spans="1:5" ht="13.5">
      <c r="A2609" s="3" t="s">
        <v>2949</v>
      </c>
      <c r="B2609" s="3" t="str">
        <f>"1120100015"</f>
        <v>1120100015</v>
      </c>
      <c r="C2609" s="3" t="s">
        <v>404</v>
      </c>
      <c r="D2609" s="3" t="s">
        <v>2935</v>
      </c>
      <c r="E2609" s="3" t="s">
        <v>405</v>
      </c>
    </row>
    <row r="2610" spans="1:5" ht="13.5">
      <c r="A2610" s="3" t="s">
        <v>2950</v>
      </c>
      <c r="B2610" s="3" t="str">
        <f>"1120100016"</f>
        <v>1120100016</v>
      </c>
      <c r="C2610" s="3" t="s">
        <v>404</v>
      </c>
      <c r="D2610" s="3" t="s">
        <v>2935</v>
      </c>
      <c r="E2610" s="3" t="s">
        <v>405</v>
      </c>
    </row>
    <row r="2611" spans="1:5" ht="13.5">
      <c r="A2611" s="3" t="s">
        <v>2951</v>
      </c>
      <c r="B2611" s="3" t="str">
        <f>"1120100017"</f>
        <v>1120100017</v>
      </c>
      <c r="C2611" s="3" t="s">
        <v>404</v>
      </c>
      <c r="D2611" s="3" t="s">
        <v>2935</v>
      </c>
      <c r="E2611" s="3" t="s">
        <v>405</v>
      </c>
    </row>
    <row r="2612" spans="1:5" ht="13.5">
      <c r="A2612" s="3" t="s">
        <v>2952</v>
      </c>
      <c r="B2612" s="3" t="str">
        <f>"1120100018"</f>
        <v>1120100018</v>
      </c>
      <c r="C2612" s="3" t="s">
        <v>404</v>
      </c>
      <c r="D2612" s="3" t="s">
        <v>2935</v>
      </c>
      <c r="E2612" s="3" t="s">
        <v>405</v>
      </c>
    </row>
    <row r="2613" spans="1:5" ht="13.5">
      <c r="A2613" s="3" t="s">
        <v>2953</v>
      </c>
      <c r="B2613" s="3" t="str">
        <f>"1120100019"</f>
        <v>1120100019</v>
      </c>
      <c r="C2613" s="3" t="s">
        <v>404</v>
      </c>
      <c r="D2613" s="3" t="s">
        <v>2935</v>
      </c>
      <c r="E2613" s="3" t="s">
        <v>405</v>
      </c>
    </row>
    <row r="2614" spans="1:5" ht="13.5">
      <c r="A2614" s="3" t="s">
        <v>2954</v>
      </c>
      <c r="B2614" s="3" t="str">
        <f>"1120100020"</f>
        <v>1120100020</v>
      </c>
      <c r="C2614" s="3" t="s">
        <v>404</v>
      </c>
      <c r="D2614" s="3" t="s">
        <v>2935</v>
      </c>
      <c r="E2614" s="3" t="s">
        <v>405</v>
      </c>
    </row>
    <row r="2615" spans="1:5" ht="13.5">
      <c r="A2615" s="3" t="s">
        <v>2955</v>
      </c>
      <c r="B2615" s="3" t="str">
        <f>"1120100021"</f>
        <v>1120100021</v>
      </c>
      <c r="C2615" s="3" t="s">
        <v>404</v>
      </c>
      <c r="D2615" s="3" t="s">
        <v>2935</v>
      </c>
      <c r="E2615" s="3" t="s">
        <v>405</v>
      </c>
    </row>
    <row r="2616" spans="1:5" ht="13.5">
      <c r="A2616" s="3" t="s">
        <v>2956</v>
      </c>
      <c r="B2616" s="3" t="str">
        <f>"1120100022"</f>
        <v>1120100022</v>
      </c>
      <c r="C2616" s="3" t="s">
        <v>404</v>
      </c>
      <c r="D2616" s="3" t="s">
        <v>2935</v>
      </c>
      <c r="E2616" s="3" t="s">
        <v>405</v>
      </c>
    </row>
    <row r="2617" spans="1:5" ht="13.5">
      <c r="A2617" s="3" t="s">
        <v>2957</v>
      </c>
      <c r="B2617" s="3" t="str">
        <f>"1120100023"</f>
        <v>1120100023</v>
      </c>
      <c r="C2617" s="3" t="s">
        <v>404</v>
      </c>
      <c r="D2617" s="3" t="s">
        <v>2935</v>
      </c>
      <c r="E2617" s="3" t="s">
        <v>405</v>
      </c>
    </row>
    <row r="2618" spans="1:5" ht="13.5">
      <c r="A2618" s="3" t="s">
        <v>2958</v>
      </c>
      <c r="B2618" s="3" t="str">
        <f>"1120100024"</f>
        <v>1120100024</v>
      </c>
      <c r="C2618" s="3" t="s">
        <v>404</v>
      </c>
      <c r="D2618" s="3" t="s">
        <v>2935</v>
      </c>
      <c r="E2618" s="3" t="s">
        <v>405</v>
      </c>
    </row>
    <row r="2619" spans="1:5" ht="13.5">
      <c r="A2619" s="3" t="s">
        <v>2959</v>
      </c>
      <c r="B2619" s="3" t="str">
        <f>"1120100025"</f>
        <v>1120100025</v>
      </c>
      <c r="C2619" s="3" t="s">
        <v>404</v>
      </c>
      <c r="D2619" s="3" t="s">
        <v>2935</v>
      </c>
      <c r="E2619" s="3" t="s">
        <v>405</v>
      </c>
    </row>
    <row r="2620" spans="1:5" ht="13.5">
      <c r="A2620" s="3" t="s">
        <v>2960</v>
      </c>
      <c r="B2620" s="3" t="str">
        <f>"1120100026"</f>
        <v>1120100026</v>
      </c>
      <c r="C2620" s="3" t="s">
        <v>404</v>
      </c>
      <c r="D2620" s="3" t="s">
        <v>2935</v>
      </c>
      <c r="E2620" s="3" t="s">
        <v>405</v>
      </c>
    </row>
    <row r="2621" spans="1:5" ht="13.5">
      <c r="A2621" s="3" t="s">
        <v>2961</v>
      </c>
      <c r="B2621" s="3" t="str">
        <f>"1120100027"</f>
        <v>1120100027</v>
      </c>
      <c r="C2621" s="3" t="s">
        <v>404</v>
      </c>
      <c r="D2621" s="3" t="s">
        <v>2935</v>
      </c>
      <c r="E2621" s="3" t="s">
        <v>405</v>
      </c>
    </row>
    <row r="2622" spans="1:5" ht="13.5">
      <c r="A2622" s="3" t="s">
        <v>2962</v>
      </c>
      <c r="B2622" s="3" t="str">
        <f>"1120100028"</f>
        <v>1120100028</v>
      </c>
      <c r="C2622" s="3" t="s">
        <v>404</v>
      </c>
      <c r="D2622" s="3" t="s">
        <v>2935</v>
      </c>
      <c r="E2622" s="3" t="s">
        <v>405</v>
      </c>
    </row>
    <row r="2623" spans="1:5" ht="13.5">
      <c r="A2623" s="3" t="s">
        <v>2963</v>
      </c>
      <c r="B2623" s="3" t="str">
        <f>"1120100029"</f>
        <v>1120100029</v>
      </c>
      <c r="C2623" s="3" t="s">
        <v>404</v>
      </c>
      <c r="D2623" s="3" t="s">
        <v>2935</v>
      </c>
      <c r="E2623" s="3" t="s">
        <v>405</v>
      </c>
    </row>
    <row r="2624" spans="1:5" ht="13.5">
      <c r="A2624" s="3" t="s">
        <v>2964</v>
      </c>
      <c r="B2624" s="3" t="str">
        <f>"1120100030"</f>
        <v>1120100030</v>
      </c>
      <c r="C2624" s="3" t="s">
        <v>404</v>
      </c>
      <c r="D2624" s="3" t="s">
        <v>2935</v>
      </c>
      <c r="E2624" s="3" t="s">
        <v>405</v>
      </c>
    </row>
    <row r="2625" spans="1:5" ht="13.5">
      <c r="A2625" s="3" t="s">
        <v>2965</v>
      </c>
      <c r="B2625" s="3" t="str">
        <f>"1120100031"</f>
        <v>1120100031</v>
      </c>
      <c r="C2625" s="3" t="s">
        <v>404</v>
      </c>
      <c r="D2625" s="3" t="s">
        <v>2935</v>
      </c>
      <c r="E2625" s="3" t="s">
        <v>405</v>
      </c>
    </row>
    <row r="2626" spans="1:5" ht="13.5">
      <c r="A2626" s="3" t="s">
        <v>2966</v>
      </c>
      <c r="B2626" s="3" t="str">
        <f>"1120100032"</f>
        <v>1120100032</v>
      </c>
      <c r="C2626" s="3" t="s">
        <v>404</v>
      </c>
      <c r="D2626" s="3" t="s">
        <v>2935</v>
      </c>
      <c r="E2626" s="3" t="s">
        <v>405</v>
      </c>
    </row>
    <row r="2627" spans="1:5" ht="13.5">
      <c r="A2627" s="3" t="s">
        <v>2967</v>
      </c>
      <c r="B2627" s="3" t="str">
        <f>"1120100033"</f>
        <v>1120100033</v>
      </c>
      <c r="C2627" s="3" t="s">
        <v>404</v>
      </c>
      <c r="D2627" s="3" t="s">
        <v>2935</v>
      </c>
      <c r="E2627" s="3" t="s">
        <v>405</v>
      </c>
    </row>
    <row r="2628" spans="1:5" ht="13.5">
      <c r="A2628" s="3" t="s">
        <v>2968</v>
      </c>
      <c r="B2628" s="3" t="str">
        <f>"1120100034"</f>
        <v>1120100034</v>
      </c>
      <c r="C2628" s="3" t="s">
        <v>404</v>
      </c>
      <c r="D2628" s="3" t="s">
        <v>2935</v>
      </c>
      <c r="E2628" s="3" t="s">
        <v>405</v>
      </c>
    </row>
    <row r="2629" spans="1:5" ht="13.5">
      <c r="A2629" s="3" t="s">
        <v>2969</v>
      </c>
      <c r="B2629" s="3" t="str">
        <f>"1120100035"</f>
        <v>1120100035</v>
      </c>
      <c r="C2629" s="3" t="s">
        <v>404</v>
      </c>
      <c r="D2629" s="3" t="s">
        <v>2935</v>
      </c>
      <c r="E2629" s="3" t="s">
        <v>405</v>
      </c>
    </row>
    <row r="2630" spans="1:5" ht="13.5">
      <c r="A2630" s="3" t="s">
        <v>2970</v>
      </c>
      <c r="B2630" s="3" t="str">
        <f>"1120100036"</f>
        <v>1120100036</v>
      </c>
      <c r="C2630" s="3" t="s">
        <v>404</v>
      </c>
      <c r="D2630" s="3" t="s">
        <v>2935</v>
      </c>
      <c r="E2630" s="3" t="s">
        <v>405</v>
      </c>
    </row>
    <row r="2631" spans="1:5" ht="13.5">
      <c r="A2631" s="3" t="s">
        <v>2971</v>
      </c>
      <c r="B2631" s="3" t="str">
        <f>"1120100037"</f>
        <v>1120100037</v>
      </c>
      <c r="C2631" s="3" t="s">
        <v>404</v>
      </c>
      <c r="D2631" s="3" t="s">
        <v>2935</v>
      </c>
      <c r="E2631" s="3" t="s">
        <v>405</v>
      </c>
    </row>
    <row r="2632" spans="1:5" ht="13.5">
      <c r="A2632" s="3" t="s">
        <v>2972</v>
      </c>
      <c r="B2632" s="3" t="str">
        <f>"1120100038"</f>
        <v>1120100038</v>
      </c>
      <c r="C2632" s="3" t="s">
        <v>404</v>
      </c>
      <c r="D2632" s="3" t="s">
        <v>2935</v>
      </c>
      <c r="E2632" s="3" t="s">
        <v>405</v>
      </c>
    </row>
    <row r="2633" spans="1:5" ht="13.5">
      <c r="A2633" s="3" t="s">
        <v>2973</v>
      </c>
      <c r="B2633" s="3" t="str">
        <f>"1120100039"</f>
        <v>1120100039</v>
      </c>
      <c r="C2633" s="3" t="s">
        <v>404</v>
      </c>
      <c r="D2633" s="3" t="s">
        <v>2935</v>
      </c>
      <c r="E2633" s="3" t="s">
        <v>405</v>
      </c>
    </row>
    <row r="2634" spans="1:5" ht="13.5">
      <c r="A2634" s="3" t="s">
        <v>2974</v>
      </c>
      <c r="B2634" s="3" t="str">
        <f>"1120100040"</f>
        <v>1120100040</v>
      </c>
      <c r="C2634" s="3" t="s">
        <v>404</v>
      </c>
      <c r="D2634" s="3" t="s">
        <v>2935</v>
      </c>
      <c r="E2634" s="3" t="s">
        <v>405</v>
      </c>
    </row>
    <row r="2635" spans="1:5" ht="13.5">
      <c r="A2635" s="3" t="s">
        <v>2975</v>
      </c>
      <c r="B2635" s="3" t="str">
        <f>"1120100041"</f>
        <v>1120100041</v>
      </c>
      <c r="C2635" s="3" t="s">
        <v>404</v>
      </c>
      <c r="D2635" s="3" t="s">
        <v>2935</v>
      </c>
      <c r="E2635" s="3" t="s">
        <v>405</v>
      </c>
    </row>
    <row r="2636" spans="1:5" ht="13.5">
      <c r="A2636" s="3" t="s">
        <v>2976</v>
      </c>
      <c r="B2636" s="3" t="str">
        <f>"1120100042"</f>
        <v>1120100042</v>
      </c>
      <c r="C2636" s="3" t="s">
        <v>404</v>
      </c>
      <c r="D2636" s="3" t="s">
        <v>2935</v>
      </c>
      <c r="E2636" s="3" t="s">
        <v>405</v>
      </c>
    </row>
    <row r="2637" spans="1:5" ht="13.5">
      <c r="A2637" s="3" t="s">
        <v>2977</v>
      </c>
      <c r="B2637" s="3" t="str">
        <f>"1120100043"</f>
        <v>1120100043</v>
      </c>
      <c r="C2637" s="3" t="s">
        <v>404</v>
      </c>
      <c r="D2637" s="3" t="s">
        <v>2935</v>
      </c>
      <c r="E2637" s="3" t="s">
        <v>405</v>
      </c>
    </row>
    <row r="2638" spans="1:5" ht="13.5">
      <c r="A2638" s="3" t="s">
        <v>2978</v>
      </c>
      <c r="B2638" s="3" t="str">
        <f>"1120100044"</f>
        <v>1120100044</v>
      </c>
      <c r="C2638" s="3" t="s">
        <v>404</v>
      </c>
      <c r="D2638" s="3" t="s">
        <v>2935</v>
      </c>
      <c r="E2638" s="3" t="s">
        <v>405</v>
      </c>
    </row>
    <row r="2639" spans="1:5" ht="13.5">
      <c r="A2639" s="3" t="s">
        <v>2979</v>
      </c>
      <c r="B2639" s="3" t="str">
        <f>"1120100045"</f>
        <v>1120100045</v>
      </c>
      <c r="C2639" s="3" t="s">
        <v>404</v>
      </c>
      <c r="D2639" s="3" t="s">
        <v>2935</v>
      </c>
      <c r="E2639" s="3" t="s">
        <v>405</v>
      </c>
    </row>
    <row r="2640" spans="1:5" ht="13.5">
      <c r="A2640" s="3" t="s">
        <v>2980</v>
      </c>
      <c r="B2640" s="3" t="str">
        <f>"1120100046"</f>
        <v>1120100046</v>
      </c>
      <c r="C2640" s="3" t="s">
        <v>404</v>
      </c>
      <c r="D2640" s="3" t="s">
        <v>2935</v>
      </c>
      <c r="E2640" s="3" t="s">
        <v>405</v>
      </c>
    </row>
    <row r="2641" spans="1:5" ht="13.5">
      <c r="A2641" s="3" t="s">
        <v>2981</v>
      </c>
      <c r="B2641" s="3" t="str">
        <f>"1120100047"</f>
        <v>1120100047</v>
      </c>
      <c r="C2641" s="3" t="s">
        <v>404</v>
      </c>
      <c r="D2641" s="3" t="s">
        <v>2935</v>
      </c>
      <c r="E2641" s="3" t="s">
        <v>405</v>
      </c>
    </row>
    <row r="2642" spans="1:5" ht="13.5">
      <c r="A2642" s="3" t="s">
        <v>2982</v>
      </c>
      <c r="B2642" s="3" t="str">
        <f>"1120100048"</f>
        <v>1120100048</v>
      </c>
      <c r="C2642" s="3" t="s">
        <v>404</v>
      </c>
      <c r="D2642" s="3" t="s">
        <v>2935</v>
      </c>
      <c r="E2642" s="3" t="s">
        <v>405</v>
      </c>
    </row>
    <row r="2643" spans="1:5" ht="13.5">
      <c r="A2643" s="3" t="s">
        <v>2983</v>
      </c>
      <c r="B2643" s="3" t="str">
        <f>"1120100049"</f>
        <v>1120100049</v>
      </c>
      <c r="C2643" s="3" t="s">
        <v>404</v>
      </c>
      <c r="D2643" s="3" t="s">
        <v>2935</v>
      </c>
      <c r="E2643" s="3" t="s">
        <v>405</v>
      </c>
    </row>
    <row r="2644" spans="1:5" ht="13.5">
      <c r="A2644" s="3" t="s">
        <v>2984</v>
      </c>
      <c r="B2644" s="3" t="str">
        <f>"1120100050"</f>
        <v>1120100050</v>
      </c>
      <c r="C2644" s="3" t="s">
        <v>404</v>
      </c>
      <c r="D2644" s="3" t="s">
        <v>2935</v>
      </c>
      <c r="E2644" s="3" t="s">
        <v>405</v>
      </c>
    </row>
    <row r="2645" spans="1:5" ht="13.5">
      <c r="A2645" s="3" t="s">
        <v>2985</v>
      </c>
      <c r="B2645" s="3" t="str">
        <f>"1120100051"</f>
        <v>1120100051</v>
      </c>
      <c r="C2645" s="3" t="s">
        <v>404</v>
      </c>
      <c r="D2645" s="3" t="s">
        <v>2935</v>
      </c>
      <c r="E2645" s="3" t="s">
        <v>405</v>
      </c>
    </row>
    <row r="2646" spans="1:5" ht="13.5">
      <c r="A2646" s="3" t="s">
        <v>2986</v>
      </c>
      <c r="B2646" s="3" t="str">
        <f>"1120100052"</f>
        <v>1120100052</v>
      </c>
      <c r="C2646" s="3" t="s">
        <v>404</v>
      </c>
      <c r="D2646" s="3" t="s">
        <v>2935</v>
      </c>
      <c r="E2646" s="3" t="s">
        <v>405</v>
      </c>
    </row>
    <row r="2647" spans="1:5" ht="13.5">
      <c r="A2647" s="3" t="s">
        <v>2987</v>
      </c>
      <c r="B2647" s="3" t="str">
        <f>"1120100053"</f>
        <v>1120100053</v>
      </c>
      <c r="C2647" s="3" t="s">
        <v>404</v>
      </c>
      <c r="D2647" s="3" t="s">
        <v>2935</v>
      </c>
      <c r="E2647" s="3" t="s">
        <v>405</v>
      </c>
    </row>
    <row r="2648" spans="1:5" ht="13.5">
      <c r="A2648" s="3" t="s">
        <v>2988</v>
      </c>
      <c r="B2648" s="3" t="str">
        <f>"1120100054"</f>
        <v>1120100054</v>
      </c>
      <c r="C2648" s="3" t="s">
        <v>404</v>
      </c>
      <c r="D2648" s="3" t="s">
        <v>2935</v>
      </c>
      <c r="E2648" s="3" t="s">
        <v>405</v>
      </c>
    </row>
    <row r="2649" spans="1:5" ht="13.5">
      <c r="A2649" s="3" t="s">
        <v>2989</v>
      </c>
      <c r="B2649" s="3" t="str">
        <f>"1120100055"</f>
        <v>1120100055</v>
      </c>
      <c r="C2649" s="3" t="s">
        <v>404</v>
      </c>
      <c r="D2649" s="3" t="s">
        <v>2935</v>
      </c>
      <c r="E2649" s="3" t="s">
        <v>405</v>
      </c>
    </row>
    <row r="2650" spans="1:5" ht="13.5">
      <c r="A2650" s="3" t="s">
        <v>2990</v>
      </c>
      <c r="B2650" s="3" t="str">
        <f>"1120100056"</f>
        <v>1120100056</v>
      </c>
      <c r="C2650" s="3" t="s">
        <v>404</v>
      </c>
      <c r="D2650" s="3" t="s">
        <v>2935</v>
      </c>
      <c r="E2650" s="3" t="s">
        <v>405</v>
      </c>
    </row>
    <row r="2651" spans="1:5" ht="13.5">
      <c r="A2651" s="3" t="s">
        <v>2991</v>
      </c>
      <c r="B2651" s="3" t="str">
        <f>"1120100057"</f>
        <v>1120100057</v>
      </c>
      <c r="C2651" s="3" t="s">
        <v>404</v>
      </c>
      <c r="D2651" s="3" t="s">
        <v>2935</v>
      </c>
      <c r="E2651" s="3" t="s">
        <v>405</v>
      </c>
    </row>
    <row r="2652" spans="1:5" ht="13.5">
      <c r="A2652" s="3" t="s">
        <v>2992</v>
      </c>
      <c r="B2652" s="3" t="str">
        <f>"1120100058"</f>
        <v>1120100058</v>
      </c>
      <c r="C2652" s="3" t="s">
        <v>404</v>
      </c>
      <c r="D2652" s="3" t="s">
        <v>2935</v>
      </c>
      <c r="E2652" s="3" t="s">
        <v>405</v>
      </c>
    </row>
    <row r="2653" spans="1:5" ht="13.5">
      <c r="A2653" s="3" t="s">
        <v>2993</v>
      </c>
      <c r="B2653" s="3" t="str">
        <f>"1120100059"</f>
        <v>1120100059</v>
      </c>
      <c r="C2653" s="3" t="s">
        <v>404</v>
      </c>
      <c r="D2653" s="3" t="s">
        <v>2935</v>
      </c>
      <c r="E2653" s="3" t="s">
        <v>405</v>
      </c>
    </row>
    <row r="2654" spans="1:5" ht="13.5">
      <c r="A2654" s="3" t="s">
        <v>2994</v>
      </c>
      <c r="B2654" s="3" t="str">
        <f>"1120100060"</f>
        <v>1120100060</v>
      </c>
      <c r="C2654" s="3" t="s">
        <v>404</v>
      </c>
      <c r="D2654" s="3" t="s">
        <v>2935</v>
      </c>
      <c r="E2654" s="3" t="s">
        <v>405</v>
      </c>
    </row>
    <row r="2655" spans="1:5" ht="13.5">
      <c r="A2655" s="3" t="s">
        <v>2995</v>
      </c>
      <c r="B2655" s="3" t="str">
        <f>"1120100061"</f>
        <v>1120100061</v>
      </c>
      <c r="C2655" s="3" t="s">
        <v>404</v>
      </c>
      <c r="D2655" s="3" t="s">
        <v>2935</v>
      </c>
      <c r="E2655" s="3" t="s">
        <v>405</v>
      </c>
    </row>
    <row r="2656" spans="1:5" ht="13.5">
      <c r="A2656" s="3" t="s">
        <v>2996</v>
      </c>
      <c r="B2656" s="3" t="str">
        <f>"1120100062"</f>
        <v>1120100062</v>
      </c>
      <c r="C2656" s="3" t="s">
        <v>404</v>
      </c>
      <c r="D2656" s="3" t="s">
        <v>2935</v>
      </c>
      <c r="E2656" s="3" t="s">
        <v>405</v>
      </c>
    </row>
    <row r="2657" spans="1:5" ht="13.5">
      <c r="A2657" s="3" t="s">
        <v>2997</v>
      </c>
      <c r="B2657" s="3" t="str">
        <f>"1120100063"</f>
        <v>1120100063</v>
      </c>
      <c r="C2657" s="3" t="s">
        <v>404</v>
      </c>
      <c r="D2657" s="3" t="s">
        <v>2935</v>
      </c>
      <c r="E2657" s="3" t="s">
        <v>405</v>
      </c>
    </row>
    <row r="2658" spans="1:5" ht="13.5">
      <c r="A2658" s="3" t="s">
        <v>2998</v>
      </c>
      <c r="B2658" s="3" t="str">
        <f>"1120100064"</f>
        <v>1120100064</v>
      </c>
      <c r="C2658" s="3" t="s">
        <v>404</v>
      </c>
      <c r="D2658" s="3" t="s">
        <v>2935</v>
      </c>
      <c r="E2658" s="3" t="s">
        <v>405</v>
      </c>
    </row>
    <row r="2659" spans="1:5" ht="13.5">
      <c r="A2659" s="3" t="s">
        <v>2999</v>
      </c>
      <c r="B2659" s="3" t="str">
        <f>"1120100065"</f>
        <v>1120100065</v>
      </c>
      <c r="C2659" s="3" t="s">
        <v>404</v>
      </c>
      <c r="D2659" s="3" t="s">
        <v>2935</v>
      </c>
      <c r="E2659" s="3" t="s">
        <v>405</v>
      </c>
    </row>
    <row r="2660" spans="1:5" ht="13.5">
      <c r="A2660" s="3" t="s">
        <v>3000</v>
      </c>
      <c r="B2660" s="3" t="str">
        <f>"1120100066"</f>
        <v>1120100066</v>
      </c>
      <c r="C2660" s="3" t="s">
        <v>404</v>
      </c>
      <c r="D2660" s="3" t="s">
        <v>2935</v>
      </c>
      <c r="E2660" s="3" t="s">
        <v>405</v>
      </c>
    </row>
    <row r="2661" spans="1:5" ht="13.5">
      <c r="A2661" s="3" t="s">
        <v>3001</v>
      </c>
      <c r="B2661" s="3" t="str">
        <f>"1120100067"</f>
        <v>1120100067</v>
      </c>
      <c r="C2661" s="3" t="s">
        <v>404</v>
      </c>
      <c r="D2661" s="3" t="s">
        <v>2935</v>
      </c>
      <c r="E2661" s="3" t="s">
        <v>405</v>
      </c>
    </row>
    <row r="2662" spans="1:5" ht="13.5">
      <c r="A2662" s="3" t="s">
        <v>3002</v>
      </c>
      <c r="B2662" s="3" t="str">
        <f>"1120100068"</f>
        <v>1120100068</v>
      </c>
      <c r="C2662" s="3" t="s">
        <v>404</v>
      </c>
      <c r="D2662" s="3" t="s">
        <v>2935</v>
      </c>
      <c r="E2662" s="3" t="s">
        <v>405</v>
      </c>
    </row>
    <row r="2663" spans="1:5" ht="13.5">
      <c r="A2663" s="3" t="s">
        <v>3003</v>
      </c>
      <c r="B2663" s="3" t="str">
        <f>"1120100069"</f>
        <v>1120100069</v>
      </c>
      <c r="C2663" s="3" t="s">
        <v>404</v>
      </c>
      <c r="D2663" s="3" t="s">
        <v>2935</v>
      </c>
      <c r="E2663" s="3" t="s">
        <v>405</v>
      </c>
    </row>
    <row r="2664" spans="1:5" ht="13.5">
      <c r="A2664" s="3" t="s">
        <v>3004</v>
      </c>
      <c r="B2664" s="3" t="str">
        <f>"1120100070"</f>
        <v>1120100070</v>
      </c>
      <c r="C2664" s="3" t="s">
        <v>404</v>
      </c>
      <c r="D2664" s="3" t="s">
        <v>2935</v>
      </c>
      <c r="E2664" s="3" t="s">
        <v>405</v>
      </c>
    </row>
    <row r="2665" spans="1:5" ht="13.5">
      <c r="A2665" s="3" t="s">
        <v>3005</v>
      </c>
      <c r="B2665" s="3" t="str">
        <f>"1120100071"</f>
        <v>1120100071</v>
      </c>
      <c r="C2665" s="3" t="s">
        <v>404</v>
      </c>
      <c r="D2665" s="3" t="s">
        <v>2935</v>
      </c>
      <c r="E2665" s="3" t="s">
        <v>405</v>
      </c>
    </row>
    <row r="2666" spans="1:5" ht="13.5">
      <c r="A2666" s="3" t="s">
        <v>3006</v>
      </c>
      <c r="B2666" s="3" t="str">
        <f>"1120100072"</f>
        <v>1120100072</v>
      </c>
      <c r="C2666" s="3" t="s">
        <v>404</v>
      </c>
      <c r="D2666" s="3" t="s">
        <v>2935</v>
      </c>
      <c r="E2666" s="3" t="s">
        <v>405</v>
      </c>
    </row>
    <row r="2667" spans="1:5" ht="13.5">
      <c r="A2667" s="3" t="s">
        <v>3007</v>
      </c>
      <c r="B2667" s="3" t="str">
        <f>"1120100073"</f>
        <v>1120100073</v>
      </c>
      <c r="C2667" s="3" t="s">
        <v>404</v>
      </c>
      <c r="D2667" s="3" t="s">
        <v>2935</v>
      </c>
      <c r="E2667" s="3" t="s">
        <v>405</v>
      </c>
    </row>
    <row r="2668" spans="1:5" ht="13.5">
      <c r="A2668" s="3" t="s">
        <v>3008</v>
      </c>
      <c r="B2668" s="3" t="str">
        <f>"1120100074"</f>
        <v>1120100074</v>
      </c>
      <c r="C2668" s="3" t="s">
        <v>404</v>
      </c>
      <c r="D2668" s="3" t="s">
        <v>2935</v>
      </c>
      <c r="E2668" s="3" t="s">
        <v>405</v>
      </c>
    </row>
    <row r="2669" spans="1:5" ht="13.5">
      <c r="A2669" s="3" t="s">
        <v>3009</v>
      </c>
      <c r="B2669" s="3" t="str">
        <f>"1120100075"</f>
        <v>1120100075</v>
      </c>
      <c r="C2669" s="3" t="s">
        <v>404</v>
      </c>
      <c r="D2669" s="3" t="s">
        <v>2935</v>
      </c>
      <c r="E2669" s="3" t="s">
        <v>405</v>
      </c>
    </row>
    <row r="2670" spans="1:5" ht="13.5">
      <c r="A2670" s="3" t="s">
        <v>3010</v>
      </c>
      <c r="B2670" s="3" t="str">
        <f>"1120100076"</f>
        <v>1120100076</v>
      </c>
      <c r="C2670" s="3" t="s">
        <v>404</v>
      </c>
      <c r="D2670" s="3" t="s">
        <v>2935</v>
      </c>
      <c r="E2670" s="3" t="s">
        <v>405</v>
      </c>
    </row>
    <row r="2671" spans="1:5" ht="13.5">
      <c r="A2671" s="3" t="s">
        <v>3011</v>
      </c>
      <c r="B2671" s="3" t="str">
        <f>"1120100077"</f>
        <v>1120100077</v>
      </c>
      <c r="C2671" s="3" t="s">
        <v>404</v>
      </c>
      <c r="D2671" s="3" t="s">
        <v>2935</v>
      </c>
      <c r="E2671" s="3" t="s">
        <v>405</v>
      </c>
    </row>
    <row r="2672" spans="1:5" ht="13.5">
      <c r="A2672" s="3" t="s">
        <v>3012</v>
      </c>
      <c r="B2672" s="3" t="str">
        <f>"1120100078"</f>
        <v>1120100078</v>
      </c>
      <c r="C2672" s="3" t="s">
        <v>404</v>
      </c>
      <c r="D2672" s="3" t="s">
        <v>2935</v>
      </c>
      <c r="E2672" s="3" t="s">
        <v>405</v>
      </c>
    </row>
    <row r="2673" spans="1:5" ht="13.5">
      <c r="A2673" s="3" t="s">
        <v>3013</v>
      </c>
      <c r="B2673" s="3" t="str">
        <f>"1120100079"</f>
        <v>1120100079</v>
      </c>
      <c r="C2673" s="3" t="s">
        <v>404</v>
      </c>
      <c r="D2673" s="3" t="s">
        <v>2935</v>
      </c>
      <c r="E2673" s="3" t="s">
        <v>405</v>
      </c>
    </row>
    <row r="2674" spans="1:5" ht="13.5">
      <c r="A2674" s="3" t="s">
        <v>3014</v>
      </c>
      <c r="B2674" s="3" t="str">
        <f>"1120100080"</f>
        <v>1120100080</v>
      </c>
      <c r="C2674" s="3" t="s">
        <v>404</v>
      </c>
      <c r="D2674" s="3" t="s">
        <v>2935</v>
      </c>
      <c r="E2674" s="3" t="s">
        <v>405</v>
      </c>
    </row>
    <row r="2675" spans="1:5" ht="13.5">
      <c r="A2675" s="3" t="s">
        <v>3015</v>
      </c>
      <c r="B2675" s="3" t="str">
        <f>"1120100081"</f>
        <v>1120100081</v>
      </c>
      <c r="C2675" s="3" t="s">
        <v>404</v>
      </c>
      <c r="D2675" s="3" t="s">
        <v>2935</v>
      </c>
      <c r="E2675" s="3" t="s">
        <v>405</v>
      </c>
    </row>
    <row r="2676" spans="1:5" ht="13.5">
      <c r="A2676" s="3" t="s">
        <v>3016</v>
      </c>
      <c r="B2676" s="3" t="str">
        <f>"1120100082"</f>
        <v>1120100082</v>
      </c>
      <c r="C2676" s="3" t="s">
        <v>404</v>
      </c>
      <c r="D2676" s="3" t="s">
        <v>2935</v>
      </c>
      <c r="E2676" s="3" t="s">
        <v>405</v>
      </c>
    </row>
    <row r="2677" spans="1:5" ht="13.5">
      <c r="A2677" s="3" t="s">
        <v>3017</v>
      </c>
      <c r="B2677" s="3" t="str">
        <f>"1120100083"</f>
        <v>1120100083</v>
      </c>
      <c r="C2677" s="3" t="s">
        <v>404</v>
      </c>
      <c r="D2677" s="3" t="s">
        <v>2935</v>
      </c>
      <c r="E2677" s="3" t="s">
        <v>405</v>
      </c>
    </row>
    <row r="2678" spans="1:5" ht="13.5">
      <c r="A2678" s="3" t="s">
        <v>3018</v>
      </c>
      <c r="B2678" s="3" t="str">
        <f>"1120100084"</f>
        <v>1120100084</v>
      </c>
      <c r="C2678" s="3" t="s">
        <v>404</v>
      </c>
      <c r="D2678" s="3" t="s">
        <v>2935</v>
      </c>
      <c r="E2678" s="3" t="s">
        <v>405</v>
      </c>
    </row>
    <row r="2679" spans="1:5" ht="13.5">
      <c r="A2679" s="3" t="s">
        <v>3019</v>
      </c>
      <c r="B2679" s="3" t="str">
        <f>"1120100085"</f>
        <v>1120100085</v>
      </c>
      <c r="C2679" s="3" t="s">
        <v>404</v>
      </c>
      <c r="D2679" s="3" t="s">
        <v>2935</v>
      </c>
      <c r="E2679" s="3" t="s">
        <v>405</v>
      </c>
    </row>
    <row r="2680" spans="1:5" ht="13.5">
      <c r="A2680" s="3" t="s">
        <v>3020</v>
      </c>
      <c r="B2680" s="3" t="str">
        <f>"1120100086"</f>
        <v>1120100086</v>
      </c>
      <c r="C2680" s="3" t="s">
        <v>404</v>
      </c>
      <c r="D2680" s="3" t="s">
        <v>2935</v>
      </c>
      <c r="E2680" s="3" t="s">
        <v>405</v>
      </c>
    </row>
    <row r="2681" spans="1:5" ht="13.5">
      <c r="A2681" s="3" t="s">
        <v>2092</v>
      </c>
      <c r="B2681" s="3" t="str">
        <f>"1120100087"</f>
        <v>1120100087</v>
      </c>
      <c r="C2681" s="3" t="s">
        <v>404</v>
      </c>
      <c r="D2681" s="3" t="s">
        <v>2935</v>
      </c>
      <c r="E2681" s="3" t="s">
        <v>405</v>
      </c>
    </row>
    <row r="2682" spans="1:5" ht="13.5">
      <c r="A2682" s="3" t="s">
        <v>3021</v>
      </c>
      <c r="B2682" s="3" t="str">
        <f>"1120100088"</f>
        <v>1120100088</v>
      </c>
      <c r="C2682" s="3" t="s">
        <v>404</v>
      </c>
      <c r="D2682" s="3" t="s">
        <v>2935</v>
      </c>
      <c r="E2682" s="3" t="s">
        <v>405</v>
      </c>
    </row>
    <row r="2683" spans="1:5" ht="13.5">
      <c r="A2683" s="3" t="s">
        <v>3022</v>
      </c>
      <c r="B2683" s="3" t="str">
        <f>"1120100089"</f>
        <v>1120100089</v>
      </c>
      <c r="C2683" s="3" t="s">
        <v>404</v>
      </c>
      <c r="D2683" s="3" t="s">
        <v>2935</v>
      </c>
      <c r="E2683" s="3" t="s">
        <v>405</v>
      </c>
    </row>
    <row r="2684" spans="1:5" ht="13.5">
      <c r="A2684" s="3" t="s">
        <v>3023</v>
      </c>
      <c r="B2684" s="3" t="str">
        <f>"1120100090"</f>
        <v>1120100090</v>
      </c>
      <c r="C2684" s="3" t="s">
        <v>404</v>
      </c>
      <c r="D2684" s="3" t="s">
        <v>2935</v>
      </c>
      <c r="E2684" s="3" t="s">
        <v>405</v>
      </c>
    </row>
    <row r="2685" spans="1:5" ht="13.5">
      <c r="A2685" s="3" t="s">
        <v>3024</v>
      </c>
      <c r="B2685" s="3" t="str">
        <f>"1120100091"</f>
        <v>1120100091</v>
      </c>
      <c r="C2685" s="3" t="s">
        <v>404</v>
      </c>
      <c r="D2685" s="3" t="s">
        <v>2935</v>
      </c>
      <c r="E2685" s="3" t="s">
        <v>405</v>
      </c>
    </row>
    <row r="2686" spans="1:5" ht="13.5">
      <c r="A2686" s="3" t="s">
        <v>1058</v>
      </c>
      <c r="B2686" s="3" t="str">
        <f>"1120100092"</f>
        <v>1120100092</v>
      </c>
      <c r="C2686" s="3" t="s">
        <v>404</v>
      </c>
      <c r="D2686" s="3" t="s">
        <v>2935</v>
      </c>
      <c r="E2686" s="3" t="s">
        <v>405</v>
      </c>
    </row>
    <row r="2687" spans="1:5" ht="13.5">
      <c r="A2687" s="3" t="s">
        <v>3025</v>
      </c>
      <c r="B2687" s="3" t="str">
        <f>"1120100093"</f>
        <v>1120100093</v>
      </c>
      <c r="C2687" s="3" t="s">
        <v>404</v>
      </c>
      <c r="D2687" s="3" t="s">
        <v>2935</v>
      </c>
      <c r="E2687" s="3" t="s">
        <v>405</v>
      </c>
    </row>
    <row r="2688" spans="1:5" ht="13.5">
      <c r="A2688" s="3" t="s">
        <v>3026</v>
      </c>
      <c r="B2688" s="3" t="str">
        <f>"1120100094"</f>
        <v>1120100094</v>
      </c>
      <c r="C2688" s="3" t="s">
        <v>404</v>
      </c>
      <c r="D2688" s="3" t="s">
        <v>2935</v>
      </c>
      <c r="E2688" s="3" t="s">
        <v>405</v>
      </c>
    </row>
    <row r="2689" spans="1:5" ht="13.5">
      <c r="A2689" s="3" t="s">
        <v>3027</v>
      </c>
      <c r="B2689" s="3" t="str">
        <f>"1120100095"</f>
        <v>1120100095</v>
      </c>
      <c r="C2689" s="3" t="s">
        <v>404</v>
      </c>
      <c r="D2689" s="3" t="s">
        <v>2935</v>
      </c>
      <c r="E2689" s="3" t="s">
        <v>405</v>
      </c>
    </row>
    <row r="2690" spans="1:5" ht="13.5">
      <c r="A2690" s="3" t="s">
        <v>3028</v>
      </c>
      <c r="B2690" s="3" t="str">
        <f>"1120100096"</f>
        <v>1120100096</v>
      </c>
      <c r="C2690" s="3" t="s">
        <v>404</v>
      </c>
      <c r="D2690" s="3" t="s">
        <v>2935</v>
      </c>
      <c r="E2690" s="3" t="s">
        <v>405</v>
      </c>
    </row>
    <row r="2691" spans="1:5" ht="13.5">
      <c r="A2691" s="3" t="s">
        <v>3029</v>
      </c>
      <c r="B2691" s="3" t="str">
        <f>"1120100097"</f>
        <v>1120100097</v>
      </c>
      <c r="C2691" s="3" t="s">
        <v>404</v>
      </c>
      <c r="D2691" s="3" t="s">
        <v>2935</v>
      </c>
      <c r="E2691" s="3" t="s">
        <v>405</v>
      </c>
    </row>
    <row r="2692" spans="1:5" ht="13.5">
      <c r="A2692" s="3" t="s">
        <v>3030</v>
      </c>
      <c r="B2692" s="3" t="str">
        <f>"1120100098"</f>
        <v>1120100098</v>
      </c>
      <c r="C2692" s="3" t="s">
        <v>404</v>
      </c>
      <c r="D2692" s="3" t="s">
        <v>2935</v>
      </c>
      <c r="E2692" s="3" t="s">
        <v>405</v>
      </c>
    </row>
    <row r="2693" spans="1:5" ht="13.5">
      <c r="A2693" s="3" t="s">
        <v>3031</v>
      </c>
      <c r="B2693" s="3" t="str">
        <f>"1120100099"</f>
        <v>1120100099</v>
      </c>
      <c r="C2693" s="3" t="s">
        <v>404</v>
      </c>
      <c r="D2693" s="3" t="s">
        <v>2935</v>
      </c>
      <c r="E2693" s="3" t="s">
        <v>405</v>
      </c>
    </row>
    <row r="2694" spans="1:5" ht="13.5">
      <c r="A2694" s="3" t="s">
        <v>3032</v>
      </c>
      <c r="B2694" s="3" t="str">
        <f>"1120100100"</f>
        <v>1120100100</v>
      </c>
      <c r="C2694" s="3" t="s">
        <v>404</v>
      </c>
      <c r="D2694" s="3" t="s">
        <v>2935</v>
      </c>
      <c r="E2694" s="3" t="s">
        <v>405</v>
      </c>
    </row>
    <row r="2695" spans="1:5" ht="13.5">
      <c r="A2695" s="3" t="s">
        <v>3033</v>
      </c>
      <c r="B2695" s="3" t="str">
        <f>"1120100101"</f>
        <v>1120100101</v>
      </c>
      <c r="C2695" s="3" t="s">
        <v>404</v>
      </c>
      <c r="D2695" s="3" t="s">
        <v>2935</v>
      </c>
      <c r="E2695" s="3" t="s">
        <v>405</v>
      </c>
    </row>
    <row r="2696" spans="1:5" ht="13.5">
      <c r="A2696" s="3" t="s">
        <v>3034</v>
      </c>
      <c r="B2696" s="3" t="str">
        <f>"1120100102"</f>
        <v>1120100102</v>
      </c>
      <c r="C2696" s="3" t="s">
        <v>404</v>
      </c>
      <c r="D2696" s="3" t="s">
        <v>2935</v>
      </c>
      <c r="E2696" s="3" t="s">
        <v>405</v>
      </c>
    </row>
    <row r="2697" spans="1:5" ht="13.5">
      <c r="A2697" s="3" t="s">
        <v>3035</v>
      </c>
      <c r="B2697" s="3" t="str">
        <f>"1120100103"</f>
        <v>1120100103</v>
      </c>
      <c r="C2697" s="3" t="s">
        <v>404</v>
      </c>
      <c r="D2697" s="3" t="s">
        <v>2935</v>
      </c>
      <c r="E2697" s="3" t="s">
        <v>405</v>
      </c>
    </row>
    <row r="2698" spans="1:5" ht="13.5">
      <c r="A2698" s="3" t="s">
        <v>3036</v>
      </c>
      <c r="B2698" s="3" t="str">
        <f>"1120100104"</f>
        <v>1120100104</v>
      </c>
      <c r="C2698" s="3" t="s">
        <v>404</v>
      </c>
      <c r="D2698" s="3" t="s">
        <v>2935</v>
      </c>
      <c r="E2698" s="3" t="s">
        <v>405</v>
      </c>
    </row>
    <row r="2699" spans="1:5" ht="13.5">
      <c r="A2699" s="3" t="s">
        <v>3037</v>
      </c>
      <c r="B2699" s="3" t="str">
        <f>"1120100105"</f>
        <v>1120100105</v>
      </c>
      <c r="C2699" s="3" t="s">
        <v>404</v>
      </c>
      <c r="D2699" s="3" t="s">
        <v>2935</v>
      </c>
      <c r="E2699" s="3" t="s">
        <v>405</v>
      </c>
    </row>
    <row r="2700" spans="1:5" ht="13.5">
      <c r="A2700" s="3" t="s">
        <v>3038</v>
      </c>
      <c r="B2700" s="3" t="str">
        <f>"1120100106"</f>
        <v>1120100106</v>
      </c>
      <c r="C2700" s="3" t="s">
        <v>404</v>
      </c>
      <c r="D2700" s="3" t="s">
        <v>2935</v>
      </c>
      <c r="E2700" s="3" t="s">
        <v>405</v>
      </c>
    </row>
    <row r="2701" spans="1:5" ht="13.5">
      <c r="A2701" s="3" t="s">
        <v>3039</v>
      </c>
      <c r="B2701" s="3" t="str">
        <f>"1120100107"</f>
        <v>1120100107</v>
      </c>
      <c r="C2701" s="3" t="s">
        <v>404</v>
      </c>
      <c r="D2701" s="3" t="s">
        <v>2935</v>
      </c>
      <c r="E2701" s="3" t="s">
        <v>405</v>
      </c>
    </row>
    <row r="2702" spans="1:5" ht="13.5">
      <c r="A2702" s="3" t="s">
        <v>3040</v>
      </c>
      <c r="B2702" s="3" t="str">
        <f>"1120100108"</f>
        <v>1120100108</v>
      </c>
      <c r="C2702" s="3" t="s">
        <v>404</v>
      </c>
      <c r="D2702" s="3" t="s">
        <v>2935</v>
      </c>
      <c r="E2702" s="3" t="s">
        <v>405</v>
      </c>
    </row>
    <row r="2703" spans="1:5" ht="13.5">
      <c r="A2703" s="3" t="s">
        <v>3041</v>
      </c>
      <c r="B2703" s="3" t="str">
        <f>"1120100109"</f>
        <v>1120100109</v>
      </c>
      <c r="C2703" s="3" t="s">
        <v>404</v>
      </c>
      <c r="D2703" s="3" t="s">
        <v>2935</v>
      </c>
      <c r="E2703" s="3" t="s">
        <v>405</v>
      </c>
    </row>
    <row r="2704" spans="1:5" ht="13.5">
      <c r="A2704" s="3" t="s">
        <v>3042</v>
      </c>
      <c r="B2704" s="3" t="str">
        <f>"1120100110"</f>
        <v>1120100110</v>
      </c>
      <c r="C2704" s="3" t="s">
        <v>404</v>
      </c>
      <c r="D2704" s="3" t="s">
        <v>2935</v>
      </c>
      <c r="E2704" s="3" t="s">
        <v>405</v>
      </c>
    </row>
    <row r="2705" spans="1:5" ht="13.5">
      <c r="A2705" s="3" t="s">
        <v>3043</v>
      </c>
      <c r="B2705" s="3" t="str">
        <f>"1120100111"</f>
        <v>1120100111</v>
      </c>
      <c r="C2705" s="3" t="s">
        <v>404</v>
      </c>
      <c r="D2705" s="3" t="s">
        <v>2935</v>
      </c>
      <c r="E2705" s="3" t="s">
        <v>405</v>
      </c>
    </row>
    <row r="2706" spans="1:5" ht="13.5">
      <c r="A2706" s="3" t="s">
        <v>3044</v>
      </c>
      <c r="B2706" s="3" t="str">
        <f>"1120100112"</f>
        <v>1120100112</v>
      </c>
      <c r="C2706" s="3" t="s">
        <v>404</v>
      </c>
      <c r="D2706" s="3" t="s">
        <v>2935</v>
      </c>
      <c r="E2706" s="3" t="s">
        <v>405</v>
      </c>
    </row>
    <row r="2707" spans="1:5" ht="13.5">
      <c r="A2707" s="3" t="s">
        <v>3045</v>
      </c>
      <c r="B2707" s="3" t="str">
        <f>"1120100113"</f>
        <v>1120100113</v>
      </c>
      <c r="C2707" s="3" t="s">
        <v>404</v>
      </c>
      <c r="D2707" s="3" t="s">
        <v>2935</v>
      </c>
      <c r="E2707" s="3" t="s">
        <v>405</v>
      </c>
    </row>
    <row r="2708" spans="1:5" ht="13.5">
      <c r="A2708" s="3" t="s">
        <v>3046</v>
      </c>
      <c r="B2708" s="3" t="str">
        <f>"1120100114"</f>
        <v>1120100114</v>
      </c>
      <c r="C2708" s="3" t="s">
        <v>404</v>
      </c>
      <c r="D2708" s="3" t="s">
        <v>2935</v>
      </c>
      <c r="E2708" s="3" t="s">
        <v>405</v>
      </c>
    </row>
    <row r="2709" spans="1:5" ht="13.5">
      <c r="A2709" s="3" t="s">
        <v>3047</v>
      </c>
      <c r="B2709" s="3" t="str">
        <f>"1120100115"</f>
        <v>1120100115</v>
      </c>
      <c r="C2709" s="3" t="s">
        <v>404</v>
      </c>
      <c r="D2709" s="3" t="s">
        <v>2935</v>
      </c>
      <c r="E2709" s="3" t="s">
        <v>405</v>
      </c>
    </row>
    <row r="2710" spans="1:5" ht="13.5">
      <c r="A2710" s="3" t="s">
        <v>3048</v>
      </c>
      <c r="B2710" s="3" t="str">
        <f>"1120100116"</f>
        <v>1120100116</v>
      </c>
      <c r="C2710" s="3" t="s">
        <v>404</v>
      </c>
      <c r="D2710" s="3" t="s">
        <v>2935</v>
      </c>
      <c r="E2710" s="3" t="s">
        <v>405</v>
      </c>
    </row>
    <row r="2711" spans="1:5" ht="13.5">
      <c r="A2711" s="3" t="s">
        <v>3049</v>
      </c>
      <c r="B2711" s="3" t="str">
        <f>"1120100117"</f>
        <v>1120100117</v>
      </c>
      <c r="C2711" s="3" t="s">
        <v>404</v>
      </c>
      <c r="D2711" s="3" t="s">
        <v>2935</v>
      </c>
      <c r="E2711" s="3" t="s">
        <v>405</v>
      </c>
    </row>
    <row r="2712" spans="1:5" ht="13.5">
      <c r="A2712" s="3" t="s">
        <v>3050</v>
      </c>
      <c r="B2712" s="3" t="str">
        <f>"1120100118"</f>
        <v>1120100118</v>
      </c>
      <c r="C2712" s="3" t="s">
        <v>404</v>
      </c>
      <c r="D2712" s="3" t="s">
        <v>2935</v>
      </c>
      <c r="E2712" s="3" t="s">
        <v>405</v>
      </c>
    </row>
    <row r="2713" spans="1:5" ht="13.5">
      <c r="A2713" s="3" t="s">
        <v>3051</v>
      </c>
      <c r="B2713" s="3" t="str">
        <f>"1120100119"</f>
        <v>1120100119</v>
      </c>
      <c r="C2713" s="3" t="s">
        <v>404</v>
      </c>
      <c r="D2713" s="3" t="s">
        <v>2935</v>
      </c>
      <c r="E2713" s="3" t="s">
        <v>405</v>
      </c>
    </row>
    <row r="2714" spans="1:5" ht="13.5">
      <c r="A2714" s="3" t="s">
        <v>3052</v>
      </c>
      <c r="B2714" s="3" t="str">
        <f>"1120100120"</f>
        <v>1120100120</v>
      </c>
      <c r="C2714" s="3" t="s">
        <v>404</v>
      </c>
      <c r="D2714" s="3" t="s">
        <v>2935</v>
      </c>
      <c r="E2714" s="3" t="s">
        <v>405</v>
      </c>
    </row>
    <row r="2715" spans="1:5" ht="13.5">
      <c r="A2715" s="3" t="s">
        <v>3053</v>
      </c>
      <c r="B2715" s="3" t="str">
        <f>"1120100121"</f>
        <v>1120100121</v>
      </c>
      <c r="C2715" s="3" t="s">
        <v>404</v>
      </c>
      <c r="D2715" s="3" t="s">
        <v>2935</v>
      </c>
      <c r="E2715" s="3" t="s">
        <v>405</v>
      </c>
    </row>
    <row r="2716" spans="1:5" ht="13.5">
      <c r="A2716" s="3" t="s">
        <v>3054</v>
      </c>
      <c r="B2716" s="3" t="str">
        <f>"1120100122"</f>
        <v>1120100122</v>
      </c>
      <c r="C2716" s="3" t="s">
        <v>404</v>
      </c>
      <c r="D2716" s="3" t="s">
        <v>2935</v>
      </c>
      <c r="E2716" s="3" t="s">
        <v>405</v>
      </c>
    </row>
    <row r="2717" spans="1:5" ht="13.5">
      <c r="A2717" s="3" t="s">
        <v>3055</v>
      </c>
      <c r="B2717" s="3" t="str">
        <f>"1120100123"</f>
        <v>1120100123</v>
      </c>
      <c r="C2717" s="3" t="s">
        <v>404</v>
      </c>
      <c r="D2717" s="3" t="s">
        <v>2935</v>
      </c>
      <c r="E2717" s="3" t="s">
        <v>405</v>
      </c>
    </row>
    <row r="2718" spans="1:5" ht="13.5">
      <c r="A2718" s="3" t="s">
        <v>3056</v>
      </c>
      <c r="B2718" s="3" t="str">
        <f>"1120100124"</f>
        <v>1120100124</v>
      </c>
      <c r="C2718" s="3" t="s">
        <v>404</v>
      </c>
      <c r="D2718" s="3" t="s">
        <v>2935</v>
      </c>
      <c r="E2718" s="3" t="s">
        <v>405</v>
      </c>
    </row>
    <row r="2719" spans="1:5" ht="13.5">
      <c r="A2719" s="3" t="s">
        <v>3057</v>
      </c>
      <c r="B2719" s="3" t="str">
        <f>"1120100125"</f>
        <v>1120100125</v>
      </c>
      <c r="C2719" s="3" t="s">
        <v>404</v>
      </c>
      <c r="D2719" s="3" t="s">
        <v>2935</v>
      </c>
      <c r="E2719" s="3" t="s">
        <v>405</v>
      </c>
    </row>
    <row r="2720" spans="1:5" ht="13.5">
      <c r="A2720" s="3" t="s">
        <v>3058</v>
      </c>
      <c r="B2720" s="3" t="str">
        <f>"1120100126"</f>
        <v>1120100126</v>
      </c>
      <c r="C2720" s="3" t="s">
        <v>404</v>
      </c>
      <c r="D2720" s="3" t="s">
        <v>2935</v>
      </c>
      <c r="E2720" s="3" t="s">
        <v>405</v>
      </c>
    </row>
    <row r="2721" spans="1:5" ht="13.5">
      <c r="A2721" s="3" t="s">
        <v>3059</v>
      </c>
      <c r="B2721" s="3" t="str">
        <f>"1120100127"</f>
        <v>1120100127</v>
      </c>
      <c r="C2721" s="3" t="s">
        <v>404</v>
      </c>
      <c r="D2721" s="3" t="s">
        <v>2935</v>
      </c>
      <c r="E2721" s="3" t="s">
        <v>405</v>
      </c>
    </row>
    <row r="2722" spans="1:5" ht="13.5">
      <c r="A2722" s="3" t="s">
        <v>3060</v>
      </c>
      <c r="B2722" s="3" t="str">
        <f>"1120100128"</f>
        <v>1120100128</v>
      </c>
      <c r="C2722" s="3" t="s">
        <v>404</v>
      </c>
      <c r="D2722" s="3" t="s">
        <v>2935</v>
      </c>
      <c r="E2722" s="3" t="s">
        <v>405</v>
      </c>
    </row>
    <row r="2723" spans="1:5" ht="13.5">
      <c r="A2723" s="3" t="s">
        <v>3061</v>
      </c>
      <c r="B2723" s="3" t="str">
        <f>"1120100129"</f>
        <v>1120100129</v>
      </c>
      <c r="C2723" s="3" t="s">
        <v>404</v>
      </c>
      <c r="D2723" s="3" t="s">
        <v>2935</v>
      </c>
      <c r="E2723" s="3" t="s">
        <v>405</v>
      </c>
    </row>
    <row r="2724" spans="1:5" ht="13.5">
      <c r="A2724" s="3" t="s">
        <v>3062</v>
      </c>
      <c r="B2724" s="3" t="str">
        <f>"1120100130"</f>
        <v>1120100130</v>
      </c>
      <c r="C2724" s="3" t="s">
        <v>404</v>
      </c>
      <c r="D2724" s="3" t="s">
        <v>2935</v>
      </c>
      <c r="E2724" s="3" t="s">
        <v>405</v>
      </c>
    </row>
    <row r="2725" spans="1:5" ht="13.5">
      <c r="A2725" s="3" t="s">
        <v>3063</v>
      </c>
      <c r="B2725" s="3" t="str">
        <f>"1120100131"</f>
        <v>1120100131</v>
      </c>
      <c r="C2725" s="3" t="s">
        <v>404</v>
      </c>
      <c r="D2725" s="3" t="s">
        <v>2935</v>
      </c>
      <c r="E2725" s="3" t="s">
        <v>405</v>
      </c>
    </row>
    <row r="2726" spans="1:5" ht="13.5">
      <c r="A2726" s="3" t="s">
        <v>3064</v>
      </c>
      <c r="B2726" s="3" t="str">
        <f>"1120100132"</f>
        <v>1120100132</v>
      </c>
      <c r="C2726" s="3" t="s">
        <v>404</v>
      </c>
      <c r="D2726" s="3" t="s">
        <v>2935</v>
      </c>
      <c r="E2726" s="3" t="s">
        <v>405</v>
      </c>
    </row>
    <row r="2727" spans="1:5" ht="13.5">
      <c r="A2727" s="3" t="s">
        <v>3065</v>
      </c>
      <c r="B2727" s="3" t="str">
        <f>"1120100133"</f>
        <v>1120100133</v>
      </c>
      <c r="C2727" s="3" t="s">
        <v>404</v>
      </c>
      <c r="D2727" s="3" t="s">
        <v>2935</v>
      </c>
      <c r="E2727" s="3" t="s">
        <v>405</v>
      </c>
    </row>
    <row r="2728" spans="1:5" ht="13.5">
      <c r="A2728" s="3" t="s">
        <v>3066</v>
      </c>
      <c r="B2728" s="3" t="str">
        <f>"1120100134"</f>
        <v>1120100134</v>
      </c>
      <c r="C2728" s="3" t="s">
        <v>404</v>
      </c>
      <c r="D2728" s="3" t="s">
        <v>2935</v>
      </c>
      <c r="E2728" s="3" t="s">
        <v>405</v>
      </c>
    </row>
    <row r="2729" spans="1:5" ht="13.5">
      <c r="A2729" s="3" t="s">
        <v>3067</v>
      </c>
      <c r="B2729" s="3" t="str">
        <f>"1120100135"</f>
        <v>1120100135</v>
      </c>
      <c r="C2729" s="3" t="s">
        <v>404</v>
      </c>
      <c r="D2729" s="3" t="s">
        <v>2935</v>
      </c>
      <c r="E2729" s="3" t="s">
        <v>405</v>
      </c>
    </row>
    <row r="2730" spans="1:5" ht="13.5">
      <c r="A2730" s="3" t="s">
        <v>3068</v>
      </c>
      <c r="B2730" s="3" t="str">
        <f>"1120100136"</f>
        <v>1120100136</v>
      </c>
      <c r="C2730" s="3" t="s">
        <v>404</v>
      </c>
      <c r="D2730" s="3" t="s">
        <v>2935</v>
      </c>
      <c r="E2730" s="3" t="s">
        <v>405</v>
      </c>
    </row>
    <row r="2731" spans="1:5" ht="13.5">
      <c r="A2731" s="3" t="s">
        <v>3069</v>
      </c>
      <c r="B2731" s="3" t="str">
        <f>"1120100137"</f>
        <v>1120100137</v>
      </c>
      <c r="C2731" s="3" t="s">
        <v>404</v>
      </c>
      <c r="D2731" s="3" t="s">
        <v>2935</v>
      </c>
      <c r="E2731" s="3" t="s">
        <v>405</v>
      </c>
    </row>
    <row r="2732" spans="1:5" ht="13.5">
      <c r="A2732" s="3" t="s">
        <v>3070</v>
      </c>
      <c r="B2732" s="3" t="str">
        <f>"1120100138"</f>
        <v>1120100138</v>
      </c>
      <c r="C2732" s="3" t="s">
        <v>404</v>
      </c>
      <c r="D2732" s="3" t="s">
        <v>2935</v>
      </c>
      <c r="E2732" s="3" t="s">
        <v>405</v>
      </c>
    </row>
    <row r="2733" spans="1:5" ht="13.5">
      <c r="A2733" s="3" t="s">
        <v>3071</v>
      </c>
      <c r="B2733" s="3" t="str">
        <f>"1120100139"</f>
        <v>1120100139</v>
      </c>
      <c r="C2733" s="3" t="s">
        <v>404</v>
      </c>
      <c r="D2733" s="3" t="s">
        <v>2935</v>
      </c>
      <c r="E2733" s="3" t="s">
        <v>405</v>
      </c>
    </row>
    <row r="2734" spans="1:5" ht="13.5">
      <c r="A2734" s="3" t="s">
        <v>3072</v>
      </c>
      <c r="B2734" s="3" t="str">
        <f>"1120100140"</f>
        <v>1120100140</v>
      </c>
      <c r="C2734" s="3" t="s">
        <v>404</v>
      </c>
      <c r="D2734" s="3" t="s">
        <v>2935</v>
      </c>
      <c r="E2734" s="3" t="s">
        <v>405</v>
      </c>
    </row>
    <row r="2735" spans="1:5" ht="13.5">
      <c r="A2735" s="3" t="s">
        <v>3073</v>
      </c>
      <c r="B2735" s="3" t="str">
        <f>"1120100141"</f>
        <v>1120100141</v>
      </c>
      <c r="C2735" s="3" t="s">
        <v>404</v>
      </c>
      <c r="D2735" s="3" t="s">
        <v>2935</v>
      </c>
      <c r="E2735" s="3" t="s">
        <v>405</v>
      </c>
    </row>
    <row r="2736" spans="1:5" ht="13.5">
      <c r="A2736" s="3" t="s">
        <v>339</v>
      </c>
      <c r="B2736" s="3" t="str">
        <f>"1120100142"</f>
        <v>1120100142</v>
      </c>
      <c r="C2736" s="3" t="s">
        <v>404</v>
      </c>
      <c r="D2736" s="3" t="s">
        <v>2935</v>
      </c>
      <c r="E2736" s="3" t="s">
        <v>405</v>
      </c>
    </row>
    <row r="2737" spans="1:5" ht="13.5">
      <c r="A2737" s="3" t="s">
        <v>3074</v>
      </c>
      <c r="B2737" s="3" t="str">
        <f>"1120100143"</f>
        <v>1120100143</v>
      </c>
      <c r="C2737" s="3" t="s">
        <v>404</v>
      </c>
      <c r="D2737" s="3" t="s">
        <v>2935</v>
      </c>
      <c r="E2737" s="3" t="s">
        <v>405</v>
      </c>
    </row>
    <row r="2738" spans="1:5" ht="13.5">
      <c r="A2738" s="3" t="s">
        <v>3075</v>
      </c>
      <c r="B2738" s="3" t="str">
        <f>"1120100144"</f>
        <v>1120100144</v>
      </c>
      <c r="C2738" s="3" t="s">
        <v>404</v>
      </c>
      <c r="D2738" s="3" t="s">
        <v>2935</v>
      </c>
      <c r="E2738" s="3" t="s">
        <v>405</v>
      </c>
    </row>
    <row r="2739" spans="1:5" ht="13.5">
      <c r="A2739" s="3" t="s">
        <v>3076</v>
      </c>
      <c r="B2739" s="3" t="str">
        <f>"1120100145"</f>
        <v>1120100145</v>
      </c>
      <c r="C2739" s="3" t="s">
        <v>404</v>
      </c>
      <c r="D2739" s="3" t="s">
        <v>2935</v>
      </c>
      <c r="E2739" s="3" t="s">
        <v>405</v>
      </c>
    </row>
    <row r="2740" spans="1:5" ht="13.5">
      <c r="A2740" s="3" t="s">
        <v>3077</v>
      </c>
      <c r="B2740" s="3" t="str">
        <f>"1120100146"</f>
        <v>1120100146</v>
      </c>
      <c r="C2740" s="3" t="s">
        <v>404</v>
      </c>
      <c r="D2740" s="3" t="s">
        <v>2935</v>
      </c>
      <c r="E2740" s="3" t="s">
        <v>405</v>
      </c>
    </row>
    <row r="2741" spans="1:5" ht="13.5">
      <c r="A2741" s="3" t="s">
        <v>3078</v>
      </c>
      <c r="B2741" s="3" t="str">
        <f>"1120100147"</f>
        <v>1120100147</v>
      </c>
      <c r="C2741" s="3" t="s">
        <v>404</v>
      </c>
      <c r="D2741" s="3" t="s">
        <v>2935</v>
      </c>
      <c r="E2741" s="3" t="s">
        <v>405</v>
      </c>
    </row>
    <row r="2742" spans="1:5" ht="13.5">
      <c r="A2742" s="3" t="s">
        <v>3079</v>
      </c>
      <c r="B2742" s="3" t="str">
        <f>"1120100148"</f>
        <v>1120100148</v>
      </c>
      <c r="C2742" s="3" t="s">
        <v>404</v>
      </c>
      <c r="D2742" s="3" t="s">
        <v>2935</v>
      </c>
      <c r="E2742" s="3" t="s">
        <v>405</v>
      </c>
    </row>
    <row r="2743" spans="1:5" ht="13.5">
      <c r="A2743" s="3" t="s">
        <v>3080</v>
      </c>
      <c r="B2743" s="3" t="str">
        <f>"1120100149"</f>
        <v>1120100149</v>
      </c>
      <c r="C2743" s="3" t="s">
        <v>404</v>
      </c>
      <c r="D2743" s="3" t="s">
        <v>2935</v>
      </c>
      <c r="E2743" s="3" t="s">
        <v>405</v>
      </c>
    </row>
    <row r="2744" spans="1:5" ht="13.5">
      <c r="A2744" s="3" t="s">
        <v>3081</v>
      </c>
      <c r="B2744" s="3" t="str">
        <f>"1120100150"</f>
        <v>1120100150</v>
      </c>
      <c r="C2744" s="3" t="s">
        <v>404</v>
      </c>
      <c r="D2744" s="3" t="s">
        <v>2935</v>
      </c>
      <c r="E2744" s="3" t="s">
        <v>405</v>
      </c>
    </row>
    <row r="2745" spans="1:5" ht="13.5">
      <c r="A2745" s="3" t="s">
        <v>499</v>
      </c>
      <c r="B2745" s="3" t="str">
        <f>"1120100151"</f>
        <v>1120100151</v>
      </c>
      <c r="C2745" s="3" t="s">
        <v>404</v>
      </c>
      <c r="D2745" s="3" t="s">
        <v>2935</v>
      </c>
      <c r="E2745" s="3" t="s">
        <v>405</v>
      </c>
    </row>
    <row r="2746" spans="1:5" ht="13.5">
      <c r="A2746" s="3" t="s">
        <v>3082</v>
      </c>
      <c r="B2746" s="3" t="str">
        <f>"1120100152"</f>
        <v>1120100152</v>
      </c>
      <c r="C2746" s="3" t="s">
        <v>404</v>
      </c>
      <c r="D2746" s="3" t="s">
        <v>2935</v>
      </c>
      <c r="E2746" s="3" t="s">
        <v>405</v>
      </c>
    </row>
    <row r="2747" spans="1:5" ht="13.5">
      <c r="A2747" s="3" t="s">
        <v>3083</v>
      </c>
      <c r="B2747" s="3" t="str">
        <f>"1120100153"</f>
        <v>1120100153</v>
      </c>
      <c r="C2747" s="3" t="s">
        <v>404</v>
      </c>
      <c r="D2747" s="3" t="s">
        <v>2935</v>
      </c>
      <c r="E2747" s="3" t="s">
        <v>405</v>
      </c>
    </row>
    <row r="2748" spans="1:5" ht="13.5">
      <c r="A2748" s="3" t="s">
        <v>3084</v>
      </c>
      <c r="B2748" s="3" t="str">
        <f>"1120100154"</f>
        <v>1120100154</v>
      </c>
      <c r="C2748" s="3" t="s">
        <v>404</v>
      </c>
      <c r="D2748" s="3" t="s">
        <v>2935</v>
      </c>
      <c r="E2748" s="3" t="s">
        <v>405</v>
      </c>
    </row>
    <row r="2749" spans="1:5" ht="13.5">
      <c r="A2749" s="3" t="s">
        <v>3085</v>
      </c>
      <c r="B2749" s="3" t="str">
        <f>"1120100155"</f>
        <v>1120100155</v>
      </c>
      <c r="C2749" s="3" t="s">
        <v>404</v>
      </c>
      <c r="D2749" s="3" t="s">
        <v>2935</v>
      </c>
      <c r="E2749" s="3" t="s">
        <v>405</v>
      </c>
    </row>
    <row r="2750" spans="1:5" ht="13.5">
      <c r="A2750" s="3" t="s">
        <v>3086</v>
      </c>
      <c r="B2750" s="3" t="str">
        <f>"1120100156"</f>
        <v>1120100156</v>
      </c>
      <c r="C2750" s="3" t="s">
        <v>404</v>
      </c>
      <c r="D2750" s="3" t="s">
        <v>2935</v>
      </c>
      <c r="E2750" s="3" t="s">
        <v>405</v>
      </c>
    </row>
    <row r="2751" spans="1:5" ht="13.5">
      <c r="A2751" s="3" t="s">
        <v>3087</v>
      </c>
      <c r="B2751" s="3" t="str">
        <f>"1120100157"</f>
        <v>1120100157</v>
      </c>
      <c r="C2751" s="3" t="s">
        <v>404</v>
      </c>
      <c r="D2751" s="3" t="s">
        <v>2935</v>
      </c>
      <c r="E2751" s="3" t="s">
        <v>405</v>
      </c>
    </row>
    <row r="2752" spans="1:5" ht="13.5">
      <c r="A2752" s="3" t="s">
        <v>3088</v>
      </c>
      <c r="B2752" s="3" t="str">
        <f>"1120100158"</f>
        <v>1120100158</v>
      </c>
      <c r="C2752" s="3" t="s">
        <v>404</v>
      </c>
      <c r="D2752" s="3" t="s">
        <v>2935</v>
      </c>
      <c r="E2752" s="3" t="s">
        <v>405</v>
      </c>
    </row>
    <row r="2753" spans="1:5" ht="13.5">
      <c r="A2753" s="3" t="s">
        <v>3089</v>
      </c>
      <c r="B2753" s="3" t="str">
        <f>"1120100159"</f>
        <v>1120100159</v>
      </c>
      <c r="C2753" s="3" t="s">
        <v>404</v>
      </c>
      <c r="D2753" s="3" t="s">
        <v>2935</v>
      </c>
      <c r="E2753" s="3" t="s">
        <v>405</v>
      </c>
    </row>
    <row r="2754" spans="1:5" ht="13.5">
      <c r="A2754" s="3" t="s">
        <v>3090</v>
      </c>
      <c r="B2754" s="3" t="str">
        <f>"1120100160"</f>
        <v>1120100160</v>
      </c>
      <c r="C2754" s="3" t="s">
        <v>404</v>
      </c>
      <c r="D2754" s="3" t="s">
        <v>2935</v>
      </c>
      <c r="E2754" s="3" t="s">
        <v>405</v>
      </c>
    </row>
    <row r="2755" spans="1:5" ht="13.5">
      <c r="A2755" s="3" t="s">
        <v>3091</v>
      </c>
      <c r="B2755" s="3" t="str">
        <f>"1120100161"</f>
        <v>1120100161</v>
      </c>
      <c r="C2755" s="3" t="s">
        <v>404</v>
      </c>
      <c r="D2755" s="3" t="s">
        <v>2935</v>
      </c>
      <c r="E2755" s="3" t="s">
        <v>405</v>
      </c>
    </row>
    <row r="2756" spans="1:5" ht="13.5">
      <c r="A2756" s="3" t="s">
        <v>3092</v>
      </c>
      <c r="B2756" s="3" t="str">
        <f>"1120100162"</f>
        <v>1120100162</v>
      </c>
      <c r="C2756" s="3" t="s">
        <v>404</v>
      </c>
      <c r="D2756" s="3" t="s">
        <v>2935</v>
      </c>
      <c r="E2756" s="3" t="s">
        <v>405</v>
      </c>
    </row>
    <row r="2757" spans="1:5" ht="13.5">
      <c r="A2757" s="3" t="s">
        <v>3093</v>
      </c>
      <c r="B2757" s="3" t="str">
        <f>"1120100163"</f>
        <v>1120100163</v>
      </c>
      <c r="C2757" s="3" t="s">
        <v>404</v>
      </c>
      <c r="D2757" s="3" t="s">
        <v>2935</v>
      </c>
      <c r="E2757" s="3" t="s">
        <v>405</v>
      </c>
    </row>
    <row r="2758" spans="1:5" ht="13.5">
      <c r="A2758" s="3" t="s">
        <v>3094</v>
      </c>
      <c r="B2758" s="3" t="str">
        <f>"1120100164"</f>
        <v>1120100164</v>
      </c>
      <c r="C2758" s="3" t="s">
        <v>404</v>
      </c>
      <c r="D2758" s="3" t="s">
        <v>2935</v>
      </c>
      <c r="E2758" s="3" t="s">
        <v>405</v>
      </c>
    </row>
    <row r="2759" spans="1:5" ht="13.5">
      <c r="A2759" s="3" t="s">
        <v>3095</v>
      </c>
      <c r="B2759" s="3" t="str">
        <f>"1120100165"</f>
        <v>1120100165</v>
      </c>
      <c r="C2759" s="3" t="s">
        <v>404</v>
      </c>
      <c r="D2759" s="3" t="s">
        <v>2935</v>
      </c>
      <c r="E2759" s="3" t="s">
        <v>405</v>
      </c>
    </row>
    <row r="2760" spans="1:5" ht="13.5">
      <c r="A2760" s="3" t="s">
        <v>1119</v>
      </c>
      <c r="B2760" s="3" t="str">
        <f>"1120100166"</f>
        <v>1120100166</v>
      </c>
      <c r="C2760" s="3" t="s">
        <v>404</v>
      </c>
      <c r="D2760" s="3" t="s">
        <v>2935</v>
      </c>
      <c r="E2760" s="3" t="s">
        <v>405</v>
      </c>
    </row>
    <row r="2761" spans="1:5" ht="13.5">
      <c r="A2761" s="3" t="s">
        <v>1297</v>
      </c>
      <c r="B2761" s="3" t="str">
        <f>"1120100167"</f>
        <v>1120100167</v>
      </c>
      <c r="C2761" s="3" t="s">
        <v>404</v>
      </c>
      <c r="D2761" s="3" t="s">
        <v>2935</v>
      </c>
      <c r="E2761" s="3" t="s">
        <v>405</v>
      </c>
    </row>
    <row r="2762" spans="1:5" ht="13.5">
      <c r="A2762" s="3" t="s">
        <v>3096</v>
      </c>
      <c r="B2762" s="3" t="str">
        <f>"1120100168"</f>
        <v>1120100168</v>
      </c>
      <c r="C2762" s="3" t="s">
        <v>404</v>
      </c>
      <c r="D2762" s="3" t="s">
        <v>2935</v>
      </c>
      <c r="E2762" s="3" t="s">
        <v>405</v>
      </c>
    </row>
    <row r="2763" spans="1:5" ht="13.5">
      <c r="A2763" s="3" t="s">
        <v>3097</v>
      </c>
      <c r="B2763" s="3" t="str">
        <f>"1120100169"</f>
        <v>1120100169</v>
      </c>
      <c r="C2763" s="3" t="s">
        <v>404</v>
      </c>
      <c r="D2763" s="3" t="s">
        <v>2935</v>
      </c>
      <c r="E2763" s="3" t="s">
        <v>405</v>
      </c>
    </row>
    <row r="2764" spans="1:5" ht="13.5">
      <c r="A2764" s="3" t="s">
        <v>3098</v>
      </c>
      <c r="B2764" s="3" t="str">
        <f>"1120100170"</f>
        <v>1120100170</v>
      </c>
      <c r="C2764" s="3" t="s">
        <v>404</v>
      </c>
      <c r="D2764" s="3" t="s">
        <v>2935</v>
      </c>
      <c r="E2764" s="3" t="s">
        <v>405</v>
      </c>
    </row>
    <row r="2765" spans="1:5" ht="13.5">
      <c r="A2765" s="3" t="s">
        <v>3099</v>
      </c>
      <c r="B2765" s="3" t="str">
        <f>"1120100171"</f>
        <v>1120100171</v>
      </c>
      <c r="C2765" s="3" t="s">
        <v>404</v>
      </c>
      <c r="D2765" s="3" t="s">
        <v>2935</v>
      </c>
      <c r="E2765" s="3" t="s">
        <v>405</v>
      </c>
    </row>
    <row r="2766" spans="1:5" ht="13.5">
      <c r="A2766" s="3" t="s">
        <v>3100</v>
      </c>
      <c r="B2766" s="3" t="str">
        <f>"1120100172"</f>
        <v>1120100172</v>
      </c>
      <c r="C2766" s="3" t="s">
        <v>404</v>
      </c>
      <c r="D2766" s="3" t="s">
        <v>2935</v>
      </c>
      <c r="E2766" s="3" t="s">
        <v>405</v>
      </c>
    </row>
    <row r="2767" spans="1:5" ht="13.5">
      <c r="A2767" s="3" t="s">
        <v>3101</v>
      </c>
      <c r="B2767" s="3" t="str">
        <f>"1120100173"</f>
        <v>1120100173</v>
      </c>
      <c r="C2767" s="3" t="s">
        <v>404</v>
      </c>
      <c r="D2767" s="3" t="s">
        <v>2935</v>
      </c>
      <c r="E2767" s="3" t="s">
        <v>405</v>
      </c>
    </row>
    <row r="2768" spans="1:5" ht="13.5">
      <c r="A2768" s="3" t="s">
        <v>3102</v>
      </c>
      <c r="B2768" s="3" t="str">
        <f>"1120100174"</f>
        <v>1120100174</v>
      </c>
      <c r="C2768" s="3" t="s">
        <v>404</v>
      </c>
      <c r="D2768" s="3" t="s">
        <v>2935</v>
      </c>
      <c r="E2768" s="3" t="s">
        <v>405</v>
      </c>
    </row>
    <row r="2769" spans="1:5" ht="13.5">
      <c r="A2769" s="3" t="s">
        <v>3103</v>
      </c>
      <c r="B2769" s="3" t="str">
        <f>"1120100175"</f>
        <v>1120100175</v>
      </c>
      <c r="C2769" s="3" t="s">
        <v>404</v>
      </c>
      <c r="D2769" s="3" t="s">
        <v>2935</v>
      </c>
      <c r="E2769" s="3" t="s">
        <v>405</v>
      </c>
    </row>
    <row r="2770" spans="1:5" ht="13.5">
      <c r="A2770" s="3" t="s">
        <v>3104</v>
      </c>
      <c r="B2770" s="3" t="str">
        <f>"1120100176"</f>
        <v>1120100176</v>
      </c>
      <c r="C2770" s="3" t="s">
        <v>404</v>
      </c>
      <c r="D2770" s="3" t="s">
        <v>2935</v>
      </c>
      <c r="E2770" s="3" t="s">
        <v>405</v>
      </c>
    </row>
    <row r="2771" spans="1:5" ht="13.5">
      <c r="A2771" s="3" t="s">
        <v>3105</v>
      </c>
      <c r="B2771" s="3" t="str">
        <f>"1120100177"</f>
        <v>1120100177</v>
      </c>
      <c r="C2771" s="3" t="s">
        <v>404</v>
      </c>
      <c r="D2771" s="3" t="s">
        <v>2935</v>
      </c>
      <c r="E2771" s="3" t="s">
        <v>405</v>
      </c>
    </row>
    <row r="2772" spans="1:5" ht="13.5">
      <c r="A2772" s="3" t="s">
        <v>3106</v>
      </c>
      <c r="B2772" s="3" t="str">
        <f>"1120100178"</f>
        <v>1120100178</v>
      </c>
      <c r="C2772" s="3" t="s">
        <v>404</v>
      </c>
      <c r="D2772" s="3" t="s">
        <v>2935</v>
      </c>
      <c r="E2772" s="3" t="s">
        <v>405</v>
      </c>
    </row>
    <row r="2773" spans="1:5" ht="13.5">
      <c r="A2773" s="3" t="s">
        <v>56</v>
      </c>
      <c r="B2773" s="3" t="str">
        <f>"1120100179"</f>
        <v>1120100179</v>
      </c>
      <c r="C2773" s="3" t="s">
        <v>404</v>
      </c>
      <c r="D2773" s="3" t="s">
        <v>2935</v>
      </c>
      <c r="E2773" s="3" t="s">
        <v>405</v>
      </c>
    </row>
    <row r="2774" spans="1:5" ht="13.5">
      <c r="A2774" s="3" t="s">
        <v>3107</v>
      </c>
      <c r="B2774" s="3" t="str">
        <f>"1120100180"</f>
        <v>1120100180</v>
      </c>
      <c r="C2774" s="3" t="s">
        <v>404</v>
      </c>
      <c r="D2774" s="3" t="s">
        <v>2935</v>
      </c>
      <c r="E2774" s="3" t="s">
        <v>405</v>
      </c>
    </row>
    <row r="2775" spans="1:5" ht="13.5">
      <c r="A2775" s="3" t="s">
        <v>3108</v>
      </c>
      <c r="B2775" s="3" t="str">
        <f>"1120100181"</f>
        <v>1120100181</v>
      </c>
      <c r="C2775" s="3" t="s">
        <v>404</v>
      </c>
      <c r="D2775" s="3" t="s">
        <v>2935</v>
      </c>
      <c r="E2775" s="3" t="s">
        <v>405</v>
      </c>
    </row>
    <row r="2776" spans="1:5" ht="13.5">
      <c r="A2776" s="3" t="s">
        <v>3109</v>
      </c>
      <c r="B2776" s="3" t="str">
        <f>"1120100182"</f>
        <v>1120100182</v>
      </c>
      <c r="C2776" s="3" t="s">
        <v>404</v>
      </c>
      <c r="D2776" s="3" t="s">
        <v>2935</v>
      </c>
      <c r="E2776" s="3" t="s">
        <v>405</v>
      </c>
    </row>
    <row r="2777" spans="1:5" ht="13.5">
      <c r="A2777" s="3" t="s">
        <v>3110</v>
      </c>
      <c r="B2777" s="3" t="str">
        <f>"1120100183"</f>
        <v>1120100183</v>
      </c>
      <c r="C2777" s="3" t="s">
        <v>404</v>
      </c>
      <c r="D2777" s="3" t="s">
        <v>2935</v>
      </c>
      <c r="E2777" s="3" t="s">
        <v>405</v>
      </c>
    </row>
    <row r="2778" spans="1:5" ht="13.5">
      <c r="A2778" s="3" t="s">
        <v>3111</v>
      </c>
      <c r="B2778" s="3" t="str">
        <f>"1120100184"</f>
        <v>1120100184</v>
      </c>
      <c r="C2778" s="3" t="s">
        <v>404</v>
      </c>
      <c r="D2778" s="3" t="s">
        <v>2935</v>
      </c>
      <c r="E2778" s="3" t="s">
        <v>405</v>
      </c>
    </row>
    <row r="2779" spans="1:5" ht="13.5">
      <c r="A2779" s="3" t="s">
        <v>3112</v>
      </c>
      <c r="B2779" s="3" t="str">
        <f>"1120100185"</f>
        <v>1120100185</v>
      </c>
      <c r="C2779" s="3" t="s">
        <v>404</v>
      </c>
      <c r="D2779" s="3" t="s">
        <v>2935</v>
      </c>
      <c r="E2779" s="3" t="s">
        <v>405</v>
      </c>
    </row>
    <row r="2780" spans="1:5" ht="13.5">
      <c r="A2780" s="3" t="s">
        <v>3113</v>
      </c>
      <c r="B2780" s="3" t="str">
        <f>"1120100186"</f>
        <v>1120100186</v>
      </c>
      <c r="C2780" s="3" t="s">
        <v>404</v>
      </c>
      <c r="D2780" s="3" t="s">
        <v>2935</v>
      </c>
      <c r="E2780" s="3" t="s">
        <v>405</v>
      </c>
    </row>
    <row r="2781" spans="1:5" ht="13.5">
      <c r="A2781" s="3" t="s">
        <v>3114</v>
      </c>
      <c r="B2781" s="3" t="str">
        <f>"1120100187"</f>
        <v>1120100187</v>
      </c>
      <c r="C2781" s="3" t="s">
        <v>404</v>
      </c>
      <c r="D2781" s="3" t="s">
        <v>2935</v>
      </c>
      <c r="E2781" s="3" t="s">
        <v>405</v>
      </c>
    </row>
    <row r="2782" spans="1:5" ht="13.5">
      <c r="A2782" s="3" t="s">
        <v>3115</v>
      </c>
      <c r="B2782" s="3" t="str">
        <f>"1120100188"</f>
        <v>1120100188</v>
      </c>
      <c r="C2782" s="3" t="s">
        <v>404</v>
      </c>
      <c r="D2782" s="3" t="s">
        <v>2935</v>
      </c>
      <c r="E2782" s="3" t="s">
        <v>405</v>
      </c>
    </row>
    <row r="2783" spans="1:5" ht="13.5">
      <c r="A2783" s="3" t="s">
        <v>3116</v>
      </c>
      <c r="B2783" s="3" t="str">
        <f>"1120100189"</f>
        <v>1120100189</v>
      </c>
      <c r="C2783" s="3" t="s">
        <v>404</v>
      </c>
      <c r="D2783" s="3" t="s">
        <v>2935</v>
      </c>
      <c r="E2783" s="3" t="s">
        <v>405</v>
      </c>
    </row>
    <row r="2784" spans="1:5" ht="13.5">
      <c r="A2784" s="3" t="s">
        <v>3117</v>
      </c>
      <c r="B2784" s="3" t="str">
        <f>"1120100190"</f>
        <v>1120100190</v>
      </c>
      <c r="C2784" s="3" t="s">
        <v>404</v>
      </c>
      <c r="D2784" s="3" t="s">
        <v>2935</v>
      </c>
      <c r="E2784" s="3" t="s">
        <v>405</v>
      </c>
    </row>
    <row r="2785" spans="1:5" ht="13.5">
      <c r="A2785" s="3" t="s">
        <v>3118</v>
      </c>
      <c r="B2785" s="3" t="str">
        <f>"1120100191"</f>
        <v>1120100191</v>
      </c>
      <c r="C2785" s="3" t="s">
        <v>404</v>
      </c>
      <c r="D2785" s="3" t="s">
        <v>2935</v>
      </c>
      <c r="E2785" s="3" t="s">
        <v>405</v>
      </c>
    </row>
    <row r="2786" spans="1:5" ht="13.5">
      <c r="A2786" s="3" t="s">
        <v>3119</v>
      </c>
      <c r="B2786" s="3" t="str">
        <f>"1120100192"</f>
        <v>1120100192</v>
      </c>
      <c r="C2786" s="3" t="s">
        <v>404</v>
      </c>
      <c r="D2786" s="3" t="s">
        <v>2935</v>
      </c>
      <c r="E2786" s="3" t="s">
        <v>405</v>
      </c>
    </row>
    <row r="2787" spans="1:5" ht="13.5">
      <c r="A2787" s="3" t="s">
        <v>3120</v>
      </c>
      <c r="B2787" s="3" t="str">
        <f>"1120100193"</f>
        <v>1120100193</v>
      </c>
      <c r="C2787" s="3" t="s">
        <v>404</v>
      </c>
      <c r="D2787" s="3" t="s">
        <v>2935</v>
      </c>
      <c r="E2787" s="3" t="s">
        <v>405</v>
      </c>
    </row>
    <row r="2788" spans="1:5" ht="13.5">
      <c r="A2788" s="3" t="s">
        <v>3121</v>
      </c>
      <c r="B2788" s="3" t="str">
        <f>"1120100194"</f>
        <v>1120100194</v>
      </c>
      <c r="C2788" s="3" t="s">
        <v>404</v>
      </c>
      <c r="D2788" s="3" t="s">
        <v>2935</v>
      </c>
      <c r="E2788" s="3" t="s">
        <v>405</v>
      </c>
    </row>
    <row r="2789" spans="1:5" ht="13.5">
      <c r="A2789" s="3" t="s">
        <v>3122</v>
      </c>
      <c r="B2789" s="3" t="str">
        <f>"1120100195"</f>
        <v>1120100195</v>
      </c>
      <c r="C2789" s="3" t="s">
        <v>404</v>
      </c>
      <c r="D2789" s="3" t="s">
        <v>2935</v>
      </c>
      <c r="E2789" s="3" t="s">
        <v>405</v>
      </c>
    </row>
    <row r="2790" spans="1:5" ht="13.5">
      <c r="A2790" s="3" t="s">
        <v>3123</v>
      </c>
      <c r="B2790" s="3" t="str">
        <f>"1120100196"</f>
        <v>1120100196</v>
      </c>
      <c r="C2790" s="3" t="s">
        <v>404</v>
      </c>
      <c r="D2790" s="3" t="s">
        <v>2935</v>
      </c>
      <c r="E2790" s="3" t="s">
        <v>405</v>
      </c>
    </row>
    <row r="2791" spans="1:5" ht="13.5">
      <c r="A2791" s="3" t="s">
        <v>3124</v>
      </c>
      <c r="B2791" s="3" t="str">
        <f>"1120100197"</f>
        <v>1120100197</v>
      </c>
      <c r="C2791" s="3" t="s">
        <v>404</v>
      </c>
      <c r="D2791" s="3" t="s">
        <v>2935</v>
      </c>
      <c r="E2791" s="3" t="s">
        <v>405</v>
      </c>
    </row>
    <row r="2792" spans="1:5" ht="13.5">
      <c r="A2792" s="3" t="s">
        <v>3125</v>
      </c>
      <c r="B2792" s="3" t="str">
        <f>"1120100198"</f>
        <v>1120100198</v>
      </c>
      <c r="C2792" s="3" t="s">
        <v>404</v>
      </c>
      <c r="D2792" s="3" t="s">
        <v>2935</v>
      </c>
      <c r="E2792" s="3" t="s">
        <v>405</v>
      </c>
    </row>
    <row r="2793" spans="1:5" ht="13.5">
      <c r="A2793" s="3" t="s">
        <v>3126</v>
      </c>
      <c r="B2793" s="3" t="str">
        <f>"1120100199"</f>
        <v>1120100199</v>
      </c>
      <c r="C2793" s="3" t="s">
        <v>404</v>
      </c>
      <c r="D2793" s="3" t="s">
        <v>2935</v>
      </c>
      <c r="E2793" s="3" t="s">
        <v>405</v>
      </c>
    </row>
    <row r="2794" spans="1:5" ht="13.5">
      <c r="A2794" s="3" t="s">
        <v>3127</v>
      </c>
      <c r="B2794" s="3" t="str">
        <f>"1120100200"</f>
        <v>1120100200</v>
      </c>
      <c r="C2794" s="3" t="s">
        <v>404</v>
      </c>
      <c r="D2794" s="3" t="s">
        <v>2935</v>
      </c>
      <c r="E2794" s="3" t="s">
        <v>405</v>
      </c>
    </row>
    <row r="2795" spans="1:5" ht="13.5">
      <c r="A2795" s="3" t="s">
        <v>3128</v>
      </c>
      <c r="B2795" s="3" t="str">
        <f>"1120100201"</f>
        <v>1120100201</v>
      </c>
      <c r="C2795" s="3" t="s">
        <v>404</v>
      </c>
      <c r="D2795" s="3" t="s">
        <v>2935</v>
      </c>
      <c r="E2795" s="3" t="s">
        <v>405</v>
      </c>
    </row>
    <row r="2796" spans="1:5" ht="13.5">
      <c r="A2796" s="3" t="s">
        <v>3129</v>
      </c>
      <c r="B2796" s="3" t="str">
        <f>"1120100202"</f>
        <v>1120100202</v>
      </c>
      <c r="C2796" s="3" t="s">
        <v>404</v>
      </c>
      <c r="D2796" s="3" t="s">
        <v>2935</v>
      </c>
      <c r="E2796" s="3" t="s">
        <v>405</v>
      </c>
    </row>
    <row r="2797" spans="1:5" ht="13.5">
      <c r="A2797" s="3" t="s">
        <v>3130</v>
      </c>
      <c r="B2797" s="3" t="str">
        <f>"1120100203"</f>
        <v>1120100203</v>
      </c>
      <c r="C2797" s="3" t="s">
        <v>404</v>
      </c>
      <c r="D2797" s="3" t="s">
        <v>2935</v>
      </c>
      <c r="E2797" s="3" t="s">
        <v>405</v>
      </c>
    </row>
    <row r="2798" spans="1:5" ht="13.5">
      <c r="A2798" s="3" t="s">
        <v>3131</v>
      </c>
      <c r="B2798" s="3" t="str">
        <f>"1120100204"</f>
        <v>1120100204</v>
      </c>
      <c r="C2798" s="3" t="s">
        <v>404</v>
      </c>
      <c r="D2798" s="3" t="s">
        <v>2935</v>
      </c>
      <c r="E2798" s="3" t="s">
        <v>405</v>
      </c>
    </row>
    <row r="2799" spans="1:5" ht="13.5">
      <c r="A2799" s="3" t="s">
        <v>3132</v>
      </c>
      <c r="B2799" s="3" t="str">
        <f>"1120100205"</f>
        <v>1120100205</v>
      </c>
      <c r="C2799" s="3" t="s">
        <v>404</v>
      </c>
      <c r="D2799" s="3" t="s">
        <v>2935</v>
      </c>
      <c r="E2799" s="3" t="s">
        <v>405</v>
      </c>
    </row>
    <row r="2800" spans="1:5" ht="13.5">
      <c r="A2800" s="3" t="s">
        <v>1599</v>
      </c>
      <c r="B2800" s="3" t="str">
        <f>"1120100206"</f>
        <v>1120100206</v>
      </c>
      <c r="C2800" s="3" t="s">
        <v>404</v>
      </c>
      <c r="D2800" s="3" t="s">
        <v>2935</v>
      </c>
      <c r="E2800" s="3" t="s">
        <v>405</v>
      </c>
    </row>
    <row r="2801" spans="1:5" ht="13.5">
      <c r="A2801" s="3" t="s">
        <v>3133</v>
      </c>
      <c r="B2801" s="3" t="str">
        <f>"1120100207"</f>
        <v>1120100207</v>
      </c>
      <c r="C2801" s="3" t="s">
        <v>404</v>
      </c>
      <c r="D2801" s="3" t="s">
        <v>2935</v>
      </c>
      <c r="E2801" s="3" t="s">
        <v>405</v>
      </c>
    </row>
    <row r="2802" spans="1:5" ht="13.5">
      <c r="A2802" s="3" t="s">
        <v>3134</v>
      </c>
      <c r="B2802" s="3" t="str">
        <f>"1120100208"</f>
        <v>1120100208</v>
      </c>
      <c r="C2802" s="3" t="s">
        <v>404</v>
      </c>
      <c r="D2802" s="3" t="s">
        <v>2935</v>
      </c>
      <c r="E2802" s="3" t="s">
        <v>405</v>
      </c>
    </row>
    <row r="2803" spans="1:5" ht="13.5">
      <c r="A2803" s="3" t="s">
        <v>3135</v>
      </c>
      <c r="B2803" s="3" t="str">
        <f>"1120100209"</f>
        <v>1120100209</v>
      </c>
      <c r="C2803" s="3" t="s">
        <v>404</v>
      </c>
      <c r="D2803" s="3" t="s">
        <v>2935</v>
      </c>
      <c r="E2803" s="3" t="s">
        <v>405</v>
      </c>
    </row>
    <row r="2804" spans="1:5" ht="13.5">
      <c r="A2804" s="3" t="s">
        <v>3136</v>
      </c>
      <c r="B2804" s="3" t="str">
        <f>"1120100210"</f>
        <v>1120100210</v>
      </c>
      <c r="C2804" s="3" t="s">
        <v>404</v>
      </c>
      <c r="D2804" s="3" t="s">
        <v>2935</v>
      </c>
      <c r="E2804" s="3" t="s">
        <v>405</v>
      </c>
    </row>
    <row r="2805" spans="1:5" ht="13.5">
      <c r="A2805" s="3" t="s">
        <v>3137</v>
      </c>
      <c r="B2805" s="3" t="str">
        <f>"1120100211"</f>
        <v>1120100211</v>
      </c>
      <c r="C2805" s="3" t="s">
        <v>404</v>
      </c>
      <c r="D2805" s="3" t="s">
        <v>2935</v>
      </c>
      <c r="E2805" s="3" t="s">
        <v>405</v>
      </c>
    </row>
    <row r="2806" spans="1:5" ht="13.5">
      <c r="A2806" s="3" t="s">
        <v>3138</v>
      </c>
      <c r="B2806" s="3" t="str">
        <f>"1120100212"</f>
        <v>1120100212</v>
      </c>
      <c r="C2806" s="3" t="s">
        <v>404</v>
      </c>
      <c r="D2806" s="3" t="s">
        <v>2935</v>
      </c>
      <c r="E2806" s="3" t="s">
        <v>405</v>
      </c>
    </row>
    <row r="2807" spans="1:5" ht="13.5">
      <c r="A2807" s="3" t="s">
        <v>3139</v>
      </c>
      <c r="B2807" s="3" t="str">
        <f>"1120100213"</f>
        <v>1120100213</v>
      </c>
      <c r="C2807" s="3" t="s">
        <v>404</v>
      </c>
      <c r="D2807" s="3" t="s">
        <v>2935</v>
      </c>
      <c r="E2807" s="3" t="s">
        <v>405</v>
      </c>
    </row>
    <row r="2808" spans="1:5" ht="13.5">
      <c r="A2808" s="3" t="s">
        <v>3140</v>
      </c>
      <c r="B2808" s="3" t="str">
        <f>"1120100214"</f>
        <v>1120100214</v>
      </c>
      <c r="C2808" s="3" t="s">
        <v>404</v>
      </c>
      <c r="D2808" s="3" t="s">
        <v>2935</v>
      </c>
      <c r="E2808" s="3" t="s">
        <v>405</v>
      </c>
    </row>
    <row r="2809" spans="1:5" ht="13.5">
      <c r="A2809" s="3" t="s">
        <v>3141</v>
      </c>
      <c r="B2809" s="3" t="str">
        <f>"1120100215"</f>
        <v>1120100215</v>
      </c>
      <c r="C2809" s="3" t="s">
        <v>404</v>
      </c>
      <c r="D2809" s="3" t="s">
        <v>2935</v>
      </c>
      <c r="E2809" s="3" t="s">
        <v>405</v>
      </c>
    </row>
    <row r="2810" spans="1:5" ht="13.5">
      <c r="A2810" s="3" t="s">
        <v>3142</v>
      </c>
      <c r="B2810" s="3" t="str">
        <f>"1120100216"</f>
        <v>1120100216</v>
      </c>
      <c r="C2810" s="3" t="s">
        <v>404</v>
      </c>
      <c r="D2810" s="3" t="s">
        <v>2935</v>
      </c>
      <c r="E2810" s="3" t="s">
        <v>405</v>
      </c>
    </row>
    <row r="2811" spans="1:5" ht="13.5">
      <c r="A2811" s="3" t="s">
        <v>3143</v>
      </c>
      <c r="B2811" s="3" t="str">
        <f>"1120100217"</f>
        <v>1120100217</v>
      </c>
      <c r="C2811" s="3" t="s">
        <v>404</v>
      </c>
      <c r="D2811" s="3" t="s">
        <v>2935</v>
      </c>
      <c r="E2811" s="3" t="s">
        <v>405</v>
      </c>
    </row>
    <row r="2812" spans="1:5" ht="13.5">
      <c r="A2812" s="3" t="s">
        <v>3144</v>
      </c>
      <c r="B2812" s="3" t="str">
        <f>"1120100218"</f>
        <v>1120100218</v>
      </c>
      <c r="C2812" s="3" t="s">
        <v>404</v>
      </c>
      <c r="D2812" s="3" t="s">
        <v>2935</v>
      </c>
      <c r="E2812" s="3" t="s">
        <v>405</v>
      </c>
    </row>
    <row r="2813" spans="1:5" ht="13.5">
      <c r="A2813" s="3" t="s">
        <v>1709</v>
      </c>
      <c r="B2813" s="3" t="str">
        <f>"1120100219"</f>
        <v>1120100219</v>
      </c>
      <c r="C2813" s="3" t="s">
        <v>404</v>
      </c>
      <c r="D2813" s="3" t="s">
        <v>2935</v>
      </c>
      <c r="E2813" s="3" t="s">
        <v>405</v>
      </c>
    </row>
    <row r="2814" spans="1:5" ht="13.5">
      <c r="A2814" s="3" t="s">
        <v>3145</v>
      </c>
      <c r="B2814" s="3" t="str">
        <f>"1120100220"</f>
        <v>1120100220</v>
      </c>
      <c r="C2814" s="3" t="s">
        <v>404</v>
      </c>
      <c r="D2814" s="3" t="s">
        <v>2935</v>
      </c>
      <c r="E2814" s="3" t="s">
        <v>405</v>
      </c>
    </row>
    <row r="2815" spans="1:5" ht="13.5">
      <c r="A2815" s="3" t="s">
        <v>3146</v>
      </c>
      <c r="B2815" s="3" t="str">
        <f>"1120100221"</f>
        <v>1120100221</v>
      </c>
      <c r="C2815" s="3" t="s">
        <v>404</v>
      </c>
      <c r="D2815" s="3" t="s">
        <v>2935</v>
      </c>
      <c r="E2815" s="3" t="s">
        <v>405</v>
      </c>
    </row>
    <row r="2816" spans="1:5" ht="13.5">
      <c r="A2816" s="3" t="s">
        <v>3147</v>
      </c>
      <c r="B2816" s="3" t="str">
        <f>"1120100222"</f>
        <v>1120100222</v>
      </c>
      <c r="C2816" s="3" t="s">
        <v>404</v>
      </c>
      <c r="D2816" s="3" t="s">
        <v>2935</v>
      </c>
      <c r="E2816" s="3" t="s">
        <v>405</v>
      </c>
    </row>
    <row r="2817" spans="1:5" ht="13.5">
      <c r="A2817" s="3" t="s">
        <v>3148</v>
      </c>
      <c r="B2817" s="3" t="str">
        <f>"1120100223"</f>
        <v>1120100223</v>
      </c>
      <c r="C2817" s="3" t="s">
        <v>404</v>
      </c>
      <c r="D2817" s="3" t="s">
        <v>2935</v>
      </c>
      <c r="E2817" s="3" t="s">
        <v>405</v>
      </c>
    </row>
    <row r="2818" spans="1:5" ht="13.5">
      <c r="A2818" s="3" t="s">
        <v>3149</v>
      </c>
      <c r="B2818" s="3" t="str">
        <f>"1120100224"</f>
        <v>1120100224</v>
      </c>
      <c r="C2818" s="3" t="s">
        <v>404</v>
      </c>
      <c r="D2818" s="3" t="s">
        <v>2935</v>
      </c>
      <c r="E2818" s="3" t="s">
        <v>405</v>
      </c>
    </row>
    <row r="2819" spans="1:5" ht="13.5">
      <c r="A2819" s="3" t="s">
        <v>3150</v>
      </c>
      <c r="B2819" s="3" t="str">
        <f>"1120100225"</f>
        <v>1120100225</v>
      </c>
      <c r="C2819" s="3" t="s">
        <v>404</v>
      </c>
      <c r="D2819" s="3" t="s">
        <v>2935</v>
      </c>
      <c r="E2819" s="3" t="s">
        <v>405</v>
      </c>
    </row>
    <row r="2820" spans="1:5" ht="13.5">
      <c r="A2820" s="3" t="s">
        <v>1030</v>
      </c>
      <c r="B2820" s="3" t="str">
        <f>"1120100226"</f>
        <v>1120100226</v>
      </c>
      <c r="C2820" s="3" t="s">
        <v>404</v>
      </c>
      <c r="D2820" s="3" t="s">
        <v>2935</v>
      </c>
      <c r="E2820" s="3" t="s">
        <v>405</v>
      </c>
    </row>
    <row r="2821" spans="1:5" ht="13.5">
      <c r="A2821" s="3" t="s">
        <v>3151</v>
      </c>
      <c r="B2821" s="3" t="str">
        <f>"1120100227"</f>
        <v>1120100227</v>
      </c>
      <c r="C2821" s="3" t="s">
        <v>404</v>
      </c>
      <c r="D2821" s="3" t="s">
        <v>2935</v>
      </c>
      <c r="E2821" s="3" t="s">
        <v>405</v>
      </c>
    </row>
    <row r="2822" spans="1:5" ht="13.5">
      <c r="A2822" s="3" t="s">
        <v>3152</v>
      </c>
      <c r="B2822" s="3" t="str">
        <f>"1120100228"</f>
        <v>1120100228</v>
      </c>
      <c r="C2822" s="3" t="s">
        <v>404</v>
      </c>
      <c r="D2822" s="3" t="s">
        <v>2935</v>
      </c>
      <c r="E2822" s="3" t="s">
        <v>405</v>
      </c>
    </row>
    <row r="2823" spans="1:5" ht="13.5">
      <c r="A2823" s="3" t="s">
        <v>3153</v>
      </c>
      <c r="B2823" s="3" t="str">
        <f>"1120100229"</f>
        <v>1120100229</v>
      </c>
      <c r="C2823" s="3" t="s">
        <v>404</v>
      </c>
      <c r="D2823" s="3" t="s">
        <v>2935</v>
      </c>
      <c r="E2823" s="3" t="s">
        <v>405</v>
      </c>
    </row>
    <row r="2824" spans="1:5" ht="13.5">
      <c r="A2824" s="3" t="s">
        <v>1865</v>
      </c>
      <c r="B2824" s="3" t="str">
        <f>"1120100230"</f>
        <v>1120100230</v>
      </c>
      <c r="C2824" s="3" t="s">
        <v>404</v>
      </c>
      <c r="D2824" s="3" t="s">
        <v>2935</v>
      </c>
      <c r="E2824" s="3" t="s">
        <v>405</v>
      </c>
    </row>
    <row r="2825" spans="1:5" ht="13.5">
      <c r="A2825" s="3" t="s">
        <v>3154</v>
      </c>
      <c r="B2825" s="3" t="str">
        <f>"1120100231"</f>
        <v>1120100231</v>
      </c>
      <c r="C2825" s="3" t="s">
        <v>404</v>
      </c>
      <c r="D2825" s="3" t="s">
        <v>2935</v>
      </c>
      <c r="E2825" s="3" t="s">
        <v>405</v>
      </c>
    </row>
    <row r="2826" spans="1:5" ht="13.5">
      <c r="A2826" s="3" t="s">
        <v>3155</v>
      </c>
      <c r="B2826" s="3" t="str">
        <f>"1120100232"</f>
        <v>1120100232</v>
      </c>
      <c r="C2826" s="3" t="s">
        <v>404</v>
      </c>
      <c r="D2826" s="3" t="s">
        <v>2935</v>
      </c>
      <c r="E2826" s="3" t="s">
        <v>405</v>
      </c>
    </row>
    <row r="2827" spans="1:5" ht="13.5">
      <c r="A2827" s="3" t="s">
        <v>2915</v>
      </c>
      <c r="B2827" s="3" t="str">
        <f>"1120100233"</f>
        <v>1120100233</v>
      </c>
      <c r="C2827" s="3" t="s">
        <v>404</v>
      </c>
      <c r="D2827" s="3" t="s">
        <v>2935</v>
      </c>
      <c r="E2827" s="3" t="s">
        <v>405</v>
      </c>
    </row>
    <row r="2828" spans="1:5" ht="13.5">
      <c r="A2828" s="3" t="s">
        <v>3156</v>
      </c>
      <c r="B2828" s="3" t="str">
        <f>"1120100234"</f>
        <v>1120100234</v>
      </c>
      <c r="C2828" s="3" t="s">
        <v>404</v>
      </c>
      <c r="D2828" s="3" t="s">
        <v>2935</v>
      </c>
      <c r="E2828" s="3" t="s">
        <v>405</v>
      </c>
    </row>
    <row r="2829" spans="1:5" ht="13.5">
      <c r="A2829" s="3" t="s">
        <v>3157</v>
      </c>
      <c r="B2829" s="3" t="str">
        <f>"1120100235"</f>
        <v>1120100235</v>
      </c>
      <c r="C2829" s="3" t="s">
        <v>404</v>
      </c>
      <c r="D2829" s="3" t="s">
        <v>2935</v>
      </c>
      <c r="E2829" s="3" t="s">
        <v>405</v>
      </c>
    </row>
    <row r="2830" spans="1:5" ht="13.5">
      <c r="A2830" s="3" t="s">
        <v>3158</v>
      </c>
      <c r="B2830" s="3" t="str">
        <f>"1120100236"</f>
        <v>1120100236</v>
      </c>
      <c r="C2830" s="3" t="s">
        <v>404</v>
      </c>
      <c r="D2830" s="3" t="s">
        <v>2935</v>
      </c>
      <c r="E2830" s="3" t="s">
        <v>405</v>
      </c>
    </row>
    <row r="2831" spans="1:5" ht="13.5">
      <c r="A2831" s="3" t="s">
        <v>3159</v>
      </c>
      <c r="B2831" s="3" t="str">
        <f>"1120100237"</f>
        <v>1120100237</v>
      </c>
      <c r="C2831" s="3" t="s">
        <v>404</v>
      </c>
      <c r="D2831" s="3" t="s">
        <v>2935</v>
      </c>
      <c r="E2831" s="3" t="s">
        <v>405</v>
      </c>
    </row>
    <row r="2832" spans="1:5" ht="13.5">
      <c r="A2832" s="3" t="s">
        <v>3160</v>
      </c>
      <c r="B2832" s="3" t="str">
        <f>"1120100238"</f>
        <v>1120100238</v>
      </c>
      <c r="C2832" s="3" t="s">
        <v>404</v>
      </c>
      <c r="D2832" s="3" t="s">
        <v>2935</v>
      </c>
      <c r="E2832" s="3" t="s">
        <v>405</v>
      </c>
    </row>
    <row r="2833" spans="1:5" ht="13.5">
      <c r="A2833" s="3" t="s">
        <v>3161</v>
      </c>
      <c r="B2833" s="3" t="str">
        <f>"1120100239"</f>
        <v>1120100239</v>
      </c>
      <c r="C2833" s="3" t="s">
        <v>404</v>
      </c>
      <c r="D2833" s="3" t="s">
        <v>2935</v>
      </c>
      <c r="E2833" s="3" t="s">
        <v>405</v>
      </c>
    </row>
    <row r="2834" spans="1:5" ht="13.5">
      <c r="A2834" s="3" t="s">
        <v>3162</v>
      </c>
      <c r="B2834" s="3" t="str">
        <f>"1120100240"</f>
        <v>1120100240</v>
      </c>
      <c r="C2834" s="3" t="s">
        <v>404</v>
      </c>
      <c r="D2834" s="3" t="s">
        <v>2935</v>
      </c>
      <c r="E2834" s="3" t="s">
        <v>405</v>
      </c>
    </row>
    <row r="2835" spans="1:5" ht="13.5">
      <c r="A2835" s="3" t="s">
        <v>3163</v>
      </c>
      <c r="B2835" s="3" t="str">
        <f>"1120100241"</f>
        <v>1120100241</v>
      </c>
      <c r="C2835" s="3" t="s">
        <v>404</v>
      </c>
      <c r="D2835" s="3" t="s">
        <v>2935</v>
      </c>
      <c r="E2835" s="3" t="s">
        <v>405</v>
      </c>
    </row>
    <row r="2836" spans="1:5" ht="13.5">
      <c r="A2836" s="3" t="s">
        <v>3164</v>
      </c>
      <c r="B2836" s="3" t="str">
        <f>"1120100242"</f>
        <v>1120100242</v>
      </c>
      <c r="C2836" s="3" t="s">
        <v>404</v>
      </c>
      <c r="D2836" s="3" t="s">
        <v>2935</v>
      </c>
      <c r="E2836" s="3" t="s">
        <v>405</v>
      </c>
    </row>
    <row r="2837" spans="1:5" ht="13.5">
      <c r="A2837" s="3" t="s">
        <v>3165</v>
      </c>
      <c r="B2837" s="3" t="str">
        <f>"1120100243"</f>
        <v>1120100243</v>
      </c>
      <c r="C2837" s="3" t="s">
        <v>404</v>
      </c>
      <c r="D2837" s="3" t="s">
        <v>2935</v>
      </c>
      <c r="E2837" s="3" t="s">
        <v>405</v>
      </c>
    </row>
    <row r="2838" spans="1:5" ht="13.5">
      <c r="A2838" s="3" t="s">
        <v>3166</v>
      </c>
      <c r="B2838" s="3" t="str">
        <f>"1120100244"</f>
        <v>1120100244</v>
      </c>
      <c r="C2838" s="3" t="s">
        <v>404</v>
      </c>
      <c r="D2838" s="3" t="s">
        <v>2935</v>
      </c>
      <c r="E2838" s="3" t="s">
        <v>405</v>
      </c>
    </row>
    <row r="2839" spans="1:5" ht="13.5">
      <c r="A2839" s="3" t="s">
        <v>3167</v>
      </c>
      <c r="B2839" s="3" t="str">
        <f>"1120100245"</f>
        <v>1120100245</v>
      </c>
      <c r="C2839" s="3" t="s">
        <v>404</v>
      </c>
      <c r="D2839" s="3" t="s">
        <v>2935</v>
      </c>
      <c r="E2839" s="3" t="s">
        <v>405</v>
      </c>
    </row>
    <row r="2840" spans="1:5" ht="13.5">
      <c r="A2840" s="3" t="s">
        <v>3168</v>
      </c>
      <c r="B2840" s="3" t="str">
        <f>"1120100246"</f>
        <v>1120100246</v>
      </c>
      <c r="C2840" s="3" t="s">
        <v>404</v>
      </c>
      <c r="D2840" s="3" t="s">
        <v>2935</v>
      </c>
      <c r="E2840" s="3" t="s">
        <v>405</v>
      </c>
    </row>
    <row r="2841" spans="1:5" ht="13.5">
      <c r="A2841" s="3" t="s">
        <v>3169</v>
      </c>
      <c r="B2841" s="3" t="str">
        <f>"1120100247"</f>
        <v>1120100247</v>
      </c>
      <c r="C2841" s="3" t="s">
        <v>404</v>
      </c>
      <c r="D2841" s="3" t="s">
        <v>2935</v>
      </c>
      <c r="E2841" s="3" t="s">
        <v>405</v>
      </c>
    </row>
    <row r="2842" spans="1:5" ht="13.5">
      <c r="A2842" s="3" t="s">
        <v>3170</v>
      </c>
      <c r="B2842" s="3" t="str">
        <f>"1120100248"</f>
        <v>1120100248</v>
      </c>
      <c r="C2842" s="3" t="s">
        <v>404</v>
      </c>
      <c r="D2842" s="3" t="s">
        <v>2935</v>
      </c>
      <c r="E2842" s="3" t="s">
        <v>405</v>
      </c>
    </row>
    <row r="2843" spans="1:5" ht="13.5">
      <c r="A2843" s="3" t="s">
        <v>1062</v>
      </c>
      <c r="B2843" s="3" t="str">
        <f>"1120100249"</f>
        <v>1120100249</v>
      </c>
      <c r="C2843" s="3" t="s">
        <v>404</v>
      </c>
      <c r="D2843" s="3" t="s">
        <v>2935</v>
      </c>
      <c r="E2843" s="3" t="s">
        <v>405</v>
      </c>
    </row>
    <row r="2844" spans="1:5" ht="13.5">
      <c r="A2844" s="3" t="s">
        <v>3171</v>
      </c>
      <c r="B2844" s="3" t="str">
        <f>"1120100250"</f>
        <v>1120100250</v>
      </c>
      <c r="C2844" s="3" t="s">
        <v>404</v>
      </c>
      <c r="D2844" s="3" t="s">
        <v>2935</v>
      </c>
      <c r="E2844" s="3" t="s">
        <v>405</v>
      </c>
    </row>
    <row r="2845" spans="1:5" ht="13.5">
      <c r="A2845" s="3" t="s">
        <v>3172</v>
      </c>
      <c r="B2845" s="3" t="str">
        <f>"1120100251"</f>
        <v>1120100251</v>
      </c>
      <c r="C2845" s="3" t="s">
        <v>404</v>
      </c>
      <c r="D2845" s="3" t="s">
        <v>2935</v>
      </c>
      <c r="E2845" s="3" t="s">
        <v>405</v>
      </c>
    </row>
    <row r="2846" spans="1:5" ht="13.5">
      <c r="A2846" s="3" t="s">
        <v>3173</v>
      </c>
      <c r="B2846" s="3" t="str">
        <f>"1120100252"</f>
        <v>1120100252</v>
      </c>
      <c r="C2846" s="3" t="s">
        <v>404</v>
      </c>
      <c r="D2846" s="3" t="s">
        <v>2935</v>
      </c>
      <c r="E2846" s="3" t="s">
        <v>405</v>
      </c>
    </row>
    <row r="2847" spans="1:5" ht="13.5">
      <c r="A2847" s="3" t="s">
        <v>3174</v>
      </c>
      <c r="B2847" s="3" t="str">
        <f>"1120100253"</f>
        <v>1120100253</v>
      </c>
      <c r="C2847" s="3" t="s">
        <v>404</v>
      </c>
      <c r="D2847" s="3" t="s">
        <v>2935</v>
      </c>
      <c r="E2847" s="3" t="s">
        <v>405</v>
      </c>
    </row>
    <row r="2848" spans="1:5" ht="13.5">
      <c r="A2848" s="3" t="s">
        <v>3175</v>
      </c>
      <c r="B2848" s="3" t="str">
        <f>"1120100254"</f>
        <v>1120100254</v>
      </c>
      <c r="C2848" s="3" t="s">
        <v>404</v>
      </c>
      <c r="D2848" s="3" t="s">
        <v>2935</v>
      </c>
      <c r="E2848" s="3" t="s">
        <v>405</v>
      </c>
    </row>
    <row r="2849" spans="1:5" ht="13.5">
      <c r="A2849" s="3" t="s">
        <v>3176</v>
      </c>
      <c r="B2849" s="3" t="str">
        <f>"1120100255"</f>
        <v>1120100255</v>
      </c>
      <c r="C2849" s="3" t="s">
        <v>404</v>
      </c>
      <c r="D2849" s="3" t="s">
        <v>2935</v>
      </c>
      <c r="E2849" s="3" t="s">
        <v>405</v>
      </c>
    </row>
    <row r="2850" spans="1:5" ht="13.5">
      <c r="A2850" s="3" t="s">
        <v>3177</v>
      </c>
      <c r="B2850" s="3" t="str">
        <f>"1120100256"</f>
        <v>1120100256</v>
      </c>
      <c r="C2850" s="3" t="s">
        <v>404</v>
      </c>
      <c r="D2850" s="3" t="s">
        <v>2935</v>
      </c>
      <c r="E2850" s="3" t="s">
        <v>405</v>
      </c>
    </row>
    <row r="2851" spans="1:5" ht="13.5">
      <c r="A2851" s="3" t="s">
        <v>3178</v>
      </c>
      <c r="B2851" s="3" t="str">
        <f>"1120100257"</f>
        <v>1120100257</v>
      </c>
      <c r="C2851" s="3" t="s">
        <v>404</v>
      </c>
      <c r="D2851" s="3" t="s">
        <v>2935</v>
      </c>
      <c r="E2851" s="3" t="s">
        <v>405</v>
      </c>
    </row>
    <row r="2852" spans="1:5" ht="13.5">
      <c r="A2852" s="3" t="s">
        <v>3179</v>
      </c>
      <c r="B2852" s="3" t="str">
        <f>"1120100258"</f>
        <v>1120100258</v>
      </c>
      <c r="C2852" s="3" t="s">
        <v>404</v>
      </c>
      <c r="D2852" s="3" t="s">
        <v>2935</v>
      </c>
      <c r="E2852" s="3" t="s">
        <v>405</v>
      </c>
    </row>
    <row r="2853" spans="1:5" ht="13.5">
      <c r="A2853" s="3" t="s">
        <v>3180</v>
      </c>
      <c r="B2853" s="3" t="str">
        <f>"1120100259"</f>
        <v>1120100259</v>
      </c>
      <c r="C2853" s="3" t="s">
        <v>404</v>
      </c>
      <c r="D2853" s="3" t="s">
        <v>2935</v>
      </c>
      <c r="E2853" s="3" t="s">
        <v>405</v>
      </c>
    </row>
    <row r="2854" spans="1:5" ht="13.5">
      <c r="A2854" s="3" t="s">
        <v>3181</v>
      </c>
      <c r="B2854" s="3" t="str">
        <f>"1120100260"</f>
        <v>1120100260</v>
      </c>
      <c r="C2854" s="3" t="s">
        <v>404</v>
      </c>
      <c r="D2854" s="3" t="s">
        <v>2935</v>
      </c>
      <c r="E2854" s="3" t="s">
        <v>405</v>
      </c>
    </row>
    <row r="2855" spans="1:5" ht="13.5">
      <c r="A2855" s="3" t="s">
        <v>3182</v>
      </c>
      <c r="B2855" s="3" t="str">
        <f>"1120100261"</f>
        <v>1120100261</v>
      </c>
      <c r="C2855" s="3" t="s">
        <v>404</v>
      </c>
      <c r="D2855" s="3" t="s">
        <v>2935</v>
      </c>
      <c r="E2855" s="3" t="s">
        <v>405</v>
      </c>
    </row>
    <row r="2856" spans="1:5" ht="13.5">
      <c r="A2856" s="3" t="s">
        <v>3183</v>
      </c>
      <c r="B2856" s="3" t="str">
        <f>"1120100262"</f>
        <v>1120100262</v>
      </c>
      <c r="C2856" s="3" t="s">
        <v>404</v>
      </c>
      <c r="D2856" s="3" t="s">
        <v>2935</v>
      </c>
      <c r="E2856" s="3" t="s">
        <v>405</v>
      </c>
    </row>
    <row r="2857" spans="1:5" ht="13.5">
      <c r="A2857" s="3" t="s">
        <v>3184</v>
      </c>
      <c r="B2857" s="3" t="str">
        <f>"1120100263"</f>
        <v>1120100263</v>
      </c>
      <c r="C2857" s="3" t="s">
        <v>404</v>
      </c>
      <c r="D2857" s="3" t="s">
        <v>2935</v>
      </c>
      <c r="E2857" s="3" t="s">
        <v>405</v>
      </c>
    </row>
    <row r="2858" spans="1:5" ht="13.5">
      <c r="A2858" s="3" t="s">
        <v>3185</v>
      </c>
      <c r="B2858" s="3" t="str">
        <f>"1120100264"</f>
        <v>1120100264</v>
      </c>
      <c r="C2858" s="3" t="s">
        <v>404</v>
      </c>
      <c r="D2858" s="3" t="s">
        <v>2935</v>
      </c>
      <c r="E2858" s="3" t="s">
        <v>405</v>
      </c>
    </row>
    <row r="2859" spans="1:5" ht="13.5">
      <c r="A2859" s="3" t="s">
        <v>3186</v>
      </c>
      <c r="B2859" s="3" t="str">
        <f>"1120100265"</f>
        <v>1120100265</v>
      </c>
      <c r="C2859" s="3" t="s">
        <v>404</v>
      </c>
      <c r="D2859" s="3" t="s">
        <v>2935</v>
      </c>
      <c r="E2859" s="3" t="s">
        <v>405</v>
      </c>
    </row>
    <row r="2860" spans="1:5" ht="13.5">
      <c r="A2860" s="3" t="s">
        <v>3187</v>
      </c>
      <c r="B2860" s="3" t="str">
        <f>"1120100266"</f>
        <v>1120100266</v>
      </c>
      <c r="C2860" s="3" t="s">
        <v>404</v>
      </c>
      <c r="D2860" s="3" t="s">
        <v>2935</v>
      </c>
      <c r="E2860" s="3" t="s">
        <v>405</v>
      </c>
    </row>
    <row r="2861" spans="1:5" ht="13.5">
      <c r="A2861" s="3" t="s">
        <v>3188</v>
      </c>
      <c r="B2861" s="3" t="str">
        <f>"1120100267"</f>
        <v>1120100267</v>
      </c>
      <c r="C2861" s="3" t="s">
        <v>404</v>
      </c>
      <c r="D2861" s="3" t="s">
        <v>2935</v>
      </c>
      <c r="E2861" s="3" t="s">
        <v>405</v>
      </c>
    </row>
    <row r="2862" spans="1:5" ht="13.5">
      <c r="A2862" s="3" t="s">
        <v>3189</v>
      </c>
      <c r="B2862" s="3" t="str">
        <f>"1120100268"</f>
        <v>1120100268</v>
      </c>
      <c r="C2862" s="3" t="s">
        <v>404</v>
      </c>
      <c r="D2862" s="3" t="s">
        <v>2935</v>
      </c>
      <c r="E2862" s="3" t="s">
        <v>405</v>
      </c>
    </row>
    <row r="2863" spans="1:5" ht="13.5">
      <c r="A2863" s="3" t="s">
        <v>3190</v>
      </c>
      <c r="B2863" s="3" t="str">
        <f>"1120100269"</f>
        <v>1120100269</v>
      </c>
      <c r="C2863" s="3" t="s">
        <v>404</v>
      </c>
      <c r="D2863" s="3" t="s">
        <v>2935</v>
      </c>
      <c r="E2863" s="3" t="s">
        <v>405</v>
      </c>
    </row>
    <row r="2864" spans="1:5" ht="13.5">
      <c r="A2864" s="3" t="s">
        <v>3191</v>
      </c>
      <c r="B2864" s="3" t="str">
        <f>"1120100270"</f>
        <v>1120100270</v>
      </c>
      <c r="C2864" s="3" t="s">
        <v>404</v>
      </c>
      <c r="D2864" s="3" t="s">
        <v>2935</v>
      </c>
      <c r="E2864" s="3" t="s">
        <v>405</v>
      </c>
    </row>
    <row r="2865" spans="1:5" ht="13.5">
      <c r="A2865" s="3" t="s">
        <v>3192</v>
      </c>
      <c r="B2865" s="3" t="str">
        <f>"1120100271"</f>
        <v>1120100271</v>
      </c>
      <c r="C2865" s="3" t="s">
        <v>404</v>
      </c>
      <c r="D2865" s="3" t="s">
        <v>2935</v>
      </c>
      <c r="E2865" s="3" t="s">
        <v>405</v>
      </c>
    </row>
    <row r="2866" spans="1:5" ht="13.5">
      <c r="A2866" s="3" t="s">
        <v>3193</v>
      </c>
      <c r="B2866" s="3" t="str">
        <f>"1120100272"</f>
        <v>1120100272</v>
      </c>
      <c r="C2866" s="3" t="s">
        <v>404</v>
      </c>
      <c r="D2866" s="3" t="s">
        <v>2935</v>
      </c>
      <c r="E2866" s="3" t="s">
        <v>405</v>
      </c>
    </row>
    <row r="2867" spans="1:5" ht="13.5">
      <c r="A2867" s="3" t="s">
        <v>3194</v>
      </c>
      <c r="B2867" s="3" t="str">
        <f>"1120100273"</f>
        <v>1120100273</v>
      </c>
      <c r="C2867" s="3" t="s">
        <v>404</v>
      </c>
      <c r="D2867" s="3" t="s">
        <v>2935</v>
      </c>
      <c r="E2867" s="3" t="s">
        <v>405</v>
      </c>
    </row>
    <row r="2868" spans="1:5" ht="13.5">
      <c r="A2868" s="3" t="s">
        <v>3195</v>
      </c>
      <c r="B2868" s="3" t="str">
        <f>"1120100274"</f>
        <v>1120100274</v>
      </c>
      <c r="C2868" s="3" t="s">
        <v>404</v>
      </c>
      <c r="D2868" s="3" t="s">
        <v>2935</v>
      </c>
      <c r="E2868" s="3" t="s">
        <v>405</v>
      </c>
    </row>
    <row r="2869" spans="1:5" ht="13.5">
      <c r="A2869" s="3" t="s">
        <v>3196</v>
      </c>
      <c r="B2869" s="3" t="str">
        <f>"1120100275"</f>
        <v>1120100275</v>
      </c>
      <c r="C2869" s="3" t="s">
        <v>404</v>
      </c>
      <c r="D2869" s="3" t="s">
        <v>2935</v>
      </c>
      <c r="E2869" s="3" t="s">
        <v>405</v>
      </c>
    </row>
    <row r="2870" spans="1:5" ht="13.5">
      <c r="A2870" s="3" t="s">
        <v>3197</v>
      </c>
      <c r="B2870" s="3" t="str">
        <f>"1120100276"</f>
        <v>1120100276</v>
      </c>
      <c r="C2870" s="3" t="s">
        <v>404</v>
      </c>
      <c r="D2870" s="3" t="s">
        <v>2935</v>
      </c>
      <c r="E2870" s="3" t="s">
        <v>405</v>
      </c>
    </row>
    <row r="2871" spans="1:5" ht="13.5">
      <c r="A2871" s="3" t="s">
        <v>3198</v>
      </c>
      <c r="B2871" s="3" t="str">
        <f>"1120100277"</f>
        <v>1120100277</v>
      </c>
      <c r="C2871" s="3" t="s">
        <v>404</v>
      </c>
      <c r="D2871" s="3" t="s">
        <v>2935</v>
      </c>
      <c r="E2871" s="3" t="s">
        <v>405</v>
      </c>
    </row>
    <row r="2872" spans="1:5" ht="13.5">
      <c r="A2872" s="3" t="s">
        <v>3199</v>
      </c>
      <c r="B2872" s="3" t="str">
        <f>"1120100278"</f>
        <v>1120100278</v>
      </c>
      <c r="C2872" s="3" t="s">
        <v>404</v>
      </c>
      <c r="D2872" s="3" t="s">
        <v>2935</v>
      </c>
      <c r="E2872" s="3" t="s">
        <v>405</v>
      </c>
    </row>
    <row r="2873" spans="1:5" ht="13.5">
      <c r="A2873" s="3" t="s">
        <v>3200</v>
      </c>
      <c r="B2873" s="3" t="str">
        <f>"1120100279"</f>
        <v>1120100279</v>
      </c>
      <c r="C2873" s="3" t="s">
        <v>404</v>
      </c>
      <c r="D2873" s="3" t="s">
        <v>2935</v>
      </c>
      <c r="E2873" s="3" t="s">
        <v>405</v>
      </c>
    </row>
    <row r="2874" spans="1:5" ht="13.5">
      <c r="A2874" s="3" t="s">
        <v>3201</v>
      </c>
      <c r="B2874" s="3" t="str">
        <f>"1120100280"</f>
        <v>1120100280</v>
      </c>
      <c r="C2874" s="3" t="s">
        <v>404</v>
      </c>
      <c r="D2874" s="3" t="s">
        <v>2935</v>
      </c>
      <c r="E2874" s="3" t="s">
        <v>405</v>
      </c>
    </row>
    <row r="2875" spans="1:5" ht="13.5">
      <c r="A2875" s="3" t="s">
        <v>3202</v>
      </c>
      <c r="B2875" s="3" t="str">
        <f>"1120100281"</f>
        <v>1120100281</v>
      </c>
      <c r="C2875" s="3" t="s">
        <v>404</v>
      </c>
      <c r="D2875" s="3" t="s">
        <v>2935</v>
      </c>
      <c r="E2875" s="3" t="s">
        <v>405</v>
      </c>
    </row>
    <row r="2876" spans="1:5" ht="13.5">
      <c r="A2876" s="3" t="s">
        <v>3203</v>
      </c>
      <c r="B2876" s="3" t="str">
        <f>"1120100282"</f>
        <v>1120100282</v>
      </c>
      <c r="C2876" s="3" t="s">
        <v>404</v>
      </c>
      <c r="D2876" s="3" t="s">
        <v>2935</v>
      </c>
      <c r="E2876" s="3" t="s">
        <v>405</v>
      </c>
    </row>
    <row r="2877" spans="1:5" ht="13.5">
      <c r="A2877" s="3" t="s">
        <v>3204</v>
      </c>
      <c r="B2877" s="3" t="str">
        <f>"1120100283"</f>
        <v>1120100283</v>
      </c>
      <c r="C2877" s="3" t="s">
        <v>404</v>
      </c>
      <c r="D2877" s="3" t="s">
        <v>2935</v>
      </c>
      <c r="E2877" s="3" t="s">
        <v>405</v>
      </c>
    </row>
    <row r="2878" spans="1:5" ht="13.5">
      <c r="A2878" s="3" t="s">
        <v>3205</v>
      </c>
      <c r="B2878" s="3" t="str">
        <f>"1120100284"</f>
        <v>1120100284</v>
      </c>
      <c r="C2878" s="3" t="s">
        <v>404</v>
      </c>
      <c r="D2878" s="3" t="s">
        <v>2935</v>
      </c>
      <c r="E2878" s="3" t="s">
        <v>405</v>
      </c>
    </row>
    <row r="2879" spans="1:5" ht="13.5">
      <c r="A2879" s="3" t="s">
        <v>3206</v>
      </c>
      <c r="B2879" s="3" t="str">
        <f>"1120100285"</f>
        <v>1120100285</v>
      </c>
      <c r="C2879" s="3" t="s">
        <v>404</v>
      </c>
      <c r="D2879" s="3" t="s">
        <v>2935</v>
      </c>
      <c r="E2879" s="3" t="s">
        <v>405</v>
      </c>
    </row>
    <row r="2880" spans="1:5" ht="13.5">
      <c r="A2880" s="3" t="s">
        <v>2515</v>
      </c>
      <c r="B2880" s="3" t="str">
        <f>"1120100286"</f>
        <v>1120100286</v>
      </c>
      <c r="C2880" s="3" t="s">
        <v>404</v>
      </c>
      <c r="D2880" s="3" t="s">
        <v>2935</v>
      </c>
      <c r="E2880" s="3" t="s">
        <v>405</v>
      </c>
    </row>
    <row r="2881" spans="1:5" ht="13.5">
      <c r="A2881" s="3" t="s">
        <v>3207</v>
      </c>
      <c r="B2881" s="3" t="str">
        <f>"1120100287"</f>
        <v>1120100287</v>
      </c>
      <c r="C2881" s="3" t="s">
        <v>404</v>
      </c>
      <c r="D2881" s="3" t="s">
        <v>2935</v>
      </c>
      <c r="E2881" s="3" t="s">
        <v>405</v>
      </c>
    </row>
    <row r="2882" spans="1:5" ht="13.5">
      <c r="A2882" s="3" t="s">
        <v>3208</v>
      </c>
      <c r="B2882" s="3" t="str">
        <f>"1120100288"</f>
        <v>1120100288</v>
      </c>
      <c r="C2882" s="3" t="s">
        <v>404</v>
      </c>
      <c r="D2882" s="3" t="s">
        <v>2935</v>
      </c>
      <c r="E2882" s="3" t="s">
        <v>405</v>
      </c>
    </row>
    <row r="2883" spans="1:5" ht="13.5">
      <c r="A2883" s="3" t="s">
        <v>3209</v>
      </c>
      <c r="B2883" s="3" t="str">
        <f>"1120100289"</f>
        <v>1120100289</v>
      </c>
      <c r="C2883" s="3" t="s">
        <v>404</v>
      </c>
      <c r="D2883" s="3" t="s">
        <v>2935</v>
      </c>
      <c r="E2883" s="3" t="s">
        <v>405</v>
      </c>
    </row>
    <row r="2884" spans="1:5" ht="13.5">
      <c r="A2884" s="3" t="s">
        <v>3210</v>
      </c>
      <c r="B2884" s="3" t="str">
        <f>"1120100290"</f>
        <v>1120100290</v>
      </c>
      <c r="C2884" s="3" t="s">
        <v>404</v>
      </c>
      <c r="D2884" s="3" t="s">
        <v>2935</v>
      </c>
      <c r="E2884" s="3" t="s">
        <v>405</v>
      </c>
    </row>
    <row r="2885" spans="1:5" ht="13.5">
      <c r="A2885" s="3" t="s">
        <v>3211</v>
      </c>
      <c r="B2885" s="3" t="str">
        <f>"1120100291"</f>
        <v>1120100291</v>
      </c>
      <c r="C2885" s="3" t="s">
        <v>404</v>
      </c>
      <c r="D2885" s="3" t="s">
        <v>2935</v>
      </c>
      <c r="E2885" s="3" t="s">
        <v>405</v>
      </c>
    </row>
    <row r="2886" spans="1:5" ht="13.5">
      <c r="A2886" s="3" t="s">
        <v>3212</v>
      </c>
      <c r="B2886" s="3" t="str">
        <f>"1120100292"</f>
        <v>1120100292</v>
      </c>
      <c r="C2886" s="3" t="s">
        <v>404</v>
      </c>
      <c r="D2886" s="3" t="s">
        <v>2935</v>
      </c>
      <c r="E2886" s="3" t="s">
        <v>405</v>
      </c>
    </row>
    <row r="2887" spans="1:5" ht="13.5">
      <c r="A2887" s="3" t="s">
        <v>3213</v>
      </c>
      <c r="B2887" s="3" t="str">
        <f>"1120100293"</f>
        <v>1120100293</v>
      </c>
      <c r="C2887" s="3" t="s">
        <v>404</v>
      </c>
      <c r="D2887" s="3" t="s">
        <v>2935</v>
      </c>
      <c r="E2887" s="3" t="s">
        <v>405</v>
      </c>
    </row>
    <row r="2888" spans="1:5" ht="13.5">
      <c r="A2888" s="3" t="s">
        <v>2090</v>
      </c>
      <c r="B2888" s="3" t="str">
        <f>"1120100294"</f>
        <v>1120100294</v>
      </c>
      <c r="C2888" s="3" t="s">
        <v>404</v>
      </c>
      <c r="D2888" s="3" t="s">
        <v>2935</v>
      </c>
      <c r="E2888" s="3" t="s">
        <v>405</v>
      </c>
    </row>
    <row r="2889" spans="1:5" ht="13.5">
      <c r="A2889" s="3" t="s">
        <v>3214</v>
      </c>
      <c r="B2889" s="3" t="str">
        <f>"1120100295"</f>
        <v>1120100295</v>
      </c>
      <c r="C2889" s="3" t="s">
        <v>404</v>
      </c>
      <c r="D2889" s="3" t="s">
        <v>2935</v>
      </c>
      <c r="E2889" s="3" t="s">
        <v>405</v>
      </c>
    </row>
    <row r="2890" spans="1:5" ht="13.5">
      <c r="A2890" s="3" t="s">
        <v>3215</v>
      </c>
      <c r="B2890" s="3" t="str">
        <f>"1120100296"</f>
        <v>1120100296</v>
      </c>
      <c r="C2890" s="3" t="s">
        <v>404</v>
      </c>
      <c r="D2890" s="3" t="s">
        <v>2935</v>
      </c>
      <c r="E2890" s="3" t="s">
        <v>405</v>
      </c>
    </row>
    <row r="2891" spans="1:5" ht="13.5">
      <c r="A2891" s="3" t="s">
        <v>3216</v>
      </c>
      <c r="B2891" s="3" t="str">
        <f>"1120100297"</f>
        <v>1120100297</v>
      </c>
      <c r="C2891" s="3" t="s">
        <v>404</v>
      </c>
      <c r="D2891" s="3" t="s">
        <v>2935</v>
      </c>
      <c r="E2891" s="3" t="s">
        <v>405</v>
      </c>
    </row>
    <row r="2892" spans="1:5" ht="13.5">
      <c r="A2892" s="3" t="s">
        <v>3217</v>
      </c>
      <c r="B2892" s="3" t="str">
        <f>"1120100298"</f>
        <v>1120100298</v>
      </c>
      <c r="C2892" s="3" t="s">
        <v>404</v>
      </c>
      <c r="D2892" s="3" t="s">
        <v>2935</v>
      </c>
      <c r="E2892" s="3" t="s">
        <v>405</v>
      </c>
    </row>
    <row r="2893" spans="1:5" ht="13.5">
      <c r="A2893" s="3" t="s">
        <v>3218</v>
      </c>
      <c r="B2893" s="3" t="str">
        <f>"1120100299"</f>
        <v>1120100299</v>
      </c>
      <c r="C2893" s="3" t="s">
        <v>404</v>
      </c>
      <c r="D2893" s="3" t="s">
        <v>2935</v>
      </c>
      <c r="E2893" s="3" t="s">
        <v>405</v>
      </c>
    </row>
    <row r="2894" spans="1:5" ht="13.5">
      <c r="A2894" s="3" t="s">
        <v>3219</v>
      </c>
      <c r="B2894" s="3" t="str">
        <f>"1120100300"</f>
        <v>1120100300</v>
      </c>
      <c r="C2894" s="3" t="s">
        <v>404</v>
      </c>
      <c r="D2894" s="3" t="s">
        <v>2935</v>
      </c>
      <c r="E2894" s="3" t="s">
        <v>405</v>
      </c>
    </row>
    <row r="2895" spans="1:5" ht="13.5">
      <c r="A2895" s="3" t="s">
        <v>3220</v>
      </c>
      <c r="B2895" s="3" t="str">
        <f>"1120100301"</f>
        <v>1120100301</v>
      </c>
      <c r="C2895" s="3" t="s">
        <v>404</v>
      </c>
      <c r="D2895" s="3" t="s">
        <v>2935</v>
      </c>
      <c r="E2895" s="3" t="s">
        <v>405</v>
      </c>
    </row>
    <row r="2896" spans="1:5" ht="13.5">
      <c r="A2896" s="3" t="s">
        <v>3221</v>
      </c>
      <c r="B2896" s="3" t="str">
        <f>"1120100302"</f>
        <v>1120100302</v>
      </c>
      <c r="C2896" s="3" t="s">
        <v>404</v>
      </c>
      <c r="D2896" s="3" t="s">
        <v>2935</v>
      </c>
      <c r="E2896" s="3" t="s">
        <v>405</v>
      </c>
    </row>
    <row r="2897" spans="1:5" ht="13.5">
      <c r="A2897" s="3" t="s">
        <v>3222</v>
      </c>
      <c r="B2897" s="3" t="str">
        <f>"1120100303"</f>
        <v>1120100303</v>
      </c>
      <c r="C2897" s="3" t="s">
        <v>404</v>
      </c>
      <c r="D2897" s="3" t="s">
        <v>2935</v>
      </c>
      <c r="E2897" s="3" t="s">
        <v>405</v>
      </c>
    </row>
    <row r="2898" spans="1:5" ht="13.5">
      <c r="A2898" s="3" t="s">
        <v>3223</v>
      </c>
      <c r="B2898" s="3" t="str">
        <f>"1120100304"</f>
        <v>1120100304</v>
      </c>
      <c r="C2898" s="3" t="s">
        <v>404</v>
      </c>
      <c r="D2898" s="3" t="s">
        <v>2935</v>
      </c>
      <c r="E2898" s="3" t="s">
        <v>405</v>
      </c>
    </row>
    <row r="2899" spans="1:5" ht="13.5">
      <c r="A2899" s="3" t="s">
        <v>3208</v>
      </c>
      <c r="B2899" s="3" t="str">
        <f>"1120100305"</f>
        <v>1120100305</v>
      </c>
      <c r="C2899" s="3" t="s">
        <v>404</v>
      </c>
      <c r="D2899" s="3" t="s">
        <v>2935</v>
      </c>
      <c r="E2899" s="3" t="s">
        <v>405</v>
      </c>
    </row>
    <row r="2900" spans="1:5" ht="13.5">
      <c r="A2900" s="3" t="s">
        <v>3224</v>
      </c>
      <c r="B2900" s="3" t="str">
        <f>"1120100306"</f>
        <v>1120100306</v>
      </c>
      <c r="C2900" s="3" t="s">
        <v>404</v>
      </c>
      <c r="D2900" s="3" t="s">
        <v>2935</v>
      </c>
      <c r="E2900" s="3" t="s">
        <v>405</v>
      </c>
    </row>
    <row r="2901" spans="1:5" ht="13.5">
      <c r="A2901" s="3" t="s">
        <v>3225</v>
      </c>
      <c r="B2901" s="3" t="str">
        <f>"1120100307"</f>
        <v>1120100307</v>
      </c>
      <c r="C2901" s="3" t="s">
        <v>404</v>
      </c>
      <c r="D2901" s="3" t="s">
        <v>2935</v>
      </c>
      <c r="E2901" s="3" t="s">
        <v>405</v>
      </c>
    </row>
    <row r="2902" spans="1:5" ht="13.5">
      <c r="A2902" s="3" t="s">
        <v>3226</v>
      </c>
      <c r="B2902" s="3" t="str">
        <f>"1120100308"</f>
        <v>1120100308</v>
      </c>
      <c r="C2902" s="3" t="s">
        <v>404</v>
      </c>
      <c r="D2902" s="3" t="s">
        <v>2935</v>
      </c>
      <c r="E2902" s="3" t="s">
        <v>405</v>
      </c>
    </row>
    <row r="2903" spans="1:5" ht="13.5">
      <c r="A2903" s="3" t="s">
        <v>3227</v>
      </c>
      <c r="B2903" s="3" t="str">
        <f>"1120100309"</f>
        <v>1120100309</v>
      </c>
      <c r="C2903" s="3" t="s">
        <v>404</v>
      </c>
      <c r="D2903" s="3" t="s">
        <v>2935</v>
      </c>
      <c r="E2903" s="3" t="s">
        <v>405</v>
      </c>
    </row>
    <row r="2904" spans="1:5" ht="13.5">
      <c r="A2904" s="3" t="s">
        <v>3228</v>
      </c>
      <c r="B2904" s="3" t="str">
        <f>"1120100310"</f>
        <v>1120100310</v>
      </c>
      <c r="C2904" s="3" t="s">
        <v>404</v>
      </c>
      <c r="D2904" s="3" t="s">
        <v>2935</v>
      </c>
      <c r="E2904" s="3" t="s">
        <v>405</v>
      </c>
    </row>
    <row r="2905" spans="1:5" ht="13.5">
      <c r="A2905" s="3" t="s">
        <v>3229</v>
      </c>
      <c r="B2905" s="3" t="str">
        <f>"1120100311"</f>
        <v>1120100311</v>
      </c>
      <c r="C2905" s="3" t="s">
        <v>404</v>
      </c>
      <c r="D2905" s="3" t="s">
        <v>2935</v>
      </c>
      <c r="E2905" s="3" t="s">
        <v>405</v>
      </c>
    </row>
    <row r="2906" spans="1:5" ht="13.5">
      <c r="A2906" s="3" t="s">
        <v>3230</v>
      </c>
      <c r="B2906" s="3" t="str">
        <f>"1120100312"</f>
        <v>1120100312</v>
      </c>
      <c r="C2906" s="3" t="s">
        <v>404</v>
      </c>
      <c r="D2906" s="3" t="s">
        <v>2935</v>
      </c>
      <c r="E2906" s="3" t="s">
        <v>405</v>
      </c>
    </row>
    <row r="2907" spans="1:5" ht="13.5">
      <c r="A2907" s="3" t="s">
        <v>3231</v>
      </c>
      <c r="B2907" s="3" t="str">
        <f>"1120100313"</f>
        <v>1120100313</v>
      </c>
      <c r="C2907" s="3" t="s">
        <v>404</v>
      </c>
      <c r="D2907" s="3" t="s">
        <v>2935</v>
      </c>
      <c r="E2907" s="3" t="s">
        <v>405</v>
      </c>
    </row>
    <row r="2908" spans="1:5" ht="13.5">
      <c r="A2908" s="3" t="s">
        <v>1096</v>
      </c>
      <c r="B2908" s="3" t="str">
        <f>"1120100314"</f>
        <v>1120100314</v>
      </c>
      <c r="C2908" s="3" t="s">
        <v>404</v>
      </c>
      <c r="D2908" s="3" t="s">
        <v>2935</v>
      </c>
      <c r="E2908" s="3" t="s">
        <v>405</v>
      </c>
    </row>
    <row r="2909" spans="1:5" ht="13.5">
      <c r="A2909" s="3" t="s">
        <v>3232</v>
      </c>
      <c r="B2909" s="3" t="str">
        <f>"1120100315"</f>
        <v>1120100315</v>
      </c>
      <c r="C2909" s="3" t="s">
        <v>404</v>
      </c>
      <c r="D2909" s="3" t="s">
        <v>2935</v>
      </c>
      <c r="E2909" s="3" t="s">
        <v>405</v>
      </c>
    </row>
    <row r="2910" spans="1:5" ht="13.5">
      <c r="A2910" s="3" t="s">
        <v>3233</v>
      </c>
      <c r="B2910" s="3" t="str">
        <f>"1120100316"</f>
        <v>1120100316</v>
      </c>
      <c r="C2910" s="3" t="s">
        <v>404</v>
      </c>
      <c r="D2910" s="3" t="s">
        <v>2935</v>
      </c>
      <c r="E2910" s="3" t="s">
        <v>405</v>
      </c>
    </row>
    <row r="2911" spans="1:5" ht="13.5">
      <c r="A2911" s="3" t="s">
        <v>3234</v>
      </c>
      <c r="B2911" s="3" t="str">
        <f>"1120100317"</f>
        <v>1120100317</v>
      </c>
      <c r="C2911" s="3" t="s">
        <v>404</v>
      </c>
      <c r="D2911" s="3" t="s">
        <v>2935</v>
      </c>
      <c r="E2911" s="3" t="s">
        <v>405</v>
      </c>
    </row>
    <row r="2912" spans="1:5" ht="13.5">
      <c r="A2912" s="3" t="s">
        <v>3235</v>
      </c>
      <c r="B2912" s="3" t="str">
        <f>"1120100318"</f>
        <v>1120100318</v>
      </c>
      <c r="C2912" s="3" t="s">
        <v>404</v>
      </c>
      <c r="D2912" s="3" t="s">
        <v>2935</v>
      </c>
      <c r="E2912" s="3" t="s">
        <v>405</v>
      </c>
    </row>
    <row r="2913" spans="1:5" ht="13.5">
      <c r="A2913" s="3" t="s">
        <v>3236</v>
      </c>
      <c r="B2913" s="3" t="str">
        <f>"1120100319"</f>
        <v>1120100319</v>
      </c>
      <c r="C2913" s="3" t="s">
        <v>404</v>
      </c>
      <c r="D2913" s="3" t="s">
        <v>2935</v>
      </c>
      <c r="E2913" s="3" t="s">
        <v>405</v>
      </c>
    </row>
    <row r="2914" spans="1:5" ht="13.5">
      <c r="A2914" s="3" t="s">
        <v>3237</v>
      </c>
      <c r="B2914" s="3" t="str">
        <f>"1120100320"</f>
        <v>1120100320</v>
      </c>
      <c r="C2914" s="3" t="s">
        <v>404</v>
      </c>
      <c r="D2914" s="3" t="s">
        <v>2935</v>
      </c>
      <c r="E2914" s="3" t="s">
        <v>405</v>
      </c>
    </row>
    <row r="2915" spans="1:5" ht="13.5">
      <c r="A2915" s="3" t="s">
        <v>3238</v>
      </c>
      <c r="B2915" s="3" t="str">
        <f>"1120100321"</f>
        <v>1120100321</v>
      </c>
      <c r="C2915" s="3" t="s">
        <v>404</v>
      </c>
      <c r="D2915" s="3" t="s">
        <v>2935</v>
      </c>
      <c r="E2915" s="3" t="s">
        <v>405</v>
      </c>
    </row>
    <row r="2916" spans="1:5" ht="13.5">
      <c r="A2916" s="3" t="s">
        <v>3239</v>
      </c>
      <c r="B2916" s="3" t="str">
        <f>"1120100322"</f>
        <v>1120100322</v>
      </c>
      <c r="C2916" s="3" t="s">
        <v>404</v>
      </c>
      <c r="D2916" s="3" t="s">
        <v>2935</v>
      </c>
      <c r="E2916" s="3" t="s">
        <v>405</v>
      </c>
    </row>
    <row r="2917" spans="1:5" ht="13.5">
      <c r="A2917" s="3" t="s">
        <v>3240</v>
      </c>
      <c r="B2917" s="3" t="str">
        <f>"1120100323"</f>
        <v>1120100323</v>
      </c>
      <c r="C2917" s="3" t="s">
        <v>404</v>
      </c>
      <c r="D2917" s="3" t="s">
        <v>2935</v>
      </c>
      <c r="E2917" s="3" t="s">
        <v>405</v>
      </c>
    </row>
    <row r="2918" spans="1:5" ht="13.5">
      <c r="A2918" s="3" t="s">
        <v>3241</v>
      </c>
      <c r="B2918" s="3" t="str">
        <f>"1120100324"</f>
        <v>1120100324</v>
      </c>
      <c r="C2918" s="3" t="s">
        <v>404</v>
      </c>
      <c r="D2918" s="3" t="s">
        <v>2935</v>
      </c>
      <c r="E2918" s="3" t="s">
        <v>405</v>
      </c>
    </row>
    <row r="2919" spans="1:5" ht="13.5">
      <c r="A2919" s="3" t="s">
        <v>3242</v>
      </c>
      <c r="B2919" s="3" t="str">
        <f>"1120100325"</f>
        <v>1120100325</v>
      </c>
      <c r="C2919" s="3" t="s">
        <v>404</v>
      </c>
      <c r="D2919" s="3" t="s">
        <v>2935</v>
      </c>
      <c r="E2919" s="3" t="s">
        <v>405</v>
      </c>
    </row>
    <row r="2920" spans="1:5" ht="13.5">
      <c r="A2920" s="3" t="s">
        <v>3243</v>
      </c>
      <c r="B2920" s="3" t="str">
        <f>"1120100326"</f>
        <v>1120100326</v>
      </c>
      <c r="C2920" s="3" t="s">
        <v>404</v>
      </c>
      <c r="D2920" s="3" t="s">
        <v>2935</v>
      </c>
      <c r="E2920" s="3" t="s">
        <v>405</v>
      </c>
    </row>
    <row r="2921" spans="1:5" ht="13.5">
      <c r="A2921" s="3" t="s">
        <v>3244</v>
      </c>
      <c r="B2921" s="3" t="str">
        <f>"1120100327"</f>
        <v>1120100327</v>
      </c>
      <c r="C2921" s="3" t="s">
        <v>404</v>
      </c>
      <c r="D2921" s="3" t="s">
        <v>2935</v>
      </c>
      <c r="E2921" s="3" t="s">
        <v>405</v>
      </c>
    </row>
    <row r="2922" spans="1:5" ht="13.5">
      <c r="A2922" s="3" t="s">
        <v>3245</v>
      </c>
      <c r="B2922" s="3" t="str">
        <f>"1120100328"</f>
        <v>1120100328</v>
      </c>
      <c r="C2922" s="3" t="s">
        <v>404</v>
      </c>
      <c r="D2922" s="3" t="s">
        <v>2935</v>
      </c>
      <c r="E2922" s="3" t="s">
        <v>405</v>
      </c>
    </row>
    <row r="2923" spans="1:5" ht="13.5">
      <c r="A2923" s="3" t="s">
        <v>3246</v>
      </c>
      <c r="B2923" s="3" t="str">
        <f>"1120100329"</f>
        <v>1120100329</v>
      </c>
      <c r="C2923" s="3" t="s">
        <v>404</v>
      </c>
      <c r="D2923" s="3" t="s">
        <v>2935</v>
      </c>
      <c r="E2923" s="3" t="s">
        <v>405</v>
      </c>
    </row>
    <row r="2924" spans="1:5" ht="13.5">
      <c r="A2924" s="3" t="s">
        <v>3247</v>
      </c>
      <c r="B2924" s="3" t="str">
        <f>"1120100330"</f>
        <v>1120100330</v>
      </c>
      <c r="C2924" s="3" t="s">
        <v>404</v>
      </c>
      <c r="D2924" s="3" t="s">
        <v>2935</v>
      </c>
      <c r="E2924" s="3" t="s">
        <v>405</v>
      </c>
    </row>
    <row r="2925" spans="1:5" ht="13.5">
      <c r="A2925" s="3" t="s">
        <v>3248</v>
      </c>
      <c r="B2925" s="3" t="str">
        <f>"1120100331"</f>
        <v>1120100331</v>
      </c>
      <c r="C2925" s="3" t="s">
        <v>404</v>
      </c>
      <c r="D2925" s="3" t="s">
        <v>2935</v>
      </c>
      <c r="E2925" s="3" t="s">
        <v>405</v>
      </c>
    </row>
    <row r="2926" spans="1:5" ht="13.5">
      <c r="A2926" s="3" t="s">
        <v>3249</v>
      </c>
      <c r="B2926" s="3" t="str">
        <f>"1120100332"</f>
        <v>1120100332</v>
      </c>
      <c r="C2926" s="3" t="s">
        <v>404</v>
      </c>
      <c r="D2926" s="3" t="s">
        <v>2935</v>
      </c>
      <c r="E2926" s="3" t="s">
        <v>405</v>
      </c>
    </row>
    <row r="2927" spans="1:5" ht="13.5">
      <c r="A2927" s="3" t="s">
        <v>3250</v>
      </c>
      <c r="B2927" s="3" t="str">
        <f>"1120100333"</f>
        <v>1120100333</v>
      </c>
      <c r="C2927" s="3" t="s">
        <v>404</v>
      </c>
      <c r="D2927" s="3" t="s">
        <v>2935</v>
      </c>
      <c r="E2927" s="3" t="s">
        <v>405</v>
      </c>
    </row>
    <row r="2928" spans="1:5" ht="13.5">
      <c r="A2928" s="3" t="s">
        <v>3251</v>
      </c>
      <c r="B2928" s="3" t="str">
        <f>"1120100334"</f>
        <v>1120100334</v>
      </c>
      <c r="C2928" s="3" t="s">
        <v>404</v>
      </c>
      <c r="D2928" s="3" t="s">
        <v>2935</v>
      </c>
      <c r="E2928" s="3" t="s">
        <v>405</v>
      </c>
    </row>
    <row r="2929" spans="1:5" ht="13.5">
      <c r="A2929" s="3" t="s">
        <v>3252</v>
      </c>
      <c r="B2929" s="3" t="str">
        <f>"1120100335"</f>
        <v>1120100335</v>
      </c>
      <c r="C2929" s="3" t="s">
        <v>404</v>
      </c>
      <c r="D2929" s="3" t="s">
        <v>2935</v>
      </c>
      <c r="E2929" s="3" t="s">
        <v>405</v>
      </c>
    </row>
    <row r="2930" spans="1:5" ht="13.5">
      <c r="A2930" s="3" t="s">
        <v>3253</v>
      </c>
      <c r="B2930" s="3" t="str">
        <f>"1120100336"</f>
        <v>1120100336</v>
      </c>
      <c r="C2930" s="3" t="s">
        <v>404</v>
      </c>
      <c r="D2930" s="3" t="s">
        <v>2935</v>
      </c>
      <c r="E2930" s="3" t="s">
        <v>405</v>
      </c>
    </row>
    <row r="2931" spans="1:5" ht="13.5">
      <c r="A2931" s="3" t="s">
        <v>3254</v>
      </c>
      <c r="B2931" s="3" t="str">
        <f>"1120100337"</f>
        <v>1120100337</v>
      </c>
      <c r="C2931" s="3" t="s">
        <v>404</v>
      </c>
      <c r="D2931" s="3" t="s">
        <v>2935</v>
      </c>
      <c r="E2931" s="3" t="s">
        <v>405</v>
      </c>
    </row>
    <row r="2932" spans="1:5" ht="13.5">
      <c r="A2932" s="3" t="s">
        <v>3255</v>
      </c>
      <c r="B2932" s="3" t="str">
        <f>"1120100338"</f>
        <v>1120100338</v>
      </c>
      <c r="C2932" s="3" t="s">
        <v>404</v>
      </c>
      <c r="D2932" s="3" t="s">
        <v>2935</v>
      </c>
      <c r="E2932" s="3" t="s">
        <v>405</v>
      </c>
    </row>
    <row r="2933" spans="1:5" ht="13.5">
      <c r="A2933" s="3" t="s">
        <v>3256</v>
      </c>
      <c r="B2933" s="3" t="str">
        <f>"1120100339"</f>
        <v>1120100339</v>
      </c>
      <c r="C2933" s="3" t="s">
        <v>404</v>
      </c>
      <c r="D2933" s="3" t="s">
        <v>2935</v>
      </c>
      <c r="E2933" s="3" t="s">
        <v>405</v>
      </c>
    </row>
    <row r="2934" spans="1:5" ht="13.5">
      <c r="A2934" s="3" t="s">
        <v>3257</v>
      </c>
      <c r="B2934" s="3" t="str">
        <f>"1120100340"</f>
        <v>1120100340</v>
      </c>
      <c r="C2934" s="3" t="s">
        <v>404</v>
      </c>
      <c r="D2934" s="3" t="s">
        <v>2935</v>
      </c>
      <c r="E2934" s="3" t="s">
        <v>405</v>
      </c>
    </row>
    <row r="2935" spans="1:5" ht="13.5">
      <c r="A2935" s="3" t="s">
        <v>3258</v>
      </c>
      <c r="B2935" s="3" t="str">
        <f>"1120100341"</f>
        <v>1120100341</v>
      </c>
      <c r="C2935" s="3" t="s">
        <v>404</v>
      </c>
      <c r="D2935" s="3" t="s">
        <v>2935</v>
      </c>
      <c r="E2935" s="3" t="s">
        <v>405</v>
      </c>
    </row>
    <row r="2936" spans="1:5" ht="13.5">
      <c r="A2936" s="3" t="s">
        <v>3259</v>
      </c>
      <c r="B2936" s="3" t="str">
        <f>"1120100342"</f>
        <v>1120100342</v>
      </c>
      <c r="C2936" s="3" t="s">
        <v>404</v>
      </c>
      <c r="D2936" s="3" t="s">
        <v>2935</v>
      </c>
      <c r="E2936" s="3" t="s">
        <v>405</v>
      </c>
    </row>
    <row r="2937" spans="1:5" ht="13.5">
      <c r="A2937" s="3" t="s">
        <v>3260</v>
      </c>
      <c r="B2937" s="3" t="str">
        <f>"1120100343"</f>
        <v>1120100343</v>
      </c>
      <c r="C2937" s="3" t="s">
        <v>404</v>
      </c>
      <c r="D2937" s="3" t="s">
        <v>2935</v>
      </c>
      <c r="E2937" s="3" t="s">
        <v>405</v>
      </c>
    </row>
    <row r="2938" spans="1:5" ht="13.5">
      <c r="A2938" s="3" t="s">
        <v>3261</v>
      </c>
      <c r="B2938" s="3" t="str">
        <f>"1120100344"</f>
        <v>1120100344</v>
      </c>
      <c r="C2938" s="3" t="s">
        <v>404</v>
      </c>
      <c r="D2938" s="3" t="s">
        <v>2935</v>
      </c>
      <c r="E2938" s="3" t="s">
        <v>405</v>
      </c>
    </row>
    <row r="2939" spans="1:5" ht="13.5">
      <c r="A2939" s="3" t="s">
        <v>3262</v>
      </c>
      <c r="B2939" s="3" t="str">
        <f>"1120100345"</f>
        <v>1120100345</v>
      </c>
      <c r="C2939" s="3" t="s">
        <v>404</v>
      </c>
      <c r="D2939" s="3" t="s">
        <v>2935</v>
      </c>
      <c r="E2939" s="3" t="s">
        <v>405</v>
      </c>
    </row>
    <row r="2940" spans="1:5" ht="13.5">
      <c r="A2940" s="3" t="s">
        <v>3263</v>
      </c>
      <c r="B2940" s="3" t="str">
        <f>"1120100346"</f>
        <v>1120100346</v>
      </c>
      <c r="C2940" s="3" t="s">
        <v>404</v>
      </c>
      <c r="D2940" s="3" t="s">
        <v>2935</v>
      </c>
      <c r="E2940" s="3" t="s">
        <v>405</v>
      </c>
    </row>
    <row r="2941" spans="1:5" ht="13.5">
      <c r="A2941" s="3" t="s">
        <v>3264</v>
      </c>
      <c r="B2941" s="3" t="str">
        <f>"1120100347"</f>
        <v>1120100347</v>
      </c>
      <c r="C2941" s="3" t="s">
        <v>404</v>
      </c>
      <c r="D2941" s="3" t="s">
        <v>2935</v>
      </c>
      <c r="E2941" s="3" t="s">
        <v>405</v>
      </c>
    </row>
    <row r="2942" spans="1:5" ht="13.5">
      <c r="A2942" s="3" t="s">
        <v>3265</v>
      </c>
      <c r="B2942" s="3" t="str">
        <f>"1120100348"</f>
        <v>1120100348</v>
      </c>
      <c r="C2942" s="3" t="s">
        <v>404</v>
      </c>
      <c r="D2942" s="3" t="s">
        <v>2935</v>
      </c>
      <c r="E2942" s="3" t="s">
        <v>405</v>
      </c>
    </row>
    <row r="2943" spans="1:5" ht="13.5">
      <c r="A2943" s="3" t="s">
        <v>3266</v>
      </c>
      <c r="B2943" s="3" t="str">
        <f>"1120100349"</f>
        <v>1120100349</v>
      </c>
      <c r="C2943" s="3" t="s">
        <v>404</v>
      </c>
      <c r="D2943" s="3" t="s">
        <v>2935</v>
      </c>
      <c r="E2943" s="3" t="s">
        <v>405</v>
      </c>
    </row>
    <row r="2944" spans="1:5" ht="13.5">
      <c r="A2944" s="3" t="s">
        <v>3267</v>
      </c>
      <c r="B2944" s="3" t="str">
        <f>"1120100350"</f>
        <v>1120100350</v>
      </c>
      <c r="C2944" s="3" t="s">
        <v>404</v>
      </c>
      <c r="D2944" s="3" t="s">
        <v>2935</v>
      </c>
      <c r="E2944" s="3" t="s">
        <v>405</v>
      </c>
    </row>
    <row r="2945" spans="1:5" ht="13.5">
      <c r="A2945" s="3" t="s">
        <v>3268</v>
      </c>
      <c r="B2945" s="3" t="str">
        <f>"1120100351"</f>
        <v>1120100351</v>
      </c>
      <c r="C2945" s="3" t="s">
        <v>404</v>
      </c>
      <c r="D2945" s="3" t="s">
        <v>2935</v>
      </c>
      <c r="E2945" s="3" t="s">
        <v>405</v>
      </c>
    </row>
    <row r="2946" spans="1:5" ht="13.5">
      <c r="A2946" s="3" t="s">
        <v>3269</v>
      </c>
      <c r="B2946" s="3" t="str">
        <f>"1120100352"</f>
        <v>1120100352</v>
      </c>
      <c r="C2946" s="3" t="s">
        <v>404</v>
      </c>
      <c r="D2946" s="3" t="s">
        <v>2935</v>
      </c>
      <c r="E2946" s="3" t="s">
        <v>405</v>
      </c>
    </row>
    <row r="2947" spans="1:5" ht="13.5">
      <c r="A2947" s="3" t="s">
        <v>3270</v>
      </c>
      <c r="B2947" s="3" t="str">
        <f>"1120100353"</f>
        <v>1120100353</v>
      </c>
      <c r="C2947" s="3" t="s">
        <v>404</v>
      </c>
      <c r="D2947" s="3" t="s">
        <v>2935</v>
      </c>
      <c r="E2947" s="3" t="s">
        <v>405</v>
      </c>
    </row>
    <row r="2948" spans="1:5" ht="13.5">
      <c r="A2948" s="3" t="s">
        <v>3271</v>
      </c>
      <c r="B2948" s="3" t="str">
        <f>"1120100354"</f>
        <v>1120100354</v>
      </c>
      <c r="C2948" s="3" t="s">
        <v>404</v>
      </c>
      <c r="D2948" s="3" t="s">
        <v>2935</v>
      </c>
      <c r="E2948" s="3" t="s">
        <v>405</v>
      </c>
    </row>
    <row r="2949" spans="1:5" ht="13.5">
      <c r="A2949" s="3" t="s">
        <v>3272</v>
      </c>
      <c r="B2949" s="3" t="str">
        <f>"1120100355"</f>
        <v>1120100355</v>
      </c>
      <c r="C2949" s="3" t="s">
        <v>404</v>
      </c>
      <c r="D2949" s="3" t="s">
        <v>2935</v>
      </c>
      <c r="E2949" s="3" t="s">
        <v>405</v>
      </c>
    </row>
    <row r="2950" spans="1:5" ht="13.5">
      <c r="A2950" s="3" t="s">
        <v>3273</v>
      </c>
      <c r="B2950" s="3" t="str">
        <f>"1120100356"</f>
        <v>1120100356</v>
      </c>
      <c r="C2950" s="3" t="s">
        <v>404</v>
      </c>
      <c r="D2950" s="3" t="s">
        <v>2935</v>
      </c>
      <c r="E2950" s="3" t="s">
        <v>405</v>
      </c>
    </row>
    <row r="2951" spans="1:5" ht="13.5">
      <c r="A2951" s="3" t="s">
        <v>332</v>
      </c>
      <c r="B2951" s="3" t="str">
        <f>"1120100357"</f>
        <v>1120100357</v>
      </c>
      <c r="C2951" s="3" t="s">
        <v>404</v>
      </c>
      <c r="D2951" s="3" t="s">
        <v>2935</v>
      </c>
      <c r="E2951" s="3" t="s">
        <v>405</v>
      </c>
    </row>
    <row r="2952" spans="1:5" ht="13.5">
      <c r="A2952" s="3" t="s">
        <v>3274</v>
      </c>
      <c r="B2952" s="3" t="str">
        <f>"1120100358"</f>
        <v>1120100358</v>
      </c>
      <c r="C2952" s="3" t="s">
        <v>404</v>
      </c>
      <c r="D2952" s="3" t="s">
        <v>2935</v>
      </c>
      <c r="E2952" s="3" t="s">
        <v>405</v>
      </c>
    </row>
    <row r="2953" spans="1:5" ht="13.5">
      <c r="A2953" s="3" t="s">
        <v>3275</v>
      </c>
      <c r="B2953" s="3" t="str">
        <f>"1120100359"</f>
        <v>1120100359</v>
      </c>
      <c r="C2953" s="3" t="s">
        <v>404</v>
      </c>
      <c r="D2953" s="3" t="s">
        <v>2935</v>
      </c>
      <c r="E2953" s="3" t="s">
        <v>405</v>
      </c>
    </row>
    <row r="2954" spans="1:5" ht="13.5">
      <c r="A2954" s="3" t="s">
        <v>3276</v>
      </c>
      <c r="B2954" s="3" t="str">
        <f>"1120100360"</f>
        <v>1120100360</v>
      </c>
      <c r="C2954" s="3" t="s">
        <v>404</v>
      </c>
      <c r="D2954" s="3" t="s">
        <v>2935</v>
      </c>
      <c r="E2954" s="3" t="s">
        <v>405</v>
      </c>
    </row>
    <row r="2955" spans="1:5" ht="13.5">
      <c r="A2955" s="3" t="s">
        <v>3277</v>
      </c>
      <c r="B2955" s="3" t="str">
        <f>"1120100361"</f>
        <v>1120100361</v>
      </c>
      <c r="C2955" s="3" t="s">
        <v>404</v>
      </c>
      <c r="D2955" s="3" t="s">
        <v>2935</v>
      </c>
      <c r="E2955" s="3" t="s">
        <v>405</v>
      </c>
    </row>
    <row r="2956" spans="1:5" ht="13.5">
      <c r="A2956" s="3" t="s">
        <v>3278</v>
      </c>
      <c r="B2956" s="3" t="str">
        <f>"1120100362"</f>
        <v>1120100362</v>
      </c>
      <c r="C2956" s="3" t="s">
        <v>404</v>
      </c>
      <c r="D2956" s="3" t="s">
        <v>2935</v>
      </c>
      <c r="E2956" s="3" t="s">
        <v>405</v>
      </c>
    </row>
    <row r="2957" spans="1:5" ht="13.5">
      <c r="A2957" s="3" t="s">
        <v>3279</v>
      </c>
      <c r="B2957" s="3" t="str">
        <f>"1120100363"</f>
        <v>1120100363</v>
      </c>
      <c r="C2957" s="3" t="s">
        <v>404</v>
      </c>
      <c r="D2957" s="3" t="s">
        <v>2935</v>
      </c>
      <c r="E2957" s="3" t="s">
        <v>405</v>
      </c>
    </row>
    <row r="2958" spans="1:5" ht="13.5">
      <c r="A2958" s="3" t="s">
        <v>3280</v>
      </c>
      <c r="B2958" s="3" t="str">
        <f>"1120100364"</f>
        <v>1120100364</v>
      </c>
      <c r="C2958" s="3" t="s">
        <v>404</v>
      </c>
      <c r="D2958" s="3" t="s">
        <v>2935</v>
      </c>
      <c r="E2958" s="3" t="s">
        <v>405</v>
      </c>
    </row>
    <row r="2959" spans="1:5" ht="13.5">
      <c r="A2959" s="3" t="s">
        <v>3281</v>
      </c>
      <c r="B2959" s="3" t="str">
        <f>"1120100365"</f>
        <v>1120100365</v>
      </c>
      <c r="C2959" s="3" t="s">
        <v>404</v>
      </c>
      <c r="D2959" s="3" t="s">
        <v>2935</v>
      </c>
      <c r="E2959" s="3" t="s">
        <v>405</v>
      </c>
    </row>
    <row r="2960" spans="1:5" ht="13.5">
      <c r="A2960" s="3" t="s">
        <v>3282</v>
      </c>
      <c r="B2960" s="3" t="str">
        <f>"1120100366"</f>
        <v>1120100366</v>
      </c>
      <c r="C2960" s="3" t="s">
        <v>404</v>
      </c>
      <c r="D2960" s="3" t="s">
        <v>2935</v>
      </c>
      <c r="E2960" s="3" t="s">
        <v>405</v>
      </c>
    </row>
    <row r="2961" spans="1:5" ht="13.5">
      <c r="A2961" s="3" t="s">
        <v>3283</v>
      </c>
      <c r="B2961" s="3" t="str">
        <f>"1120100367"</f>
        <v>1120100367</v>
      </c>
      <c r="C2961" s="3" t="s">
        <v>404</v>
      </c>
      <c r="D2961" s="3" t="s">
        <v>2935</v>
      </c>
      <c r="E2961" s="3" t="s">
        <v>405</v>
      </c>
    </row>
    <row r="2962" spans="1:5" ht="13.5">
      <c r="A2962" s="3" t="s">
        <v>3284</v>
      </c>
      <c r="B2962" s="3" t="str">
        <f>"1120100368"</f>
        <v>1120100368</v>
      </c>
      <c r="C2962" s="3" t="s">
        <v>404</v>
      </c>
      <c r="D2962" s="3" t="s">
        <v>2935</v>
      </c>
      <c r="E2962" s="3" t="s">
        <v>405</v>
      </c>
    </row>
    <row r="2963" spans="1:5" ht="13.5">
      <c r="A2963" s="3" t="s">
        <v>3285</v>
      </c>
      <c r="B2963" s="3" t="str">
        <f>"1120100369"</f>
        <v>1120100369</v>
      </c>
      <c r="C2963" s="3" t="s">
        <v>404</v>
      </c>
      <c r="D2963" s="3" t="s">
        <v>2935</v>
      </c>
      <c r="E2963" s="3" t="s">
        <v>405</v>
      </c>
    </row>
    <row r="2964" spans="1:5" ht="13.5">
      <c r="A2964" s="3" t="s">
        <v>3286</v>
      </c>
      <c r="B2964" s="3" t="str">
        <f>"1120100370"</f>
        <v>1120100370</v>
      </c>
      <c r="C2964" s="3" t="s">
        <v>404</v>
      </c>
      <c r="D2964" s="3" t="s">
        <v>2935</v>
      </c>
      <c r="E2964" s="3" t="s">
        <v>405</v>
      </c>
    </row>
    <row r="2965" spans="1:5" ht="13.5">
      <c r="A2965" s="3" t="s">
        <v>3287</v>
      </c>
      <c r="B2965" s="3" t="str">
        <f>"1120100371"</f>
        <v>1120100371</v>
      </c>
      <c r="C2965" s="3" t="s">
        <v>404</v>
      </c>
      <c r="D2965" s="3" t="s">
        <v>2935</v>
      </c>
      <c r="E2965" s="3" t="s">
        <v>405</v>
      </c>
    </row>
    <row r="2966" spans="1:5" ht="13.5">
      <c r="A2966" s="3" t="s">
        <v>3288</v>
      </c>
      <c r="B2966" s="3" t="str">
        <f>"1120100372"</f>
        <v>1120100372</v>
      </c>
      <c r="C2966" s="3" t="s">
        <v>404</v>
      </c>
      <c r="D2966" s="3" t="s">
        <v>2935</v>
      </c>
      <c r="E2966" s="3" t="s">
        <v>405</v>
      </c>
    </row>
    <row r="2967" spans="1:5" ht="13.5">
      <c r="A2967" s="3" t="s">
        <v>3289</v>
      </c>
      <c r="B2967" s="3" t="str">
        <f>"1120100373"</f>
        <v>1120100373</v>
      </c>
      <c r="C2967" s="3" t="s">
        <v>404</v>
      </c>
      <c r="D2967" s="3" t="s">
        <v>2935</v>
      </c>
      <c r="E2967" s="3" t="s">
        <v>405</v>
      </c>
    </row>
    <row r="2968" spans="1:5" ht="13.5">
      <c r="A2968" s="3" t="s">
        <v>3290</v>
      </c>
      <c r="B2968" s="3" t="str">
        <f>"1120100374"</f>
        <v>1120100374</v>
      </c>
      <c r="C2968" s="3" t="s">
        <v>404</v>
      </c>
      <c r="D2968" s="3" t="s">
        <v>2935</v>
      </c>
      <c r="E2968" s="3" t="s">
        <v>405</v>
      </c>
    </row>
    <row r="2969" spans="1:5" ht="13.5">
      <c r="A2969" s="3" t="s">
        <v>3291</v>
      </c>
      <c r="B2969" s="3" t="str">
        <f>"1120100375"</f>
        <v>1120100375</v>
      </c>
      <c r="C2969" s="3" t="s">
        <v>404</v>
      </c>
      <c r="D2969" s="3" t="s">
        <v>2935</v>
      </c>
      <c r="E2969" s="3" t="s">
        <v>405</v>
      </c>
    </row>
    <row r="2970" spans="1:5" ht="13.5">
      <c r="A2970" s="3" t="s">
        <v>3292</v>
      </c>
      <c r="B2970" s="3" t="str">
        <f>"1120100376"</f>
        <v>1120100376</v>
      </c>
      <c r="C2970" s="3" t="s">
        <v>404</v>
      </c>
      <c r="D2970" s="3" t="s">
        <v>2935</v>
      </c>
      <c r="E2970" s="3" t="s">
        <v>405</v>
      </c>
    </row>
    <row r="2971" spans="1:5" ht="13.5">
      <c r="A2971" s="3" t="s">
        <v>3293</v>
      </c>
      <c r="B2971" s="3" t="str">
        <f>"1120100377"</f>
        <v>1120100377</v>
      </c>
      <c r="C2971" s="3" t="s">
        <v>404</v>
      </c>
      <c r="D2971" s="3" t="s">
        <v>2935</v>
      </c>
      <c r="E2971" s="3" t="s">
        <v>405</v>
      </c>
    </row>
    <row r="2972" spans="1:5" ht="13.5">
      <c r="A2972" s="3" t="s">
        <v>3294</v>
      </c>
      <c r="B2972" s="3" t="str">
        <f>"1120100378"</f>
        <v>1120100378</v>
      </c>
      <c r="C2972" s="3" t="s">
        <v>404</v>
      </c>
      <c r="D2972" s="3" t="s">
        <v>2935</v>
      </c>
      <c r="E2972" s="3" t="s">
        <v>405</v>
      </c>
    </row>
    <row r="2973" spans="1:5" ht="13.5">
      <c r="A2973" s="3" t="s">
        <v>3295</v>
      </c>
      <c r="B2973" s="3" t="str">
        <f>"1120100379"</f>
        <v>1120100379</v>
      </c>
      <c r="C2973" s="3" t="s">
        <v>404</v>
      </c>
      <c r="D2973" s="3" t="s">
        <v>2935</v>
      </c>
      <c r="E2973" s="3" t="s">
        <v>405</v>
      </c>
    </row>
    <row r="2974" spans="1:5" ht="13.5">
      <c r="A2974" s="3" t="s">
        <v>3296</v>
      </c>
      <c r="B2974" s="3" t="str">
        <f>"1120100380"</f>
        <v>1120100380</v>
      </c>
      <c r="C2974" s="3" t="s">
        <v>404</v>
      </c>
      <c r="D2974" s="3" t="s">
        <v>2935</v>
      </c>
      <c r="E2974" s="3" t="s">
        <v>405</v>
      </c>
    </row>
    <row r="2975" spans="1:5" ht="13.5">
      <c r="A2975" s="3" t="s">
        <v>3297</v>
      </c>
      <c r="B2975" s="3" t="str">
        <f>"1120100381"</f>
        <v>1120100381</v>
      </c>
      <c r="C2975" s="3" t="s">
        <v>404</v>
      </c>
      <c r="D2975" s="3" t="s">
        <v>2935</v>
      </c>
      <c r="E2975" s="3" t="s">
        <v>405</v>
      </c>
    </row>
    <row r="2976" spans="1:5" ht="13.5">
      <c r="A2976" s="3" t="s">
        <v>3298</v>
      </c>
      <c r="B2976" s="3" t="str">
        <f>"1120100382"</f>
        <v>1120100382</v>
      </c>
      <c r="C2976" s="3" t="s">
        <v>404</v>
      </c>
      <c r="D2976" s="3" t="s">
        <v>2935</v>
      </c>
      <c r="E2976" s="3" t="s">
        <v>405</v>
      </c>
    </row>
    <row r="2977" spans="1:5" ht="13.5">
      <c r="A2977" s="3" t="s">
        <v>3299</v>
      </c>
      <c r="B2977" s="3" t="str">
        <f>"1120100383"</f>
        <v>1120100383</v>
      </c>
      <c r="C2977" s="3" t="s">
        <v>404</v>
      </c>
      <c r="D2977" s="3" t="s">
        <v>2935</v>
      </c>
      <c r="E2977" s="3" t="s">
        <v>405</v>
      </c>
    </row>
    <row r="2978" spans="1:5" ht="13.5">
      <c r="A2978" s="3" t="s">
        <v>3300</v>
      </c>
      <c r="B2978" s="3" t="str">
        <f>"1120100384"</f>
        <v>1120100384</v>
      </c>
      <c r="C2978" s="3" t="s">
        <v>404</v>
      </c>
      <c r="D2978" s="3" t="s">
        <v>2935</v>
      </c>
      <c r="E2978" s="3" t="s">
        <v>405</v>
      </c>
    </row>
    <row r="2979" spans="1:5" ht="13.5">
      <c r="A2979" s="3" t="s">
        <v>3301</v>
      </c>
      <c r="B2979" s="3" t="str">
        <f>"1120100385"</f>
        <v>1120100385</v>
      </c>
      <c r="C2979" s="3" t="s">
        <v>404</v>
      </c>
      <c r="D2979" s="3" t="s">
        <v>2935</v>
      </c>
      <c r="E2979" s="3" t="s">
        <v>405</v>
      </c>
    </row>
    <row r="2980" spans="1:5" ht="13.5">
      <c r="A2980" s="3" t="s">
        <v>3302</v>
      </c>
      <c r="B2980" s="3" t="str">
        <f>"1120100386"</f>
        <v>1120100386</v>
      </c>
      <c r="C2980" s="3" t="s">
        <v>404</v>
      </c>
      <c r="D2980" s="3" t="s">
        <v>2935</v>
      </c>
      <c r="E2980" s="3" t="s">
        <v>405</v>
      </c>
    </row>
    <row r="2981" spans="1:5" ht="13.5">
      <c r="A2981" s="3" t="s">
        <v>3303</v>
      </c>
      <c r="B2981" s="3" t="str">
        <f>"1120100387"</f>
        <v>1120100387</v>
      </c>
      <c r="C2981" s="3" t="s">
        <v>404</v>
      </c>
      <c r="D2981" s="3" t="s">
        <v>2935</v>
      </c>
      <c r="E2981" s="3" t="s">
        <v>405</v>
      </c>
    </row>
    <row r="2982" spans="1:5" ht="13.5">
      <c r="A2982" s="3" t="s">
        <v>3304</v>
      </c>
      <c r="B2982" s="3" t="str">
        <f>"1120100388"</f>
        <v>1120100388</v>
      </c>
      <c r="C2982" s="3" t="s">
        <v>404</v>
      </c>
      <c r="D2982" s="3" t="s">
        <v>2935</v>
      </c>
      <c r="E2982" s="3" t="s">
        <v>405</v>
      </c>
    </row>
    <row r="2983" spans="1:5" ht="13.5">
      <c r="A2983" s="3" t="s">
        <v>3305</v>
      </c>
      <c r="B2983" s="3" t="str">
        <f>"1120100389"</f>
        <v>1120100389</v>
      </c>
      <c r="C2983" s="3" t="s">
        <v>404</v>
      </c>
      <c r="D2983" s="3" t="s">
        <v>2935</v>
      </c>
      <c r="E2983" s="3" t="s">
        <v>405</v>
      </c>
    </row>
    <row r="2984" spans="1:5" ht="13.5">
      <c r="A2984" s="3" t="s">
        <v>3306</v>
      </c>
      <c r="B2984" s="3" t="str">
        <f>"1120100390"</f>
        <v>1120100390</v>
      </c>
      <c r="C2984" s="3" t="s">
        <v>404</v>
      </c>
      <c r="D2984" s="3" t="s">
        <v>2935</v>
      </c>
      <c r="E2984" s="3" t="s">
        <v>405</v>
      </c>
    </row>
    <row r="2985" spans="1:5" ht="13.5">
      <c r="A2985" s="3" t="s">
        <v>3307</v>
      </c>
      <c r="B2985" s="3" t="str">
        <f>"1120100391"</f>
        <v>1120100391</v>
      </c>
      <c r="C2985" s="3" t="s">
        <v>404</v>
      </c>
      <c r="D2985" s="3" t="s">
        <v>2935</v>
      </c>
      <c r="E2985" s="3" t="s">
        <v>405</v>
      </c>
    </row>
    <row r="2986" spans="1:5" ht="13.5">
      <c r="A2986" s="3" t="s">
        <v>3308</v>
      </c>
      <c r="B2986" s="3" t="str">
        <f>"1120100392"</f>
        <v>1120100392</v>
      </c>
      <c r="C2986" s="3" t="s">
        <v>404</v>
      </c>
      <c r="D2986" s="3" t="s">
        <v>2935</v>
      </c>
      <c r="E2986" s="3" t="s">
        <v>405</v>
      </c>
    </row>
    <row r="2987" spans="1:5" ht="13.5">
      <c r="A2987" s="3" t="s">
        <v>3309</v>
      </c>
      <c r="B2987" s="3" t="str">
        <f>"1120100393"</f>
        <v>1120100393</v>
      </c>
      <c r="C2987" s="3" t="s">
        <v>404</v>
      </c>
      <c r="D2987" s="3" t="s">
        <v>2935</v>
      </c>
      <c r="E2987" s="3" t="s">
        <v>405</v>
      </c>
    </row>
    <row r="2988" spans="1:5" ht="13.5">
      <c r="A2988" s="3" t="s">
        <v>3310</v>
      </c>
      <c r="B2988" s="3" t="str">
        <f>"1120100394"</f>
        <v>1120100394</v>
      </c>
      <c r="C2988" s="3" t="s">
        <v>404</v>
      </c>
      <c r="D2988" s="3" t="s">
        <v>2935</v>
      </c>
      <c r="E2988" s="3" t="s">
        <v>405</v>
      </c>
    </row>
    <row r="2989" spans="1:5" ht="13.5">
      <c r="A2989" s="3" t="s">
        <v>3311</v>
      </c>
      <c r="B2989" s="3" t="str">
        <f>"1120100395"</f>
        <v>1120100395</v>
      </c>
      <c r="C2989" s="3" t="s">
        <v>404</v>
      </c>
      <c r="D2989" s="3" t="s">
        <v>2935</v>
      </c>
      <c r="E2989" s="3" t="s">
        <v>405</v>
      </c>
    </row>
    <row r="2990" spans="1:5" ht="13.5">
      <c r="A2990" s="3" t="s">
        <v>3312</v>
      </c>
      <c r="B2990" s="3" t="str">
        <f>"1120100396"</f>
        <v>1120100396</v>
      </c>
      <c r="C2990" s="3" t="s">
        <v>404</v>
      </c>
      <c r="D2990" s="3" t="s">
        <v>2935</v>
      </c>
      <c r="E2990" s="3" t="s">
        <v>405</v>
      </c>
    </row>
    <row r="2991" spans="1:5" ht="13.5">
      <c r="A2991" s="3" t="s">
        <v>3313</v>
      </c>
      <c r="B2991" s="3" t="str">
        <f>"1120100397"</f>
        <v>1120100397</v>
      </c>
      <c r="C2991" s="3" t="s">
        <v>404</v>
      </c>
      <c r="D2991" s="3" t="s">
        <v>2935</v>
      </c>
      <c r="E2991" s="3" t="s">
        <v>405</v>
      </c>
    </row>
    <row r="2992" spans="1:5" ht="13.5">
      <c r="A2992" s="3" t="s">
        <v>3314</v>
      </c>
      <c r="B2992" s="3" t="str">
        <f>"1120100398"</f>
        <v>1120100398</v>
      </c>
      <c r="C2992" s="3" t="s">
        <v>404</v>
      </c>
      <c r="D2992" s="3" t="s">
        <v>2935</v>
      </c>
      <c r="E2992" s="3" t="s">
        <v>405</v>
      </c>
    </row>
    <row r="2993" spans="1:5" ht="13.5">
      <c r="A2993" s="3" t="s">
        <v>3315</v>
      </c>
      <c r="B2993" s="3" t="str">
        <f>"1120100399"</f>
        <v>1120100399</v>
      </c>
      <c r="C2993" s="3" t="s">
        <v>404</v>
      </c>
      <c r="D2993" s="3" t="s">
        <v>2935</v>
      </c>
      <c r="E2993" s="3" t="s">
        <v>405</v>
      </c>
    </row>
    <row r="2994" spans="1:5" ht="13.5">
      <c r="A2994" s="3" t="s">
        <v>3316</v>
      </c>
      <c r="B2994" s="3" t="str">
        <f>"1120100400"</f>
        <v>1120100400</v>
      </c>
      <c r="C2994" s="3" t="s">
        <v>404</v>
      </c>
      <c r="D2994" s="3" t="s">
        <v>2935</v>
      </c>
      <c r="E2994" s="3" t="s">
        <v>405</v>
      </c>
    </row>
    <row r="2995" spans="1:5" ht="13.5">
      <c r="A2995" s="3" t="s">
        <v>3317</v>
      </c>
      <c r="B2995" s="3" t="str">
        <f>"1120100401"</f>
        <v>1120100401</v>
      </c>
      <c r="C2995" s="3" t="s">
        <v>404</v>
      </c>
      <c r="D2995" s="3" t="s">
        <v>2935</v>
      </c>
      <c r="E2995" s="3" t="s">
        <v>405</v>
      </c>
    </row>
    <row r="2996" spans="1:5" ht="13.5">
      <c r="A2996" s="3" t="s">
        <v>3318</v>
      </c>
      <c r="B2996" s="3" t="str">
        <f>"1120100402"</f>
        <v>1120100402</v>
      </c>
      <c r="C2996" s="3" t="s">
        <v>404</v>
      </c>
      <c r="D2996" s="3" t="s">
        <v>2935</v>
      </c>
      <c r="E2996" s="3" t="s">
        <v>405</v>
      </c>
    </row>
    <row r="2997" spans="1:5" ht="13.5">
      <c r="A2997" s="3" t="s">
        <v>3319</v>
      </c>
      <c r="B2997" s="3" t="str">
        <f>"1120100403"</f>
        <v>1120100403</v>
      </c>
      <c r="C2997" s="3" t="s">
        <v>404</v>
      </c>
      <c r="D2997" s="3" t="s">
        <v>2935</v>
      </c>
      <c r="E2997" s="3" t="s">
        <v>405</v>
      </c>
    </row>
    <row r="2998" spans="1:5" ht="13.5">
      <c r="A2998" s="3" t="s">
        <v>3320</v>
      </c>
      <c r="B2998" s="3" t="str">
        <f>"1120100404"</f>
        <v>1120100404</v>
      </c>
      <c r="C2998" s="3" t="s">
        <v>404</v>
      </c>
      <c r="D2998" s="3" t="s">
        <v>2935</v>
      </c>
      <c r="E2998" s="3" t="s">
        <v>405</v>
      </c>
    </row>
    <row r="2999" spans="1:5" ht="13.5">
      <c r="A2999" s="3" t="s">
        <v>3321</v>
      </c>
      <c r="B2999" s="3" t="str">
        <f>"1120100405"</f>
        <v>1120100405</v>
      </c>
      <c r="C2999" s="3" t="s">
        <v>404</v>
      </c>
      <c r="D2999" s="3" t="s">
        <v>2935</v>
      </c>
      <c r="E2999" s="3" t="s">
        <v>405</v>
      </c>
    </row>
    <row r="3000" spans="1:5" ht="13.5">
      <c r="A3000" s="3" t="s">
        <v>3322</v>
      </c>
      <c r="B3000" s="3" t="str">
        <f>"1120100406"</f>
        <v>1120100406</v>
      </c>
      <c r="C3000" s="3" t="s">
        <v>404</v>
      </c>
      <c r="D3000" s="3" t="s">
        <v>2935</v>
      </c>
      <c r="E3000" s="3" t="s">
        <v>405</v>
      </c>
    </row>
    <row r="3001" spans="1:5" ht="13.5">
      <c r="A3001" s="3" t="s">
        <v>3323</v>
      </c>
      <c r="B3001" s="3" t="str">
        <f>"1120100407"</f>
        <v>1120100407</v>
      </c>
      <c r="C3001" s="3" t="s">
        <v>404</v>
      </c>
      <c r="D3001" s="3" t="s">
        <v>2935</v>
      </c>
      <c r="E3001" s="3" t="s">
        <v>405</v>
      </c>
    </row>
    <row r="3002" spans="1:5" ht="13.5">
      <c r="A3002" s="3" t="s">
        <v>3324</v>
      </c>
      <c r="B3002" s="3" t="str">
        <f>"1120100408"</f>
        <v>1120100408</v>
      </c>
      <c r="C3002" s="3" t="s">
        <v>404</v>
      </c>
      <c r="D3002" s="3" t="s">
        <v>2935</v>
      </c>
      <c r="E3002" s="3" t="s">
        <v>405</v>
      </c>
    </row>
    <row r="3003" spans="1:5" ht="13.5">
      <c r="A3003" s="3" t="s">
        <v>3325</v>
      </c>
      <c r="B3003" s="3" t="str">
        <f>"1120100409"</f>
        <v>1120100409</v>
      </c>
      <c r="C3003" s="3" t="s">
        <v>404</v>
      </c>
      <c r="D3003" s="3" t="s">
        <v>2935</v>
      </c>
      <c r="E3003" s="3" t="s">
        <v>405</v>
      </c>
    </row>
    <row r="3004" spans="1:5" ht="13.5">
      <c r="A3004" s="3" t="s">
        <v>3326</v>
      </c>
      <c r="B3004" s="3" t="str">
        <f>"1120100410"</f>
        <v>1120100410</v>
      </c>
      <c r="C3004" s="3" t="s">
        <v>404</v>
      </c>
      <c r="D3004" s="3" t="s">
        <v>2935</v>
      </c>
      <c r="E3004" s="3" t="s">
        <v>405</v>
      </c>
    </row>
    <row r="3005" spans="1:5" ht="13.5">
      <c r="A3005" s="3" t="s">
        <v>1746</v>
      </c>
      <c r="B3005" s="3" t="str">
        <f>"1120100411"</f>
        <v>1120100411</v>
      </c>
      <c r="C3005" s="3" t="s">
        <v>404</v>
      </c>
      <c r="D3005" s="3" t="s">
        <v>2935</v>
      </c>
      <c r="E3005" s="3" t="s">
        <v>405</v>
      </c>
    </row>
    <row r="3006" spans="1:5" ht="13.5">
      <c r="A3006" s="3" t="s">
        <v>3327</v>
      </c>
      <c r="B3006" s="3" t="str">
        <f>"1120100412"</f>
        <v>1120100412</v>
      </c>
      <c r="C3006" s="3" t="s">
        <v>404</v>
      </c>
      <c r="D3006" s="3" t="s">
        <v>2935</v>
      </c>
      <c r="E3006" s="3" t="s">
        <v>405</v>
      </c>
    </row>
    <row r="3007" spans="1:5" ht="13.5">
      <c r="A3007" s="3" t="s">
        <v>3328</v>
      </c>
      <c r="B3007" s="3" t="str">
        <f>"1120100413"</f>
        <v>1120100413</v>
      </c>
      <c r="C3007" s="3" t="s">
        <v>404</v>
      </c>
      <c r="D3007" s="3" t="s">
        <v>2935</v>
      </c>
      <c r="E3007" s="3" t="s">
        <v>405</v>
      </c>
    </row>
    <row r="3008" spans="1:5" ht="13.5">
      <c r="A3008" s="3" t="s">
        <v>3329</v>
      </c>
      <c r="B3008" s="3" t="str">
        <f>"1120100414"</f>
        <v>1120100414</v>
      </c>
      <c r="C3008" s="3" t="s">
        <v>404</v>
      </c>
      <c r="D3008" s="3" t="s">
        <v>2935</v>
      </c>
      <c r="E3008" s="3" t="s">
        <v>405</v>
      </c>
    </row>
    <row r="3009" spans="1:5" ht="13.5">
      <c r="A3009" s="3" t="s">
        <v>3330</v>
      </c>
      <c r="B3009" s="3" t="str">
        <f>"1120100415"</f>
        <v>1120100415</v>
      </c>
      <c r="C3009" s="3" t="s">
        <v>404</v>
      </c>
      <c r="D3009" s="3" t="s">
        <v>2935</v>
      </c>
      <c r="E3009" s="3" t="s">
        <v>405</v>
      </c>
    </row>
    <row r="3010" spans="1:5" ht="13.5">
      <c r="A3010" s="3" t="s">
        <v>3331</v>
      </c>
      <c r="B3010" s="3" t="str">
        <f>"1120100416"</f>
        <v>1120100416</v>
      </c>
      <c r="C3010" s="3" t="s">
        <v>404</v>
      </c>
      <c r="D3010" s="3" t="s">
        <v>2935</v>
      </c>
      <c r="E3010" s="3" t="s">
        <v>405</v>
      </c>
    </row>
    <row r="3011" spans="1:5" ht="13.5">
      <c r="A3011" s="3" t="s">
        <v>3332</v>
      </c>
      <c r="B3011" s="3" t="str">
        <f>"1120100417"</f>
        <v>1120100417</v>
      </c>
      <c r="C3011" s="3" t="s">
        <v>404</v>
      </c>
      <c r="D3011" s="3" t="s">
        <v>2935</v>
      </c>
      <c r="E3011" s="3" t="s">
        <v>405</v>
      </c>
    </row>
    <row r="3012" spans="1:5" ht="13.5">
      <c r="A3012" s="3" t="s">
        <v>3333</v>
      </c>
      <c r="B3012" s="3" t="str">
        <f>"1120100418"</f>
        <v>1120100418</v>
      </c>
      <c r="C3012" s="3" t="s">
        <v>404</v>
      </c>
      <c r="D3012" s="3" t="s">
        <v>2935</v>
      </c>
      <c r="E3012" s="3" t="s">
        <v>405</v>
      </c>
    </row>
    <row r="3013" spans="1:5" ht="13.5">
      <c r="A3013" s="3" t="s">
        <v>3334</v>
      </c>
      <c r="B3013" s="3" t="str">
        <f>"1120100419"</f>
        <v>1120100419</v>
      </c>
      <c r="C3013" s="3" t="s">
        <v>404</v>
      </c>
      <c r="D3013" s="3" t="s">
        <v>2935</v>
      </c>
      <c r="E3013" s="3" t="s">
        <v>405</v>
      </c>
    </row>
    <row r="3014" spans="1:5" ht="13.5">
      <c r="A3014" s="3" t="s">
        <v>3335</v>
      </c>
      <c r="B3014" s="3" t="str">
        <f>"1120100420"</f>
        <v>1120100420</v>
      </c>
      <c r="C3014" s="3" t="s">
        <v>404</v>
      </c>
      <c r="D3014" s="3" t="s">
        <v>2935</v>
      </c>
      <c r="E3014" s="3" t="s">
        <v>405</v>
      </c>
    </row>
    <row r="3015" spans="1:5" ht="13.5">
      <c r="A3015" s="3" t="s">
        <v>3336</v>
      </c>
      <c r="B3015" s="3" t="str">
        <f>"1120100421"</f>
        <v>1120100421</v>
      </c>
      <c r="C3015" s="3" t="s">
        <v>404</v>
      </c>
      <c r="D3015" s="3" t="s">
        <v>2935</v>
      </c>
      <c r="E3015" s="3" t="s">
        <v>405</v>
      </c>
    </row>
    <row r="3016" spans="1:5" ht="13.5">
      <c r="A3016" s="3" t="s">
        <v>3337</v>
      </c>
      <c r="B3016" s="3" t="str">
        <f>"1120100422"</f>
        <v>1120100422</v>
      </c>
      <c r="C3016" s="3" t="s">
        <v>404</v>
      </c>
      <c r="D3016" s="3" t="s">
        <v>2935</v>
      </c>
      <c r="E3016" s="3" t="s">
        <v>405</v>
      </c>
    </row>
    <row r="3017" spans="1:5" ht="13.5">
      <c r="A3017" s="3" t="s">
        <v>3338</v>
      </c>
      <c r="B3017" s="3" t="str">
        <f>"1120100423"</f>
        <v>1120100423</v>
      </c>
      <c r="C3017" s="3" t="s">
        <v>404</v>
      </c>
      <c r="D3017" s="3" t="s">
        <v>2935</v>
      </c>
      <c r="E3017" s="3" t="s">
        <v>405</v>
      </c>
    </row>
    <row r="3018" spans="1:5" ht="13.5">
      <c r="A3018" s="3" t="s">
        <v>3339</v>
      </c>
      <c r="B3018" s="3" t="str">
        <f>"1120100424"</f>
        <v>1120100424</v>
      </c>
      <c r="C3018" s="3" t="s">
        <v>404</v>
      </c>
      <c r="D3018" s="3" t="s">
        <v>2935</v>
      </c>
      <c r="E3018" s="3" t="s">
        <v>405</v>
      </c>
    </row>
    <row r="3019" spans="1:5" ht="13.5">
      <c r="A3019" s="3" t="s">
        <v>3340</v>
      </c>
      <c r="B3019" s="3" t="str">
        <f>"1120100425"</f>
        <v>1120100425</v>
      </c>
      <c r="C3019" s="3" t="s">
        <v>404</v>
      </c>
      <c r="D3019" s="3" t="s">
        <v>2935</v>
      </c>
      <c r="E3019" s="3" t="s">
        <v>405</v>
      </c>
    </row>
    <row r="3020" spans="1:5" ht="13.5">
      <c r="A3020" s="3" t="s">
        <v>3341</v>
      </c>
      <c r="B3020" s="3" t="str">
        <f>"1120100426"</f>
        <v>1120100426</v>
      </c>
      <c r="C3020" s="3" t="s">
        <v>404</v>
      </c>
      <c r="D3020" s="3" t="s">
        <v>2935</v>
      </c>
      <c r="E3020" s="3" t="s">
        <v>405</v>
      </c>
    </row>
    <row r="3021" spans="1:5" ht="13.5">
      <c r="A3021" s="3" t="s">
        <v>3342</v>
      </c>
      <c r="B3021" s="3" t="str">
        <f>"1120100427"</f>
        <v>1120100427</v>
      </c>
      <c r="C3021" s="3" t="s">
        <v>404</v>
      </c>
      <c r="D3021" s="3" t="s">
        <v>2935</v>
      </c>
      <c r="E3021" s="3" t="s">
        <v>405</v>
      </c>
    </row>
    <row r="3022" spans="1:5" ht="13.5">
      <c r="A3022" s="3" t="s">
        <v>3343</v>
      </c>
      <c r="B3022" s="3" t="str">
        <f>"1120100428"</f>
        <v>1120100428</v>
      </c>
      <c r="C3022" s="3" t="s">
        <v>404</v>
      </c>
      <c r="D3022" s="3" t="s">
        <v>2935</v>
      </c>
      <c r="E3022" s="3" t="s">
        <v>405</v>
      </c>
    </row>
    <row r="3023" spans="1:5" ht="13.5">
      <c r="A3023" s="3" t="s">
        <v>3344</v>
      </c>
      <c r="B3023" s="3" t="str">
        <f>"1120100429"</f>
        <v>1120100429</v>
      </c>
      <c r="C3023" s="3" t="s">
        <v>404</v>
      </c>
      <c r="D3023" s="3" t="s">
        <v>2935</v>
      </c>
      <c r="E3023" s="3" t="s">
        <v>405</v>
      </c>
    </row>
    <row r="3024" spans="1:5" ht="13.5">
      <c r="A3024" s="3" t="s">
        <v>3345</v>
      </c>
      <c r="B3024" s="3" t="str">
        <f>"1120100430"</f>
        <v>1120100430</v>
      </c>
      <c r="C3024" s="3" t="s">
        <v>404</v>
      </c>
      <c r="D3024" s="3" t="s">
        <v>2935</v>
      </c>
      <c r="E3024" s="3" t="s">
        <v>405</v>
      </c>
    </row>
    <row r="3025" spans="1:5" ht="13.5">
      <c r="A3025" s="3" t="s">
        <v>3346</v>
      </c>
      <c r="B3025" s="3" t="str">
        <f>"1120100431"</f>
        <v>1120100431</v>
      </c>
      <c r="C3025" s="3" t="s">
        <v>404</v>
      </c>
      <c r="D3025" s="3" t="s">
        <v>2935</v>
      </c>
      <c r="E3025" s="3" t="s">
        <v>405</v>
      </c>
    </row>
    <row r="3026" spans="1:5" ht="13.5">
      <c r="A3026" s="3" t="s">
        <v>3347</v>
      </c>
      <c r="B3026" s="3" t="str">
        <f>"1120100432"</f>
        <v>1120100432</v>
      </c>
      <c r="C3026" s="3" t="s">
        <v>404</v>
      </c>
      <c r="D3026" s="3" t="s">
        <v>2935</v>
      </c>
      <c r="E3026" s="3" t="s">
        <v>405</v>
      </c>
    </row>
    <row r="3027" spans="1:5" ht="13.5">
      <c r="A3027" s="3" t="s">
        <v>3348</v>
      </c>
      <c r="B3027" s="3" t="str">
        <f>"1120100433"</f>
        <v>1120100433</v>
      </c>
      <c r="C3027" s="3" t="s">
        <v>404</v>
      </c>
      <c r="D3027" s="3" t="s">
        <v>2935</v>
      </c>
      <c r="E3027" s="3" t="s">
        <v>405</v>
      </c>
    </row>
    <row r="3028" spans="1:5" ht="13.5">
      <c r="A3028" s="3" t="s">
        <v>3349</v>
      </c>
      <c r="B3028" s="3" t="str">
        <f>"1120100434"</f>
        <v>1120100434</v>
      </c>
      <c r="C3028" s="3" t="s">
        <v>404</v>
      </c>
      <c r="D3028" s="3" t="s">
        <v>2935</v>
      </c>
      <c r="E3028" s="3" t="s">
        <v>405</v>
      </c>
    </row>
    <row r="3029" spans="1:5" ht="13.5">
      <c r="A3029" s="3" t="s">
        <v>3350</v>
      </c>
      <c r="B3029" s="3" t="str">
        <f>"1120100435"</f>
        <v>1120100435</v>
      </c>
      <c r="C3029" s="3" t="s">
        <v>404</v>
      </c>
      <c r="D3029" s="3" t="s">
        <v>2935</v>
      </c>
      <c r="E3029" s="3" t="s">
        <v>405</v>
      </c>
    </row>
    <row r="3030" spans="1:5" ht="13.5">
      <c r="A3030" s="3" t="s">
        <v>3351</v>
      </c>
      <c r="B3030" s="3" t="str">
        <f>"1120100436"</f>
        <v>1120100436</v>
      </c>
      <c r="C3030" s="3" t="s">
        <v>404</v>
      </c>
      <c r="D3030" s="3" t="s">
        <v>2935</v>
      </c>
      <c r="E3030" s="3" t="s">
        <v>405</v>
      </c>
    </row>
    <row r="3031" spans="1:5" ht="13.5">
      <c r="A3031" s="3" t="s">
        <v>3352</v>
      </c>
      <c r="B3031" s="3" t="str">
        <f>"1120100437"</f>
        <v>1120100437</v>
      </c>
      <c r="C3031" s="3" t="s">
        <v>404</v>
      </c>
      <c r="D3031" s="3" t="s">
        <v>2935</v>
      </c>
      <c r="E3031" s="3" t="s">
        <v>405</v>
      </c>
    </row>
    <row r="3032" spans="1:5" ht="13.5">
      <c r="A3032" s="3" t="s">
        <v>3353</v>
      </c>
      <c r="B3032" s="3" t="str">
        <f>"1120100438"</f>
        <v>1120100438</v>
      </c>
      <c r="C3032" s="3" t="s">
        <v>404</v>
      </c>
      <c r="D3032" s="3" t="s">
        <v>2935</v>
      </c>
      <c r="E3032" s="3" t="s">
        <v>405</v>
      </c>
    </row>
    <row r="3033" spans="1:5" ht="13.5">
      <c r="A3033" s="3" t="s">
        <v>3354</v>
      </c>
      <c r="B3033" s="3" t="str">
        <f>"1120100439"</f>
        <v>1120100439</v>
      </c>
      <c r="C3033" s="3" t="s">
        <v>404</v>
      </c>
      <c r="D3033" s="3" t="s">
        <v>2935</v>
      </c>
      <c r="E3033" s="3" t="s">
        <v>405</v>
      </c>
    </row>
    <row r="3034" spans="1:5" ht="13.5">
      <c r="A3034" s="3" t="s">
        <v>3355</v>
      </c>
      <c r="B3034" s="3" t="str">
        <f>"1120100440"</f>
        <v>1120100440</v>
      </c>
      <c r="C3034" s="3" t="s">
        <v>404</v>
      </c>
      <c r="D3034" s="3" t="s">
        <v>2935</v>
      </c>
      <c r="E3034" s="3" t="s">
        <v>405</v>
      </c>
    </row>
    <row r="3035" spans="1:5" ht="13.5">
      <c r="A3035" s="3" t="s">
        <v>3356</v>
      </c>
      <c r="B3035" s="3" t="str">
        <f>"1120100441"</f>
        <v>1120100441</v>
      </c>
      <c r="C3035" s="3" t="s">
        <v>404</v>
      </c>
      <c r="D3035" s="3" t="s">
        <v>2935</v>
      </c>
      <c r="E3035" s="3" t="s">
        <v>405</v>
      </c>
    </row>
    <row r="3036" spans="1:5" ht="13.5">
      <c r="A3036" s="3" t="s">
        <v>3357</v>
      </c>
      <c r="B3036" s="3" t="str">
        <f>"1120100442"</f>
        <v>1120100442</v>
      </c>
      <c r="C3036" s="3" t="s">
        <v>404</v>
      </c>
      <c r="D3036" s="3" t="s">
        <v>2935</v>
      </c>
      <c r="E3036" s="3" t="s">
        <v>405</v>
      </c>
    </row>
    <row r="3037" spans="1:5" ht="13.5">
      <c r="A3037" s="3" t="s">
        <v>3358</v>
      </c>
      <c r="B3037" s="3" t="str">
        <f>"1120100443"</f>
        <v>1120100443</v>
      </c>
      <c r="C3037" s="3" t="s">
        <v>404</v>
      </c>
      <c r="D3037" s="3" t="s">
        <v>2935</v>
      </c>
      <c r="E3037" s="3" t="s">
        <v>405</v>
      </c>
    </row>
    <row r="3038" spans="1:5" ht="13.5">
      <c r="A3038" s="3" t="s">
        <v>3359</v>
      </c>
      <c r="B3038" s="3" t="str">
        <f>"1120100444"</f>
        <v>1120100444</v>
      </c>
      <c r="C3038" s="3" t="s">
        <v>404</v>
      </c>
      <c r="D3038" s="3" t="s">
        <v>2935</v>
      </c>
      <c r="E3038" s="3" t="s">
        <v>405</v>
      </c>
    </row>
    <row r="3039" spans="1:5" ht="13.5">
      <c r="A3039" s="3" t="s">
        <v>3360</v>
      </c>
      <c r="B3039" s="3" t="str">
        <f>"1120100445"</f>
        <v>1120100445</v>
      </c>
      <c r="C3039" s="3" t="s">
        <v>404</v>
      </c>
      <c r="D3039" s="3" t="s">
        <v>2935</v>
      </c>
      <c r="E3039" s="3" t="s">
        <v>405</v>
      </c>
    </row>
    <row r="3040" spans="1:5" ht="13.5">
      <c r="A3040" s="3" t="s">
        <v>2490</v>
      </c>
      <c r="B3040" s="3" t="str">
        <f>"1120100446"</f>
        <v>1120100446</v>
      </c>
      <c r="C3040" s="3" t="s">
        <v>404</v>
      </c>
      <c r="D3040" s="3" t="s">
        <v>2935</v>
      </c>
      <c r="E3040" s="3" t="s">
        <v>405</v>
      </c>
    </row>
    <row r="3041" spans="1:5" ht="13.5">
      <c r="A3041" s="3" t="s">
        <v>1296</v>
      </c>
      <c r="B3041" s="3" t="str">
        <f>"1120100447"</f>
        <v>1120100447</v>
      </c>
      <c r="C3041" s="3" t="s">
        <v>404</v>
      </c>
      <c r="D3041" s="3" t="s">
        <v>2935</v>
      </c>
      <c r="E3041" s="3" t="s">
        <v>405</v>
      </c>
    </row>
    <row r="3042" spans="1:5" ht="13.5">
      <c r="A3042" s="3" t="s">
        <v>3361</v>
      </c>
      <c r="B3042" s="3" t="str">
        <f>"1120100448"</f>
        <v>1120100448</v>
      </c>
      <c r="C3042" s="3" t="s">
        <v>404</v>
      </c>
      <c r="D3042" s="3" t="s">
        <v>2935</v>
      </c>
      <c r="E3042" s="3" t="s">
        <v>405</v>
      </c>
    </row>
    <row r="3043" spans="1:5" ht="13.5">
      <c r="A3043" s="3" t="s">
        <v>3362</v>
      </c>
      <c r="B3043" s="3" t="str">
        <f>"1120100449"</f>
        <v>1120100449</v>
      </c>
      <c r="C3043" s="3" t="s">
        <v>404</v>
      </c>
      <c r="D3043" s="3" t="s">
        <v>2935</v>
      </c>
      <c r="E3043" s="3" t="s">
        <v>405</v>
      </c>
    </row>
    <row r="3044" spans="1:5" ht="13.5">
      <c r="A3044" s="3" t="s">
        <v>3363</v>
      </c>
      <c r="B3044" s="3" t="str">
        <f>"1120100450"</f>
        <v>1120100450</v>
      </c>
      <c r="C3044" s="3" t="s">
        <v>404</v>
      </c>
      <c r="D3044" s="3" t="s">
        <v>2935</v>
      </c>
      <c r="E3044" s="3" t="s">
        <v>405</v>
      </c>
    </row>
    <row r="3045" spans="1:5" ht="13.5">
      <c r="A3045" s="3" t="s">
        <v>3364</v>
      </c>
      <c r="B3045" s="3" t="str">
        <f>"1120100451"</f>
        <v>1120100451</v>
      </c>
      <c r="C3045" s="3" t="s">
        <v>404</v>
      </c>
      <c r="D3045" s="3" t="s">
        <v>2935</v>
      </c>
      <c r="E3045" s="3" t="s">
        <v>405</v>
      </c>
    </row>
    <row r="3046" spans="1:5" ht="13.5">
      <c r="A3046" s="3" t="s">
        <v>3365</v>
      </c>
      <c r="B3046" s="3" t="str">
        <f>"1120100452"</f>
        <v>1120100452</v>
      </c>
      <c r="C3046" s="3" t="s">
        <v>404</v>
      </c>
      <c r="D3046" s="3" t="s">
        <v>2935</v>
      </c>
      <c r="E3046" s="3" t="s">
        <v>405</v>
      </c>
    </row>
    <row r="3047" spans="1:5" ht="13.5">
      <c r="A3047" s="3" t="s">
        <v>3366</v>
      </c>
      <c r="B3047" s="3" t="str">
        <f>"1120100453"</f>
        <v>1120100453</v>
      </c>
      <c r="C3047" s="3" t="s">
        <v>404</v>
      </c>
      <c r="D3047" s="3" t="s">
        <v>2935</v>
      </c>
      <c r="E3047" s="3" t="s">
        <v>405</v>
      </c>
    </row>
    <row r="3048" spans="1:5" ht="13.5">
      <c r="A3048" s="3" t="s">
        <v>3367</v>
      </c>
      <c r="B3048" s="3" t="str">
        <f>"1120100454"</f>
        <v>1120100454</v>
      </c>
      <c r="C3048" s="3" t="s">
        <v>404</v>
      </c>
      <c r="D3048" s="3" t="s">
        <v>2935</v>
      </c>
      <c r="E3048" s="3" t="s">
        <v>405</v>
      </c>
    </row>
    <row r="3049" spans="1:5" ht="13.5">
      <c r="A3049" s="3" t="s">
        <v>3368</v>
      </c>
      <c r="B3049" s="3" t="str">
        <f>"1120100455"</f>
        <v>1120100455</v>
      </c>
      <c r="C3049" s="3" t="s">
        <v>404</v>
      </c>
      <c r="D3049" s="3" t="s">
        <v>2935</v>
      </c>
      <c r="E3049" s="3" t="s">
        <v>405</v>
      </c>
    </row>
    <row r="3050" spans="1:5" ht="13.5">
      <c r="A3050" s="3" t="s">
        <v>3369</v>
      </c>
      <c r="B3050" s="3" t="str">
        <f>"1120100456"</f>
        <v>1120100456</v>
      </c>
      <c r="C3050" s="3" t="s">
        <v>404</v>
      </c>
      <c r="D3050" s="3" t="s">
        <v>2935</v>
      </c>
      <c r="E3050" s="3" t="s">
        <v>405</v>
      </c>
    </row>
    <row r="3051" spans="1:5" ht="13.5">
      <c r="A3051" s="3" t="s">
        <v>3370</v>
      </c>
      <c r="B3051" s="3" t="str">
        <f>"1120100457"</f>
        <v>1120100457</v>
      </c>
      <c r="C3051" s="3" t="s">
        <v>404</v>
      </c>
      <c r="D3051" s="3" t="s">
        <v>2935</v>
      </c>
      <c r="E3051" s="3" t="s">
        <v>405</v>
      </c>
    </row>
    <row r="3052" spans="1:5" ht="13.5">
      <c r="A3052" s="3" t="s">
        <v>3371</v>
      </c>
      <c r="B3052" s="3" t="str">
        <f>"1120100458"</f>
        <v>1120100458</v>
      </c>
      <c r="C3052" s="3" t="s">
        <v>404</v>
      </c>
      <c r="D3052" s="3" t="s">
        <v>2935</v>
      </c>
      <c r="E3052" s="3" t="s">
        <v>405</v>
      </c>
    </row>
    <row r="3053" spans="1:5" ht="13.5">
      <c r="A3053" s="3" t="s">
        <v>3372</v>
      </c>
      <c r="B3053" s="3" t="str">
        <f>"1120100459"</f>
        <v>1120100459</v>
      </c>
      <c r="C3053" s="3" t="s">
        <v>404</v>
      </c>
      <c r="D3053" s="3" t="s">
        <v>2935</v>
      </c>
      <c r="E3053" s="3" t="s">
        <v>405</v>
      </c>
    </row>
    <row r="3054" spans="1:5" ht="13.5">
      <c r="A3054" s="3" t="s">
        <v>3373</v>
      </c>
      <c r="B3054" s="3" t="str">
        <f>"1120100460"</f>
        <v>1120100460</v>
      </c>
      <c r="C3054" s="3" t="s">
        <v>404</v>
      </c>
      <c r="D3054" s="3" t="s">
        <v>2935</v>
      </c>
      <c r="E3054" s="3" t="s">
        <v>405</v>
      </c>
    </row>
    <row r="3055" spans="1:5" ht="13.5">
      <c r="A3055" s="3" t="s">
        <v>3374</v>
      </c>
      <c r="B3055" s="3" t="str">
        <f>"1120100461"</f>
        <v>1120100461</v>
      </c>
      <c r="C3055" s="3" t="s">
        <v>404</v>
      </c>
      <c r="D3055" s="3" t="s">
        <v>2935</v>
      </c>
      <c r="E3055" s="3" t="s">
        <v>405</v>
      </c>
    </row>
    <row r="3056" spans="1:5" ht="13.5">
      <c r="A3056" s="3" t="s">
        <v>3375</v>
      </c>
      <c r="B3056" s="3" t="str">
        <f>"1120100462"</f>
        <v>1120100462</v>
      </c>
      <c r="C3056" s="3" t="s">
        <v>404</v>
      </c>
      <c r="D3056" s="3" t="s">
        <v>2935</v>
      </c>
      <c r="E3056" s="3" t="s">
        <v>405</v>
      </c>
    </row>
    <row r="3057" spans="1:5" ht="13.5">
      <c r="A3057" s="3" t="s">
        <v>3376</v>
      </c>
      <c r="B3057" s="3" t="str">
        <f>"1120100463"</f>
        <v>1120100463</v>
      </c>
      <c r="C3057" s="3" t="s">
        <v>404</v>
      </c>
      <c r="D3057" s="3" t="s">
        <v>2935</v>
      </c>
      <c r="E3057" s="3" t="s">
        <v>405</v>
      </c>
    </row>
    <row r="3058" spans="1:5" ht="13.5">
      <c r="A3058" s="3" t="s">
        <v>3377</v>
      </c>
      <c r="B3058" s="3" t="str">
        <f>"1120100464"</f>
        <v>1120100464</v>
      </c>
      <c r="C3058" s="3" t="s">
        <v>404</v>
      </c>
      <c r="D3058" s="3" t="s">
        <v>2935</v>
      </c>
      <c r="E3058" s="3" t="s">
        <v>405</v>
      </c>
    </row>
    <row r="3059" spans="1:5" ht="13.5">
      <c r="A3059" s="3" t="s">
        <v>3378</v>
      </c>
      <c r="B3059" s="3" t="str">
        <f>"1120100465"</f>
        <v>1120100465</v>
      </c>
      <c r="C3059" s="3" t="s">
        <v>404</v>
      </c>
      <c r="D3059" s="3" t="s">
        <v>2935</v>
      </c>
      <c r="E3059" s="3" t="s">
        <v>405</v>
      </c>
    </row>
    <row r="3060" spans="1:5" ht="13.5">
      <c r="A3060" s="3" t="s">
        <v>3379</v>
      </c>
      <c r="B3060" s="3" t="str">
        <f>"1120100466"</f>
        <v>1120100466</v>
      </c>
      <c r="C3060" s="3" t="s">
        <v>404</v>
      </c>
      <c r="D3060" s="3" t="s">
        <v>2935</v>
      </c>
      <c r="E3060" s="3" t="s">
        <v>405</v>
      </c>
    </row>
    <row r="3061" spans="1:5" ht="13.5">
      <c r="A3061" s="3" t="s">
        <v>3380</v>
      </c>
      <c r="B3061" s="3" t="str">
        <f>"1120100467"</f>
        <v>1120100467</v>
      </c>
      <c r="C3061" s="3" t="s">
        <v>404</v>
      </c>
      <c r="D3061" s="3" t="s">
        <v>2935</v>
      </c>
      <c r="E3061" s="3" t="s">
        <v>405</v>
      </c>
    </row>
    <row r="3062" spans="1:5" ht="13.5">
      <c r="A3062" s="3" t="s">
        <v>3381</v>
      </c>
      <c r="B3062" s="3" t="str">
        <f>"1120100468"</f>
        <v>1120100468</v>
      </c>
      <c r="C3062" s="3" t="s">
        <v>404</v>
      </c>
      <c r="D3062" s="3" t="s">
        <v>2935</v>
      </c>
      <c r="E3062" s="3" t="s">
        <v>405</v>
      </c>
    </row>
    <row r="3063" spans="1:5" ht="13.5">
      <c r="A3063" s="3" t="s">
        <v>3382</v>
      </c>
      <c r="B3063" s="3" t="str">
        <f>"1120100469"</f>
        <v>1120100469</v>
      </c>
      <c r="C3063" s="3" t="s">
        <v>404</v>
      </c>
      <c r="D3063" s="3" t="s">
        <v>2935</v>
      </c>
      <c r="E3063" s="3" t="s">
        <v>405</v>
      </c>
    </row>
    <row r="3064" spans="1:5" ht="13.5">
      <c r="A3064" s="3" t="s">
        <v>3383</v>
      </c>
      <c r="B3064" s="3" t="str">
        <f>"1120100470"</f>
        <v>1120100470</v>
      </c>
      <c r="C3064" s="3" t="s">
        <v>404</v>
      </c>
      <c r="D3064" s="3" t="s">
        <v>2935</v>
      </c>
      <c r="E3064" s="3" t="s">
        <v>405</v>
      </c>
    </row>
    <row r="3065" spans="1:5" ht="13.5">
      <c r="A3065" s="3" t="s">
        <v>3384</v>
      </c>
      <c r="B3065" s="3" t="str">
        <f>"1120100471"</f>
        <v>1120100471</v>
      </c>
      <c r="C3065" s="3" t="s">
        <v>404</v>
      </c>
      <c r="D3065" s="3" t="s">
        <v>2935</v>
      </c>
      <c r="E3065" s="3" t="s">
        <v>405</v>
      </c>
    </row>
    <row r="3066" spans="1:5" ht="13.5">
      <c r="A3066" s="3" t="s">
        <v>3385</v>
      </c>
      <c r="B3066" s="3" t="str">
        <f>"1120100472"</f>
        <v>1120100472</v>
      </c>
      <c r="C3066" s="3" t="s">
        <v>404</v>
      </c>
      <c r="D3066" s="3" t="s">
        <v>2935</v>
      </c>
      <c r="E3066" s="3" t="s">
        <v>405</v>
      </c>
    </row>
    <row r="3067" spans="1:5" ht="13.5">
      <c r="A3067" s="3" t="s">
        <v>3386</v>
      </c>
      <c r="B3067" s="3" t="str">
        <f>"1120100473"</f>
        <v>1120100473</v>
      </c>
      <c r="C3067" s="3" t="s">
        <v>404</v>
      </c>
      <c r="D3067" s="3" t="s">
        <v>2935</v>
      </c>
      <c r="E3067" s="3" t="s">
        <v>405</v>
      </c>
    </row>
    <row r="3068" spans="1:5" ht="13.5">
      <c r="A3068" s="3" t="s">
        <v>3387</v>
      </c>
      <c r="B3068" s="3" t="str">
        <f>"1120100474"</f>
        <v>1120100474</v>
      </c>
      <c r="C3068" s="3" t="s">
        <v>404</v>
      </c>
      <c r="D3068" s="3" t="s">
        <v>2935</v>
      </c>
      <c r="E3068" s="3" t="s">
        <v>405</v>
      </c>
    </row>
    <row r="3069" spans="1:5" ht="13.5">
      <c r="A3069" s="3" t="s">
        <v>3388</v>
      </c>
      <c r="B3069" s="3" t="str">
        <f>"1120100475"</f>
        <v>1120100475</v>
      </c>
      <c r="C3069" s="3" t="s">
        <v>404</v>
      </c>
      <c r="D3069" s="3" t="s">
        <v>2935</v>
      </c>
      <c r="E3069" s="3" t="s">
        <v>405</v>
      </c>
    </row>
    <row r="3070" spans="1:5" ht="13.5">
      <c r="A3070" s="3" t="s">
        <v>3389</v>
      </c>
      <c r="B3070" s="3" t="str">
        <f>"1120100476"</f>
        <v>1120100476</v>
      </c>
      <c r="C3070" s="3" t="s">
        <v>404</v>
      </c>
      <c r="D3070" s="3" t="s">
        <v>2935</v>
      </c>
      <c r="E3070" s="3" t="s">
        <v>405</v>
      </c>
    </row>
    <row r="3071" spans="1:5" ht="13.5">
      <c r="A3071" s="3" t="s">
        <v>3390</v>
      </c>
      <c r="B3071" s="3" t="str">
        <f>"1120100477"</f>
        <v>1120100477</v>
      </c>
      <c r="C3071" s="3" t="s">
        <v>404</v>
      </c>
      <c r="D3071" s="3" t="s">
        <v>2935</v>
      </c>
      <c r="E3071" s="3" t="s">
        <v>405</v>
      </c>
    </row>
    <row r="3072" spans="1:5" ht="13.5">
      <c r="A3072" s="3" t="s">
        <v>3391</v>
      </c>
      <c r="B3072" s="3" t="str">
        <f>"1120100478"</f>
        <v>1120100478</v>
      </c>
      <c r="C3072" s="3" t="s">
        <v>404</v>
      </c>
      <c r="D3072" s="3" t="s">
        <v>2935</v>
      </c>
      <c r="E3072" s="3" t="s">
        <v>405</v>
      </c>
    </row>
    <row r="3073" spans="1:5" ht="13.5">
      <c r="A3073" s="3" t="s">
        <v>3392</v>
      </c>
      <c r="B3073" s="3" t="str">
        <f>"1120100479"</f>
        <v>1120100479</v>
      </c>
      <c r="C3073" s="3" t="s">
        <v>404</v>
      </c>
      <c r="D3073" s="3" t="s">
        <v>2935</v>
      </c>
      <c r="E3073" s="3" t="s">
        <v>405</v>
      </c>
    </row>
    <row r="3074" spans="1:5" ht="13.5">
      <c r="A3074" s="3" t="s">
        <v>3393</v>
      </c>
      <c r="B3074" s="3" t="str">
        <f>"1120100480"</f>
        <v>1120100480</v>
      </c>
      <c r="C3074" s="3" t="s">
        <v>404</v>
      </c>
      <c r="D3074" s="3" t="s">
        <v>2935</v>
      </c>
      <c r="E3074" s="3" t="s">
        <v>405</v>
      </c>
    </row>
    <row r="3075" spans="1:5" ht="13.5">
      <c r="A3075" s="3" t="s">
        <v>3394</v>
      </c>
      <c r="B3075" s="3" t="str">
        <f>"1120100481"</f>
        <v>1120100481</v>
      </c>
      <c r="C3075" s="3" t="s">
        <v>404</v>
      </c>
      <c r="D3075" s="3" t="s">
        <v>2935</v>
      </c>
      <c r="E3075" s="3" t="s">
        <v>405</v>
      </c>
    </row>
    <row r="3076" spans="1:5" ht="13.5">
      <c r="A3076" s="3" t="s">
        <v>3395</v>
      </c>
      <c r="B3076" s="3" t="str">
        <f>"1120100482"</f>
        <v>1120100482</v>
      </c>
      <c r="C3076" s="3" t="s">
        <v>404</v>
      </c>
      <c r="D3076" s="3" t="s">
        <v>2935</v>
      </c>
      <c r="E3076" s="3" t="s">
        <v>405</v>
      </c>
    </row>
    <row r="3077" spans="1:5" ht="13.5">
      <c r="A3077" s="3" t="s">
        <v>3396</v>
      </c>
      <c r="B3077" s="3" t="str">
        <f>"1120100483"</f>
        <v>1120100483</v>
      </c>
      <c r="C3077" s="3" t="s">
        <v>404</v>
      </c>
      <c r="D3077" s="3" t="s">
        <v>2935</v>
      </c>
      <c r="E3077" s="3" t="s">
        <v>405</v>
      </c>
    </row>
    <row r="3078" spans="1:5" ht="13.5">
      <c r="A3078" s="3" t="s">
        <v>3397</v>
      </c>
      <c r="B3078" s="3" t="str">
        <f>"1120100484"</f>
        <v>1120100484</v>
      </c>
      <c r="C3078" s="3" t="s">
        <v>404</v>
      </c>
      <c r="D3078" s="3" t="s">
        <v>2935</v>
      </c>
      <c r="E3078" s="3" t="s">
        <v>405</v>
      </c>
    </row>
    <row r="3079" spans="1:5" ht="13.5">
      <c r="A3079" s="3" t="s">
        <v>3398</v>
      </c>
      <c r="B3079" s="3" t="str">
        <f>"1120100485"</f>
        <v>1120100485</v>
      </c>
      <c r="C3079" s="3" t="s">
        <v>404</v>
      </c>
      <c r="D3079" s="3" t="s">
        <v>2935</v>
      </c>
      <c r="E3079" s="3" t="s">
        <v>405</v>
      </c>
    </row>
    <row r="3080" spans="1:5" ht="13.5">
      <c r="A3080" s="3" t="s">
        <v>3399</v>
      </c>
      <c r="B3080" s="3" t="str">
        <f>"1120100486"</f>
        <v>1120100486</v>
      </c>
      <c r="C3080" s="3" t="s">
        <v>404</v>
      </c>
      <c r="D3080" s="3" t="s">
        <v>2935</v>
      </c>
      <c r="E3080" s="3" t="s">
        <v>405</v>
      </c>
    </row>
    <row r="3081" spans="1:5" ht="13.5">
      <c r="A3081" s="3" t="s">
        <v>3400</v>
      </c>
      <c r="B3081" s="3" t="str">
        <f>"1120100487"</f>
        <v>1120100487</v>
      </c>
      <c r="C3081" s="3" t="s">
        <v>404</v>
      </c>
      <c r="D3081" s="3" t="s">
        <v>2935</v>
      </c>
      <c r="E3081" s="3" t="s">
        <v>405</v>
      </c>
    </row>
    <row r="3082" spans="1:5" ht="13.5">
      <c r="A3082" s="3" t="s">
        <v>3401</v>
      </c>
      <c r="B3082" s="3" t="str">
        <f>"1120100488"</f>
        <v>1120100488</v>
      </c>
      <c r="C3082" s="3" t="s">
        <v>404</v>
      </c>
      <c r="D3082" s="3" t="s">
        <v>2935</v>
      </c>
      <c r="E3082" s="3" t="s">
        <v>405</v>
      </c>
    </row>
    <row r="3083" spans="1:5" ht="13.5">
      <c r="A3083" s="3" t="s">
        <v>3402</v>
      </c>
      <c r="B3083" s="3" t="str">
        <f>"1120100489"</f>
        <v>1120100489</v>
      </c>
      <c r="C3083" s="3" t="s">
        <v>404</v>
      </c>
      <c r="D3083" s="3" t="s">
        <v>2935</v>
      </c>
      <c r="E3083" s="3" t="s">
        <v>405</v>
      </c>
    </row>
    <row r="3084" spans="1:5" ht="13.5">
      <c r="A3084" s="3" t="s">
        <v>3403</v>
      </c>
      <c r="B3084" s="3" t="str">
        <f>"1120100490"</f>
        <v>1120100490</v>
      </c>
      <c r="C3084" s="3" t="s">
        <v>404</v>
      </c>
      <c r="D3084" s="3" t="s">
        <v>2935</v>
      </c>
      <c r="E3084" s="3" t="s">
        <v>405</v>
      </c>
    </row>
    <row r="3085" spans="1:5" ht="13.5">
      <c r="A3085" s="3" t="s">
        <v>3404</v>
      </c>
      <c r="B3085" s="3" t="str">
        <f>"1120100491"</f>
        <v>1120100491</v>
      </c>
      <c r="C3085" s="3" t="s">
        <v>404</v>
      </c>
      <c r="D3085" s="3" t="s">
        <v>2935</v>
      </c>
      <c r="E3085" s="3" t="s">
        <v>405</v>
      </c>
    </row>
    <row r="3086" spans="1:5" ht="13.5">
      <c r="A3086" s="3" t="s">
        <v>3405</v>
      </c>
      <c r="B3086" s="3" t="str">
        <f>"1120100492"</f>
        <v>1120100492</v>
      </c>
      <c r="C3086" s="3" t="s">
        <v>404</v>
      </c>
      <c r="D3086" s="3" t="s">
        <v>2935</v>
      </c>
      <c r="E3086" s="3" t="s">
        <v>405</v>
      </c>
    </row>
    <row r="3087" spans="1:5" ht="13.5">
      <c r="A3087" s="3" t="s">
        <v>3406</v>
      </c>
      <c r="B3087" s="3" t="str">
        <f>"1120100493"</f>
        <v>1120100493</v>
      </c>
      <c r="C3087" s="3" t="s">
        <v>404</v>
      </c>
      <c r="D3087" s="3" t="s">
        <v>2935</v>
      </c>
      <c r="E3087" s="3" t="s">
        <v>405</v>
      </c>
    </row>
    <row r="3088" spans="1:5" ht="13.5">
      <c r="A3088" s="3" t="s">
        <v>2080</v>
      </c>
      <c r="B3088" s="3" t="str">
        <f>"1120100494"</f>
        <v>1120100494</v>
      </c>
      <c r="C3088" s="3" t="s">
        <v>404</v>
      </c>
      <c r="D3088" s="3" t="s">
        <v>2935</v>
      </c>
      <c r="E3088" s="3" t="s">
        <v>405</v>
      </c>
    </row>
    <row r="3089" spans="1:5" ht="13.5">
      <c r="A3089" s="3" t="s">
        <v>3407</v>
      </c>
      <c r="B3089" s="3" t="str">
        <f>"1120110001"</f>
        <v>1120110001</v>
      </c>
      <c r="C3089" s="3" t="s">
        <v>404</v>
      </c>
      <c r="D3089" s="3" t="s">
        <v>3408</v>
      </c>
      <c r="E3089" s="3" t="s">
        <v>405</v>
      </c>
    </row>
    <row r="3090" spans="1:5" ht="13.5">
      <c r="A3090" s="3" t="s">
        <v>3409</v>
      </c>
      <c r="B3090" s="3" t="str">
        <f>"1120110002"</f>
        <v>1120110002</v>
      </c>
      <c r="C3090" s="3" t="s">
        <v>404</v>
      </c>
      <c r="D3090" s="3" t="s">
        <v>3408</v>
      </c>
      <c r="E3090" s="3" t="s">
        <v>405</v>
      </c>
    </row>
    <row r="3091" spans="1:5" ht="13.5">
      <c r="A3091" s="3" t="s">
        <v>3410</v>
      </c>
      <c r="B3091" s="3" t="str">
        <f>"1120110003"</f>
        <v>1120110003</v>
      </c>
      <c r="C3091" s="3" t="s">
        <v>404</v>
      </c>
      <c r="D3091" s="3" t="s">
        <v>3408</v>
      </c>
      <c r="E3091" s="3" t="s">
        <v>405</v>
      </c>
    </row>
    <row r="3092" spans="1:5" ht="13.5">
      <c r="A3092" s="3" t="s">
        <v>3411</v>
      </c>
      <c r="B3092" s="3" t="str">
        <f>"1120110004"</f>
        <v>1120110004</v>
      </c>
      <c r="C3092" s="3" t="s">
        <v>404</v>
      </c>
      <c r="D3092" s="3" t="s">
        <v>3408</v>
      </c>
      <c r="E3092" s="3" t="s">
        <v>405</v>
      </c>
    </row>
    <row r="3093" spans="1:5" ht="13.5">
      <c r="A3093" s="3" t="s">
        <v>3412</v>
      </c>
      <c r="B3093" s="3" t="str">
        <f>"1120110005"</f>
        <v>1120110005</v>
      </c>
      <c r="C3093" s="3" t="s">
        <v>404</v>
      </c>
      <c r="D3093" s="3" t="s">
        <v>3408</v>
      </c>
      <c r="E3093" s="3" t="s">
        <v>405</v>
      </c>
    </row>
    <row r="3094" spans="1:5" ht="13.5">
      <c r="A3094" s="3" t="s">
        <v>3413</v>
      </c>
      <c r="B3094" s="3" t="str">
        <f>"1120110006"</f>
        <v>1120110006</v>
      </c>
      <c r="C3094" s="3" t="s">
        <v>404</v>
      </c>
      <c r="D3094" s="3" t="s">
        <v>3408</v>
      </c>
      <c r="E3094" s="3" t="s">
        <v>405</v>
      </c>
    </row>
    <row r="3095" spans="1:5" ht="13.5">
      <c r="A3095" s="3" t="s">
        <v>3414</v>
      </c>
      <c r="B3095" s="3" t="str">
        <f>"1120110007"</f>
        <v>1120110007</v>
      </c>
      <c r="C3095" s="3" t="s">
        <v>404</v>
      </c>
      <c r="D3095" s="3" t="s">
        <v>3408</v>
      </c>
      <c r="E3095" s="3" t="s">
        <v>405</v>
      </c>
    </row>
    <row r="3096" spans="1:5" ht="13.5">
      <c r="A3096" s="3" t="s">
        <v>3415</v>
      </c>
      <c r="B3096" s="3" t="str">
        <f>"1120110008"</f>
        <v>1120110008</v>
      </c>
      <c r="C3096" s="3" t="s">
        <v>404</v>
      </c>
      <c r="D3096" s="3" t="s">
        <v>3408</v>
      </c>
      <c r="E3096" s="3" t="s">
        <v>405</v>
      </c>
    </row>
    <row r="3097" spans="1:5" ht="13.5">
      <c r="A3097" s="3" t="s">
        <v>3416</v>
      </c>
      <c r="B3097" s="3" t="str">
        <f>"1120110009"</f>
        <v>1120110009</v>
      </c>
      <c r="C3097" s="3" t="s">
        <v>404</v>
      </c>
      <c r="D3097" s="3" t="s">
        <v>3408</v>
      </c>
      <c r="E3097" s="3" t="s">
        <v>405</v>
      </c>
    </row>
    <row r="3098" spans="1:5" ht="13.5">
      <c r="A3098" s="3" t="s">
        <v>3417</v>
      </c>
      <c r="B3098" s="3" t="str">
        <f>"1120110010"</f>
        <v>1120110010</v>
      </c>
      <c r="C3098" s="3" t="s">
        <v>404</v>
      </c>
      <c r="D3098" s="3" t="s">
        <v>3408</v>
      </c>
      <c r="E3098" s="3" t="s">
        <v>405</v>
      </c>
    </row>
    <row r="3099" spans="1:5" ht="13.5">
      <c r="A3099" s="3" t="s">
        <v>3418</v>
      </c>
      <c r="B3099" s="3" t="str">
        <f>"1120110011"</f>
        <v>1120110011</v>
      </c>
      <c r="C3099" s="3" t="s">
        <v>404</v>
      </c>
      <c r="D3099" s="3" t="s">
        <v>3408</v>
      </c>
      <c r="E3099" s="3" t="s">
        <v>405</v>
      </c>
    </row>
    <row r="3100" spans="1:5" ht="13.5">
      <c r="A3100" s="3" t="s">
        <v>3419</v>
      </c>
      <c r="B3100" s="3" t="str">
        <f>"1120110012"</f>
        <v>1120110012</v>
      </c>
      <c r="C3100" s="3" t="s">
        <v>404</v>
      </c>
      <c r="D3100" s="3" t="s">
        <v>3408</v>
      </c>
      <c r="E3100" s="3" t="s">
        <v>405</v>
      </c>
    </row>
    <row r="3101" spans="1:5" ht="13.5">
      <c r="A3101" s="3" t="s">
        <v>3420</v>
      </c>
      <c r="B3101" s="3" t="str">
        <f>"1120110013"</f>
        <v>1120110013</v>
      </c>
      <c r="C3101" s="3" t="s">
        <v>404</v>
      </c>
      <c r="D3101" s="3" t="s">
        <v>3408</v>
      </c>
      <c r="E3101" s="3" t="s">
        <v>405</v>
      </c>
    </row>
    <row r="3102" spans="1:5" ht="13.5">
      <c r="A3102" s="3" t="s">
        <v>3421</v>
      </c>
      <c r="B3102" s="3" t="str">
        <f>"1120110014"</f>
        <v>1120110014</v>
      </c>
      <c r="C3102" s="3" t="s">
        <v>404</v>
      </c>
      <c r="D3102" s="3" t="s">
        <v>3408</v>
      </c>
      <c r="E3102" s="3" t="s">
        <v>405</v>
      </c>
    </row>
    <row r="3103" spans="1:5" ht="13.5">
      <c r="A3103" s="3" t="s">
        <v>3422</v>
      </c>
      <c r="B3103" s="3" t="str">
        <f>"1120110015"</f>
        <v>1120110015</v>
      </c>
      <c r="C3103" s="3" t="s">
        <v>404</v>
      </c>
      <c r="D3103" s="3" t="s">
        <v>3408</v>
      </c>
      <c r="E3103" s="3" t="s">
        <v>405</v>
      </c>
    </row>
    <row r="3104" spans="1:5" ht="13.5">
      <c r="A3104" s="3" t="s">
        <v>3423</v>
      </c>
      <c r="B3104" s="3" t="str">
        <f>"1120110016"</f>
        <v>1120110016</v>
      </c>
      <c r="C3104" s="3" t="s">
        <v>404</v>
      </c>
      <c r="D3104" s="3" t="s">
        <v>3408</v>
      </c>
      <c r="E3104" s="3" t="s">
        <v>405</v>
      </c>
    </row>
    <row r="3105" spans="1:5" ht="13.5">
      <c r="A3105" s="3" t="s">
        <v>3424</v>
      </c>
      <c r="B3105" s="3" t="str">
        <f>"1120110017"</f>
        <v>1120110017</v>
      </c>
      <c r="C3105" s="3" t="s">
        <v>404</v>
      </c>
      <c r="D3105" s="3" t="s">
        <v>3408</v>
      </c>
      <c r="E3105" s="3" t="s">
        <v>405</v>
      </c>
    </row>
    <row r="3106" spans="1:5" ht="13.5">
      <c r="A3106" s="3" t="s">
        <v>3425</v>
      </c>
      <c r="B3106" s="3" t="str">
        <f>"1120110018"</f>
        <v>1120110018</v>
      </c>
      <c r="C3106" s="3" t="s">
        <v>404</v>
      </c>
      <c r="D3106" s="3" t="s">
        <v>3408</v>
      </c>
      <c r="E3106" s="3" t="s">
        <v>405</v>
      </c>
    </row>
    <row r="3107" spans="1:5" ht="13.5">
      <c r="A3107" s="3" t="s">
        <v>3426</v>
      </c>
      <c r="B3107" s="3" t="str">
        <f>"1120110019"</f>
        <v>1120110019</v>
      </c>
      <c r="C3107" s="3" t="s">
        <v>404</v>
      </c>
      <c r="D3107" s="3" t="s">
        <v>3408</v>
      </c>
      <c r="E3107" s="3" t="s">
        <v>405</v>
      </c>
    </row>
    <row r="3108" spans="1:5" ht="13.5">
      <c r="A3108" s="3" t="s">
        <v>3427</v>
      </c>
      <c r="B3108" s="3" t="str">
        <f>"1120110020"</f>
        <v>1120110020</v>
      </c>
      <c r="C3108" s="3" t="s">
        <v>404</v>
      </c>
      <c r="D3108" s="3" t="s">
        <v>3408</v>
      </c>
      <c r="E3108" s="3" t="s">
        <v>405</v>
      </c>
    </row>
    <row r="3109" spans="1:5" ht="13.5">
      <c r="A3109" s="3" t="s">
        <v>3428</v>
      </c>
      <c r="B3109" s="3" t="str">
        <f>"1120110021"</f>
        <v>1120110021</v>
      </c>
      <c r="C3109" s="3" t="s">
        <v>404</v>
      </c>
      <c r="D3109" s="3" t="s">
        <v>3408</v>
      </c>
      <c r="E3109" s="3" t="s">
        <v>405</v>
      </c>
    </row>
    <row r="3110" spans="1:5" ht="13.5">
      <c r="A3110" s="3" t="s">
        <v>3429</v>
      </c>
      <c r="B3110" s="3" t="str">
        <f>"1120110022"</f>
        <v>1120110022</v>
      </c>
      <c r="C3110" s="3" t="s">
        <v>404</v>
      </c>
      <c r="D3110" s="3" t="s">
        <v>3408</v>
      </c>
      <c r="E3110" s="3" t="s">
        <v>405</v>
      </c>
    </row>
    <row r="3111" spans="1:5" ht="13.5">
      <c r="A3111" s="3" t="s">
        <v>3430</v>
      </c>
      <c r="B3111" s="3" t="str">
        <f>"1120110023"</f>
        <v>1120110023</v>
      </c>
      <c r="C3111" s="3" t="s">
        <v>404</v>
      </c>
      <c r="D3111" s="3" t="s">
        <v>3408</v>
      </c>
      <c r="E3111" s="3" t="s">
        <v>405</v>
      </c>
    </row>
    <row r="3112" spans="1:5" ht="13.5">
      <c r="A3112" s="3" t="s">
        <v>3431</v>
      </c>
      <c r="B3112" s="3" t="str">
        <f>"1120110024"</f>
        <v>1120110024</v>
      </c>
      <c r="C3112" s="3" t="s">
        <v>404</v>
      </c>
      <c r="D3112" s="3" t="s">
        <v>3408</v>
      </c>
      <c r="E3112" s="3" t="s">
        <v>405</v>
      </c>
    </row>
    <row r="3113" spans="1:5" ht="13.5">
      <c r="A3113" s="3" t="s">
        <v>3432</v>
      </c>
      <c r="B3113" s="3" t="str">
        <f>"1120110025"</f>
        <v>1120110025</v>
      </c>
      <c r="C3113" s="3" t="s">
        <v>404</v>
      </c>
      <c r="D3113" s="3" t="s">
        <v>3408</v>
      </c>
      <c r="E3113" s="3" t="s">
        <v>405</v>
      </c>
    </row>
    <row r="3114" spans="1:5" ht="13.5">
      <c r="A3114" s="3" t="s">
        <v>3433</v>
      </c>
      <c r="B3114" s="3" t="str">
        <f>"1120110026"</f>
        <v>1120110026</v>
      </c>
      <c r="C3114" s="3" t="s">
        <v>404</v>
      </c>
      <c r="D3114" s="3" t="s">
        <v>3408</v>
      </c>
      <c r="E3114" s="3" t="s">
        <v>405</v>
      </c>
    </row>
    <row r="3115" spans="1:5" ht="13.5">
      <c r="A3115" s="3" t="s">
        <v>3434</v>
      </c>
      <c r="B3115" s="3" t="str">
        <f>"1120110027"</f>
        <v>1120110027</v>
      </c>
      <c r="C3115" s="3" t="s">
        <v>404</v>
      </c>
      <c r="D3115" s="3" t="s">
        <v>3408</v>
      </c>
      <c r="E3115" s="3" t="s">
        <v>405</v>
      </c>
    </row>
    <row r="3116" spans="1:5" ht="13.5">
      <c r="A3116" s="3" t="s">
        <v>3435</v>
      </c>
      <c r="B3116" s="3" t="str">
        <f>"1120110028"</f>
        <v>1120110028</v>
      </c>
      <c r="C3116" s="3" t="s">
        <v>404</v>
      </c>
      <c r="D3116" s="3" t="s">
        <v>3408</v>
      </c>
      <c r="E3116" s="3" t="s">
        <v>405</v>
      </c>
    </row>
    <row r="3117" spans="1:5" ht="13.5">
      <c r="A3117" s="3" t="s">
        <v>3436</v>
      </c>
      <c r="B3117" s="3" t="str">
        <f>"1120110029"</f>
        <v>1120110029</v>
      </c>
      <c r="C3117" s="3" t="s">
        <v>404</v>
      </c>
      <c r="D3117" s="3" t="s">
        <v>3408</v>
      </c>
      <c r="E3117" s="3" t="s">
        <v>405</v>
      </c>
    </row>
    <row r="3118" spans="1:5" ht="13.5">
      <c r="A3118" s="3" t="s">
        <v>3437</v>
      </c>
      <c r="B3118" s="3" t="str">
        <f>"1120110030"</f>
        <v>1120110030</v>
      </c>
      <c r="C3118" s="3" t="s">
        <v>404</v>
      </c>
      <c r="D3118" s="3" t="s">
        <v>3408</v>
      </c>
      <c r="E3118" s="3" t="s">
        <v>405</v>
      </c>
    </row>
    <row r="3119" spans="1:5" ht="13.5">
      <c r="A3119" s="3" t="s">
        <v>3438</v>
      </c>
      <c r="B3119" s="3" t="str">
        <f>"1120110031"</f>
        <v>1120110031</v>
      </c>
      <c r="C3119" s="3" t="s">
        <v>404</v>
      </c>
      <c r="D3119" s="3" t="s">
        <v>3408</v>
      </c>
      <c r="E3119" s="3" t="s">
        <v>405</v>
      </c>
    </row>
    <row r="3120" spans="1:5" ht="13.5">
      <c r="A3120" s="3" t="s">
        <v>3439</v>
      </c>
      <c r="B3120" s="3" t="str">
        <f>"1120110032"</f>
        <v>1120110032</v>
      </c>
      <c r="C3120" s="3" t="s">
        <v>404</v>
      </c>
      <c r="D3120" s="3" t="s">
        <v>3408</v>
      </c>
      <c r="E3120" s="3" t="s">
        <v>405</v>
      </c>
    </row>
    <row r="3121" spans="1:5" ht="13.5">
      <c r="A3121" s="3" t="s">
        <v>3440</v>
      </c>
      <c r="B3121" s="3" t="str">
        <f>"1120110033"</f>
        <v>1120110033</v>
      </c>
      <c r="C3121" s="3" t="s">
        <v>404</v>
      </c>
      <c r="D3121" s="3" t="s">
        <v>3408</v>
      </c>
      <c r="E3121" s="3" t="s">
        <v>405</v>
      </c>
    </row>
    <row r="3122" spans="1:5" ht="13.5">
      <c r="A3122" s="3" t="s">
        <v>3441</v>
      </c>
      <c r="B3122" s="3" t="str">
        <f>"1120110034"</f>
        <v>1120110034</v>
      </c>
      <c r="C3122" s="3" t="s">
        <v>404</v>
      </c>
      <c r="D3122" s="3" t="s">
        <v>3408</v>
      </c>
      <c r="E3122" s="3" t="s">
        <v>405</v>
      </c>
    </row>
    <row r="3123" spans="1:5" ht="13.5">
      <c r="A3123" s="3" t="s">
        <v>3442</v>
      </c>
      <c r="B3123" s="3" t="str">
        <f>"1120110035"</f>
        <v>1120110035</v>
      </c>
      <c r="C3123" s="3" t="s">
        <v>404</v>
      </c>
      <c r="D3123" s="3" t="s">
        <v>3408</v>
      </c>
      <c r="E3123" s="3" t="s">
        <v>405</v>
      </c>
    </row>
    <row r="3124" spans="1:5" ht="13.5">
      <c r="A3124" s="3" t="s">
        <v>3443</v>
      </c>
      <c r="B3124" s="3" t="str">
        <f>"1120110036"</f>
        <v>1120110036</v>
      </c>
      <c r="C3124" s="3" t="s">
        <v>404</v>
      </c>
      <c r="D3124" s="3" t="s">
        <v>3408</v>
      </c>
      <c r="E3124" s="3" t="s">
        <v>405</v>
      </c>
    </row>
    <row r="3125" spans="1:5" ht="13.5">
      <c r="A3125" s="3" t="s">
        <v>3444</v>
      </c>
      <c r="B3125" s="3" t="str">
        <f>"1120110037"</f>
        <v>1120110037</v>
      </c>
      <c r="C3125" s="3" t="s">
        <v>404</v>
      </c>
      <c r="D3125" s="3" t="s">
        <v>3408</v>
      </c>
      <c r="E3125" s="3" t="s">
        <v>405</v>
      </c>
    </row>
    <row r="3126" spans="1:5" ht="13.5">
      <c r="A3126" s="3" t="s">
        <v>3445</v>
      </c>
      <c r="B3126" s="3" t="str">
        <f>"1120110038"</f>
        <v>1120110038</v>
      </c>
      <c r="C3126" s="3" t="s">
        <v>404</v>
      </c>
      <c r="D3126" s="3" t="s">
        <v>3408</v>
      </c>
      <c r="E3126" s="3" t="s">
        <v>405</v>
      </c>
    </row>
    <row r="3127" spans="1:5" ht="13.5">
      <c r="A3127" s="3" t="s">
        <v>119</v>
      </c>
      <c r="B3127" s="3" t="str">
        <f>"1120110039"</f>
        <v>1120110039</v>
      </c>
      <c r="C3127" s="3" t="s">
        <v>404</v>
      </c>
      <c r="D3127" s="3" t="s">
        <v>3408</v>
      </c>
      <c r="E3127" s="3" t="s">
        <v>405</v>
      </c>
    </row>
    <row r="3128" spans="1:5" ht="13.5">
      <c r="A3128" s="3" t="s">
        <v>3446</v>
      </c>
      <c r="B3128" s="3" t="str">
        <f>"1120110040"</f>
        <v>1120110040</v>
      </c>
      <c r="C3128" s="3" t="s">
        <v>404</v>
      </c>
      <c r="D3128" s="3" t="s">
        <v>3408</v>
      </c>
      <c r="E3128" s="3" t="s">
        <v>405</v>
      </c>
    </row>
    <row r="3129" spans="1:5" ht="13.5">
      <c r="A3129" s="3" t="s">
        <v>3447</v>
      </c>
      <c r="B3129" s="3" t="str">
        <f>"1120110041"</f>
        <v>1120110041</v>
      </c>
      <c r="C3129" s="3" t="s">
        <v>404</v>
      </c>
      <c r="D3129" s="3" t="s">
        <v>3408</v>
      </c>
      <c r="E3129" s="3" t="s">
        <v>405</v>
      </c>
    </row>
    <row r="3130" spans="1:5" ht="13.5">
      <c r="A3130" s="3" t="s">
        <v>3448</v>
      </c>
      <c r="B3130" s="3" t="str">
        <f>"1120110042"</f>
        <v>1120110042</v>
      </c>
      <c r="C3130" s="3" t="s">
        <v>404</v>
      </c>
      <c r="D3130" s="3" t="s">
        <v>3408</v>
      </c>
      <c r="E3130" s="3" t="s">
        <v>405</v>
      </c>
    </row>
    <row r="3131" spans="1:5" ht="13.5">
      <c r="A3131" s="3" t="s">
        <v>3449</v>
      </c>
      <c r="B3131" s="3" t="str">
        <f>"1120110043"</f>
        <v>1120110043</v>
      </c>
      <c r="C3131" s="3" t="s">
        <v>404</v>
      </c>
      <c r="D3131" s="3" t="s">
        <v>3408</v>
      </c>
      <c r="E3131" s="3" t="s">
        <v>405</v>
      </c>
    </row>
    <row r="3132" spans="1:5" ht="13.5">
      <c r="A3132" s="3" t="s">
        <v>3450</v>
      </c>
      <c r="B3132" s="3" t="str">
        <f>"1120110044"</f>
        <v>1120110044</v>
      </c>
      <c r="C3132" s="3" t="s">
        <v>404</v>
      </c>
      <c r="D3132" s="3" t="s">
        <v>3408</v>
      </c>
      <c r="E3132" s="3" t="s">
        <v>405</v>
      </c>
    </row>
    <row r="3133" spans="1:5" ht="13.5">
      <c r="A3133" s="3" t="s">
        <v>3451</v>
      </c>
      <c r="B3133" s="3" t="str">
        <f>"1120110045"</f>
        <v>1120110045</v>
      </c>
      <c r="C3133" s="3" t="s">
        <v>404</v>
      </c>
      <c r="D3133" s="3" t="s">
        <v>3408</v>
      </c>
      <c r="E3133" s="3" t="s">
        <v>405</v>
      </c>
    </row>
    <row r="3134" spans="1:5" ht="13.5">
      <c r="A3134" s="3" t="s">
        <v>3452</v>
      </c>
      <c r="B3134" s="3" t="str">
        <f>"1120110046"</f>
        <v>1120110046</v>
      </c>
      <c r="C3134" s="3" t="s">
        <v>404</v>
      </c>
      <c r="D3134" s="3" t="s">
        <v>3408</v>
      </c>
      <c r="E3134" s="3" t="s">
        <v>405</v>
      </c>
    </row>
    <row r="3135" spans="1:5" ht="13.5">
      <c r="A3135" s="3" t="s">
        <v>3453</v>
      </c>
      <c r="B3135" s="3" t="str">
        <f>"1120110047"</f>
        <v>1120110047</v>
      </c>
      <c r="C3135" s="3" t="s">
        <v>404</v>
      </c>
      <c r="D3135" s="3" t="s">
        <v>3408</v>
      </c>
      <c r="E3135" s="3" t="s">
        <v>405</v>
      </c>
    </row>
    <row r="3136" spans="1:5" ht="13.5">
      <c r="A3136" s="3" t="s">
        <v>3454</v>
      </c>
      <c r="B3136" s="3" t="str">
        <f>"1120110048"</f>
        <v>1120110048</v>
      </c>
      <c r="C3136" s="3" t="s">
        <v>404</v>
      </c>
      <c r="D3136" s="3" t="s">
        <v>3408</v>
      </c>
      <c r="E3136" s="3" t="s">
        <v>405</v>
      </c>
    </row>
    <row r="3137" spans="1:5" ht="13.5">
      <c r="A3137" s="3" t="s">
        <v>3455</v>
      </c>
      <c r="B3137" s="3" t="str">
        <f>"1120110049"</f>
        <v>1120110049</v>
      </c>
      <c r="C3137" s="3" t="s">
        <v>404</v>
      </c>
      <c r="D3137" s="3" t="s">
        <v>3408</v>
      </c>
      <c r="E3137" s="3" t="s">
        <v>405</v>
      </c>
    </row>
    <row r="3138" spans="1:5" ht="13.5">
      <c r="A3138" s="3" t="s">
        <v>3456</v>
      </c>
      <c r="B3138" s="3" t="str">
        <f>"1120110050"</f>
        <v>1120110050</v>
      </c>
      <c r="C3138" s="3" t="s">
        <v>404</v>
      </c>
      <c r="D3138" s="3" t="s">
        <v>3408</v>
      </c>
      <c r="E3138" s="3" t="s">
        <v>405</v>
      </c>
    </row>
    <row r="3139" spans="1:5" ht="13.5">
      <c r="A3139" s="3" t="s">
        <v>3457</v>
      </c>
      <c r="B3139" s="3" t="str">
        <f>"1120110051"</f>
        <v>1120110051</v>
      </c>
      <c r="C3139" s="3" t="s">
        <v>404</v>
      </c>
      <c r="D3139" s="3" t="s">
        <v>3408</v>
      </c>
      <c r="E3139" s="3" t="s">
        <v>405</v>
      </c>
    </row>
    <row r="3140" spans="1:5" ht="13.5">
      <c r="A3140" s="3" t="s">
        <v>3458</v>
      </c>
      <c r="B3140" s="3" t="str">
        <f>"1120110052"</f>
        <v>1120110052</v>
      </c>
      <c r="C3140" s="3" t="s">
        <v>404</v>
      </c>
      <c r="D3140" s="3" t="s">
        <v>3408</v>
      </c>
      <c r="E3140" s="3" t="s">
        <v>405</v>
      </c>
    </row>
    <row r="3141" spans="1:5" ht="13.5">
      <c r="A3141" s="3" t="s">
        <v>3459</v>
      </c>
      <c r="B3141" s="3" t="str">
        <f>"1120110053"</f>
        <v>1120110053</v>
      </c>
      <c r="C3141" s="3" t="s">
        <v>404</v>
      </c>
      <c r="D3141" s="3" t="s">
        <v>3408</v>
      </c>
      <c r="E3141" s="3" t="s">
        <v>405</v>
      </c>
    </row>
    <row r="3142" spans="1:5" ht="13.5">
      <c r="A3142" s="3" t="s">
        <v>3460</v>
      </c>
      <c r="B3142" s="3" t="str">
        <f>"1120110054"</f>
        <v>1120110054</v>
      </c>
      <c r="C3142" s="3" t="s">
        <v>404</v>
      </c>
      <c r="D3142" s="3" t="s">
        <v>3408</v>
      </c>
      <c r="E3142" s="3" t="s">
        <v>405</v>
      </c>
    </row>
    <row r="3143" spans="1:5" ht="13.5">
      <c r="A3143" s="3" t="s">
        <v>3461</v>
      </c>
      <c r="B3143" s="3" t="str">
        <f>"1120110055"</f>
        <v>1120110055</v>
      </c>
      <c r="C3143" s="3" t="s">
        <v>404</v>
      </c>
      <c r="D3143" s="3" t="s">
        <v>3408</v>
      </c>
      <c r="E3143" s="3" t="s">
        <v>405</v>
      </c>
    </row>
    <row r="3144" spans="1:5" ht="13.5">
      <c r="A3144" s="3" t="s">
        <v>3462</v>
      </c>
      <c r="B3144" s="3" t="str">
        <f>"1120110056"</f>
        <v>1120110056</v>
      </c>
      <c r="C3144" s="3" t="s">
        <v>404</v>
      </c>
      <c r="D3144" s="3" t="s">
        <v>3408</v>
      </c>
      <c r="E3144" s="3" t="s">
        <v>405</v>
      </c>
    </row>
    <row r="3145" spans="1:5" ht="13.5">
      <c r="A3145" s="3" t="s">
        <v>3463</v>
      </c>
      <c r="B3145" s="3" t="str">
        <f>"1120110057"</f>
        <v>1120110057</v>
      </c>
      <c r="C3145" s="3" t="s">
        <v>404</v>
      </c>
      <c r="D3145" s="3" t="s">
        <v>3408</v>
      </c>
      <c r="E3145" s="3" t="s">
        <v>405</v>
      </c>
    </row>
    <row r="3146" spans="1:5" ht="13.5">
      <c r="A3146" s="3" t="s">
        <v>3464</v>
      </c>
      <c r="B3146" s="3" t="str">
        <f>"1120110058"</f>
        <v>1120110058</v>
      </c>
      <c r="C3146" s="3" t="s">
        <v>404</v>
      </c>
      <c r="D3146" s="3" t="s">
        <v>3408</v>
      </c>
      <c r="E3146" s="3" t="s">
        <v>405</v>
      </c>
    </row>
    <row r="3147" spans="1:5" ht="13.5">
      <c r="A3147" s="3" t="s">
        <v>3465</v>
      </c>
      <c r="B3147" s="3" t="str">
        <f>"1120110059"</f>
        <v>1120110059</v>
      </c>
      <c r="C3147" s="3" t="s">
        <v>404</v>
      </c>
      <c r="D3147" s="3" t="s">
        <v>3408</v>
      </c>
      <c r="E3147" s="3" t="s">
        <v>405</v>
      </c>
    </row>
    <row r="3148" spans="1:5" ht="13.5">
      <c r="A3148" s="3" t="s">
        <v>3466</v>
      </c>
      <c r="B3148" s="3" t="str">
        <f>"1120110060"</f>
        <v>1120110060</v>
      </c>
      <c r="C3148" s="3" t="s">
        <v>404</v>
      </c>
      <c r="D3148" s="3" t="s">
        <v>3408</v>
      </c>
      <c r="E3148" s="3" t="s">
        <v>405</v>
      </c>
    </row>
    <row r="3149" spans="1:5" ht="13.5">
      <c r="A3149" s="3" t="s">
        <v>3467</v>
      </c>
      <c r="B3149" s="3" t="str">
        <f>"1120110061"</f>
        <v>1120110061</v>
      </c>
      <c r="C3149" s="3" t="s">
        <v>404</v>
      </c>
      <c r="D3149" s="3" t="s">
        <v>3408</v>
      </c>
      <c r="E3149" s="3" t="s">
        <v>405</v>
      </c>
    </row>
    <row r="3150" spans="1:5" ht="13.5">
      <c r="A3150" s="3" t="s">
        <v>3468</v>
      </c>
      <c r="B3150" s="3" t="str">
        <f>"1120110062"</f>
        <v>1120110062</v>
      </c>
      <c r="C3150" s="3" t="s">
        <v>404</v>
      </c>
      <c r="D3150" s="3" t="s">
        <v>3408</v>
      </c>
      <c r="E3150" s="3" t="s">
        <v>405</v>
      </c>
    </row>
    <row r="3151" spans="1:5" ht="13.5">
      <c r="A3151" s="3" t="s">
        <v>3469</v>
      </c>
      <c r="B3151" s="3" t="str">
        <f>"1120110063"</f>
        <v>1120110063</v>
      </c>
      <c r="C3151" s="3" t="s">
        <v>404</v>
      </c>
      <c r="D3151" s="3" t="s">
        <v>3408</v>
      </c>
      <c r="E3151" s="3" t="s">
        <v>405</v>
      </c>
    </row>
    <row r="3152" spans="1:5" ht="13.5">
      <c r="A3152" s="3" t="s">
        <v>3470</v>
      </c>
      <c r="B3152" s="3" t="str">
        <f>"1120110064"</f>
        <v>1120110064</v>
      </c>
      <c r="C3152" s="3" t="s">
        <v>404</v>
      </c>
      <c r="D3152" s="3" t="s">
        <v>3408</v>
      </c>
      <c r="E3152" s="3" t="s">
        <v>405</v>
      </c>
    </row>
    <row r="3153" spans="1:5" ht="13.5">
      <c r="A3153" s="3" t="s">
        <v>3471</v>
      </c>
      <c r="B3153" s="3" t="str">
        <f>"1120110065"</f>
        <v>1120110065</v>
      </c>
      <c r="C3153" s="3" t="s">
        <v>404</v>
      </c>
      <c r="D3153" s="3" t="s">
        <v>3408</v>
      </c>
      <c r="E3153" s="3" t="s">
        <v>405</v>
      </c>
    </row>
    <row r="3154" spans="1:5" ht="13.5">
      <c r="A3154" s="3" t="s">
        <v>3472</v>
      </c>
      <c r="B3154" s="3" t="str">
        <f>"1120110066"</f>
        <v>1120110066</v>
      </c>
      <c r="C3154" s="3" t="s">
        <v>404</v>
      </c>
      <c r="D3154" s="3" t="s">
        <v>3408</v>
      </c>
      <c r="E3154" s="3" t="s">
        <v>405</v>
      </c>
    </row>
    <row r="3155" spans="1:5" ht="13.5">
      <c r="A3155" s="3" t="s">
        <v>3473</v>
      </c>
      <c r="B3155" s="3" t="str">
        <f>"1120110067"</f>
        <v>1120110067</v>
      </c>
      <c r="C3155" s="3" t="s">
        <v>404</v>
      </c>
      <c r="D3155" s="3" t="s">
        <v>3408</v>
      </c>
      <c r="E3155" s="3" t="s">
        <v>405</v>
      </c>
    </row>
    <row r="3156" spans="1:5" ht="13.5">
      <c r="A3156" s="3" t="s">
        <v>3474</v>
      </c>
      <c r="B3156" s="3" t="str">
        <f>"1120110068"</f>
        <v>1120110068</v>
      </c>
      <c r="C3156" s="3" t="s">
        <v>404</v>
      </c>
      <c r="D3156" s="3" t="s">
        <v>3408</v>
      </c>
      <c r="E3156" s="3" t="s">
        <v>405</v>
      </c>
    </row>
    <row r="3157" spans="1:5" ht="13.5">
      <c r="A3157" s="3" t="s">
        <v>2080</v>
      </c>
      <c r="B3157" s="3" t="str">
        <f>"1120110069"</f>
        <v>1120110069</v>
      </c>
      <c r="C3157" s="3" t="s">
        <v>404</v>
      </c>
      <c r="D3157" s="3" t="s">
        <v>3408</v>
      </c>
      <c r="E3157" s="3" t="s">
        <v>405</v>
      </c>
    </row>
    <row r="3158" spans="1:5" ht="13.5">
      <c r="A3158" s="3" t="s">
        <v>686</v>
      </c>
      <c r="B3158" s="3" t="str">
        <f>"1120110070"</f>
        <v>1120110070</v>
      </c>
      <c r="C3158" s="3" t="s">
        <v>404</v>
      </c>
      <c r="D3158" s="3" t="s">
        <v>3408</v>
      </c>
      <c r="E3158" s="3" t="s">
        <v>405</v>
      </c>
    </row>
    <row r="3159" spans="1:5" ht="13.5">
      <c r="A3159" s="3" t="s">
        <v>3475</v>
      </c>
      <c r="B3159" s="3" t="str">
        <f>"1120110071"</f>
        <v>1120110071</v>
      </c>
      <c r="C3159" s="3" t="s">
        <v>404</v>
      </c>
      <c r="D3159" s="3" t="s">
        <v>3408</v>
      </c>
      <c r="E3159" s="3" t="s">
        <v>405</v>
      </c>
    </row>
    <row r="3160" spans="1:5" ht="13.5">
      <c r="A3160" s="3" t="s">
        <v>3476</v>
      </c>
      <c r="B3160" s="3" t="str">
        <f>"1120110072"</f>
        <v>1120110072</v>
      </c>
      <c r="C3160" s="3" t="s">
        <v>404</v>
      </c>
      <c r="D3160" s="3" t="s">
        <v>3408</v>
      </c>
      <c r="E3160" s="3" t="s">
        <v>405</v>
      </c>
    </row>
    <row r="3161" spans="1:5" ht="13.5">
      <c r="A3161" s="3" t="s">
        <v>3477</v>
      </c>
      <c r="B3161" s="3" t="str">
        <f>"1120110073"</f>
        <v>1120110073</v>
      </c>
      <c r="C3161" s="3" t="s">
        <v>404</v>
      </c>
      <c r="D3161" s="3" t="s">
        <v>3408</v>
      </c>
      <c r="E3161" s="3" t="s">
        <v>405</v>
      </c>
    </row>
    <row r="3162" spans="1:5" ht="13.5">
      <c r="A3162" s="3" t="s">
        <v>3478</v>
      </c>
      <c r="B3162" s="3" t="str">
        <f>"1120110074"</f>
        <v>1120110074</v>
      </c>
      <c r="C3162" s="3" t="s">
        <v>404</v>
      </c>
      <c r="D3162" s="3" t="s">
        <v>3408</v>
      </c>
      <c r="E3162" s="3" t="s">
        <v>405</v>
      </c>
    </row>
    <row r="3163" spans="1:5" ht="13.5">
      <c r="A3163" s="3" t="s">
        <v>3479</v>
      </c>
      <c r="B3163" s="3" t="str">
        <f>"1120110075"</f>
        <v>1120110075</v>
      </c>
      <c r="C3163" s="3" t="s">
        <v>404</v>
      </c>
      <c r="D3163" s="3" t="s">
        <v>3408</v>
      </c>
      <c r="E3163" s="3" t="s">
        <v>405</v>
      </c>
    </row>
    <row r="3164" spans="1:5" ht="13.5">
      <c r="A3164" s="3" t="s">
        <v>3480</v>
      </c>
      <c r="B3164" s="3" t="str">
        <f>"1120110076"</f>
        <v>1120110076</v>
      </c>
      <c r="C3164" s="3" t="s">
        <v>404</v>
      </c>
      <c r="D3164" s="3" t="s">
        <v>3408</v>
      </c>
      <c r="E3164" s="3" t="s">
        <v>405</v>
      </c>
    </row>
    <row r="3165" spans="1:5" ht="13.5">
      <c r="A3165" s="3" t="s">
        <v>3481</v>
      </c>
      <c r="B3165" s="3" t="str">
        <f>"1120110077"</f>
        <v>1120110077</v>
      </c>
      <c r="C3165" s="3" t="s">
        <v>404</v>
      </c>
      <c r="D3165" s="3" t="s">
        <v>3408</v>
      </c>
      <c r="E3165" s="3" t="s">
        <v>405</v>
      </c>
    </row>
    <row r="3166" spans="1:5" ht="13.5">
      <c r="A3166" s="3" t="s">
        <v>3482</v>
      </c>
      <c r="B3166" s="3" t="str">
        <f>"1120110078"</f>
        <v>1120110078</v>
      </c>
      <c r="C3166" s="3" t="s">
        <v>404</v>
      </c>
      <c r="D3166" s="3" t="s">
        <v>3408</v>
      </c>
      <c r="E3166" s="3" t="s">
        <v>405</v>
      </c>
    </row>
    <row r="3167" spans="1:5" ht="13.5">
      <c r="A3167" s="3" t="s">
        <v>3483</v>
      </c>
      <c r="B3167" s="3" t="str">
        <f>"1120110079"</f>
        <v>1120110079</v>
      </c>
      <c r="C3167" s="3" t="s">
        <v>404</v>
      </c>
      <c r="D3167" s="3" t="s">
        <v>3408</v>
      </c>
      <c r="E3167" s="3" t="s">
        <v>405</v>
      </c>
    </row>
    <row r="3168" spans="1:5" ht="13.5">
      <c r="A3168" s="3" t="s">
        <v>3484</v>
      </c>
      <c r="B3168" s="3" t="str">
        <f>"1120110080"</f>
        <v>1120110080</v>
      </c>
      <c r="C3168" s="3" t="s">
        <v>404</v>
      </c>
      <c r="D3168" s="3" t="s">
        <v>3408</v>
      </c>
      <c r="E3168" s="3" t="s">
        <v>405</v>
      </c>
    </row>
    <row r="3169" spans="1:5" ht="13.5">
      <c r="A3169" s="3" t="s">
        <v>3485</v>
      </c>
      <c r="B3169" s="3" t="str">
        <f>"1120110081"</f>
        <v>1120110081</v>
      </c>
      <c r="C3169" s="3" t="s">
        <v>404</v>
      </c>
      <c r="D3169" s="3" t="s">
        <v>3408</v>
      </c>
      <c r="E3169" s="3" t="s">
        <v>405</v>
      </c>
    </row>
    <row r="3170" spans="1:5" ht="13.5">
      <c r="A3170" s="3" t="s">
        <v>3486</v>
      </c>
      <c r="B3170" s="3" t="str">
        <f>"1120110082"</f>
        <v>1120110082</v>
      </c>
      <c r="C3170" s="3" t="s">
        <v>404</v>
      </c>
      <c r="D3170" s="3" t="s">
        <v>3408</v>
      </c>
      <c r="E3170" s="3" t="s">
        <v>405</v>
      </c>
    </row>
    <row r="3171" spans="1:5" ht="13.5">
      <c r="A3171" s="3" t="s">
        <v>3487</v>
      </c>
      <c r="B3171" s="3" t="str">
        <f>"1120110083"</f>
        <v>1120110083</v>
      </c>
      <c r="C3171" s="3" t="s">
        <v>404</v>
      </c>
      <c r="D3171" s="3" t="s">
        <v>3408</v>
      </c>
      <c r="E3171" s="3" t="s">
        <v>405</v>
      </c>
    </row>
    <row r="3172" spans="1:5" ht="13.5">
      <c r="A3172" s="3" t="s">
        <v>3488</v>
      </c>
      <c r="B3172" s="3" t="str">
        <f>"1120110084"</f>
        <v>1120110084</v>
      </c>
      <c r="C3172" s="3" t="s">
        <v>404</v>
      </c>
      <c r="D3172" s="3" t="s">
        <v>3408</v>
      </c>
      <c r="E3172" s="3" t="s">
        <v>405</v>
      </c>
    </row>
    <row r="3173" spans="1:5" ht="13.5">
      <c r="A3173" s="3" t="s">
        <v>3489</v>
      </c>
      <c r="B3173" s="3" t="str">
        <f>"1120110085"</f>
        <v>1120110085</v>
      </c>
      <c r="C3173" s="3" t="s">
        <v>404</v>
      </c>
      <c r="D3173" s="3" t="s">
        <v>3408</v>
      </c>
      <c r="E3173" s="3" t="s">
        <v>405</v>
      </c>
    </row>
    <row r="3174" spans="1:5" ht="13.5">
      <c r="A3174" s="3" t="s">
        <v>3490</v>
      </c>
      <c r="B3174" s="3" t="str">
        <f>"1120110086"</f>
        <v>1120110086</v>
      </c>
      <c r="C3174" s="3" t="s">
        <v>404</v>
      </c>
      <c r="D3174" s="3" t="s">
        <v>3408</v>
      </c>
      <c r="E3174" s="3" t="s">
        <v>405</v>
      </c>
    </row>
    <row r="3175" spans="1:5" ht="13.5">
      <c r="A3175" s="3" t="s">
        <v>3491</v>
      </c>
      <c r="B3175" s="3" t="str">
        <f>"1120110087"</f>
        <v>1120110087</v>
      </c>
      <c r="C3175" s="3" t="s">
        <v>404</v>
      </c>
      <c r="D3175" s="3" t="s">
        <v>3408</v>
      </c>
      <c r="E3175" s="3" t="s">
        <v>405</v>
      </c>
    </row>
    <row r="3176" spans="1:5" ht="13.5">
      <c r="A3176" s="3" t="s">
        <v>3492</v>
      </c>
      <c r="B3176" s="3" t="str">
        <f>"1120110088"</f>
        <v>1120110088</v>
      </c>
      <c r="C3176" s="3" t="s">
        <v>404</v>
      </c>
      <c r="D3176" s="3" t="s">
        <v>3408</v>
      </c>
      <c r="E3176" s="3" t="s">
        <v>405</v>
      </c>
    </row>
    <row r="3177" spans="1:5" ht="13.5">
      <c r="A3177" s="3" t="s">
        <v>3493</v>
      </c>
      <c r="B3177" s="3" t="str">
        <f>"1120110089"</f>
        <v>1120110089</v>
      </c>
      <c r="C3177" s="3" t="s">
        <v>404</v>
      </c>
      <c r="D3177" s="3" t="s">
        <v>3408</v>
      </c>
      <c r="E3177" s="3" t="s">
        <v>405</v>
      </c>
    </row>
    <row r="3178" spans="1:5" ht="13.5">
      <c r="A3178" s="3" t="s">
        <v>3494</v>
      </c>
      <c r="B3178" s="3" t="str">
        <f>"1120110090"</f>
        <v>1120110090</v>
      </c>
      <c r="C3178" s="3" t="s">
        <v>404</v>
      </c>
      <c r="D3178" s="3" t="s">
        <v>3408</v>
      </c>
      <c r="E3178" s="3" t="s">
        <v>405</v>
      </c>
    </row>
    <row r="3179" spans="1:5" ht="13.5">
      <c r="A3179" s="3" t="s">
        <v>3495</v>
      </c>
      <c r="B3179" s="3" t="str">
        <f>"1120110091"</f>
        <v>1120110091</v>
      </c>
      <c r="C3179" s="3" t="s">
        <v>404</v>
      </c>
      <c r="D3179" s="3" t="s">
        <v>3408</v>
      </c>
      <c r="E3179" s="3" t="s">
        <v>405</v>
      </c>
    </row>
    <row r="3180" spans="1:5" ht="13.5">
      <c r="A3180" s="3" t="s">
        <v>3496</v>
      </c>
      <c r="B3180" s="3" t="str">
        <f>"1120110092"</f>
        <v>1120110092</v>
      </c>
      <c r="C3180" s="3" t="s">
        <v>404</v>
      </c>
      <c r="D3180" s="3" t="s">
        <v>3408</v>
      </c>
      <c r="E3180" s="3" t="s">
        <v>405</v>
      </c>
    </row>
    <row r="3181" spans="1:5" ht="13.5">
      <c r="A3181" s="3" t="s">
        <v>3497</v>
      </c>
      <c r="B3181" s="3" t="str">
        <f>"1120110093"</f>
        <v>1120110093</v>
      </c>
      <c r="C3181" s="3" t="s">
        <v>404</v>
      </c>
      <c r="D3181" s="3" t="s">
        <v>3408</v>
      </c>
      <c r="E3181" s="3" t="s">
        <v>405</v>
      </c>
    </row>
    <row r="3182" spans="1:5" ht="13.5">
      <c r="A3182" s="3" t="s">
        <v>3498</v>
      </c>
      <c r="B3182" s="3" t="str">
        <f>"1120110094"</f>
        <v>1120110094</v>
      </c>
      <c r="C3182" s="3" t="s">
        <v>404</v>
      </c>
      <c r="D3182" s="3" t="s">
        <v>3408</v>
      </c>
      <c r="E3182" s="3" t="s">
        <v>405</v>
      </c>
    </row>
    <row r="3183" spans="1:5" ht="13.5">
      <c r="A3183" s="3" t="s">
        <v>3499</v>
      </c>
      <c r="B3183" s="3" t="str">
        <f>"1120110095"</f>
        <v>1120110095</v>
      </c>
      <c r="C3183" s="3" t="s">
        <v>404</v>
      </c>
      <c r="D3183" s="3" t="s">
        <v>3408</v>
      </c>
      <c r="E3183" s="3" t="s">
        <v>405</v>
      </c>
    </row>
    <row r="3184" spans="1:5" ht="13.5">
      <c r="A3184" s="3" t="s">
        <v>3500</v>
      </c>
      <c r="B3184" s="3" t="str">
        <f>"1120110096"</f>
        <v>1120110096</v>
      </c>
      <c r="C3184" s="3" t="s">
        <v>404</v>
      </c>
      <c r="D3184" s="3" t="s">
        <v>3408</v>
      </c>
      <c r="E3184" s="3" t="s">
        <v>405</v>
      </c>
    </row>
    <row r="3185" spans="1:5" ht="13.5">
      <c r="A3185" s="3" t="s">
        <v>3501</v>
      </c>
      <c r="B3185" s="3" t="str">
        <f>"1120110097"</f>
        <v>1120110097</v>
      </c>
      <c r="C3185" s="3" t="s">
        <v>404</v>
      </c>
      <c r="D3185" s="3" t="s">
        <v>3408</v>
      </c>
      <c r="E3185" s="3" t="s">
        <v>405</v>
      </c>
    </row>
    <row r="3186" spans="1:5" ht="13.5">
      <c r="A3186" s="3" t="s">
        <v>3502</v>
      </c>
      <c r="B3186" s="3" t="str">
        <f>"1120110098"</f>
        <v>1120110098</v>
      </c>
      <c r="C3186" s="3" t="s">
        <v>404</v>
      </c>
      <c r="D3186" s="3" t="s">
        <v>3408</v>
      </c>
      <c r="E3186" s="3" t="s">
        <v>405</v>
      </c>
    </row>
    <row r="3187" spans="1:5" ht="13.5">
      <c r="A3187" s="3" t="s">
        <v>3503</v>
      </c>
      <c r="B3187" s="3" t="str">
        <f>"1120110099"</f>
        <v>1120110099</v>
      </c>
      <c r="C3187" s="3" t="s">
        <v>404</v>
      </c>
      <c r="D3187" s="3" t="s">
        <v>3408</v>
      </c>
      <c r="E3187" s="3" t="s">
        <v>405</v>
      </c>
    </row>
    <row r="3188" spans="1:5" ht="13.5">
      <c r="A3188" s="3" t="s">
        <v>3504</v>
      </c>
      <c r="B3188" s="3" t="str">
        <f>"1120110100"</f>
        <v>1120110100</v>
      </c>
      <c r="C3188" s="3" t="s">
        <v>404</v>
      </c>
      <c r="D3188" s="3" t="s">
        <v>3408</v>
      </c>
      <c r="E3188" s="3" t="s">
        <v>405</v>
      </c>
    </row>
    <row r="3189" spans="1:5" ht="13.5">
      <c r="A3189" s="3" t="s">
        <v>3505</v>
      </c>
      <c r="B3189" s="3" t="str">
        <f>"1120110101"</f>
        <v>1120110101</v>
      </c>
      <c r="C3189" s="3" t="s">
        <v>404</v>
      </c>
      <c r="D3189" s="3" t="s">
        <v>3408</v>
      </c>
      <c r="E3189" s="3" t="s">
        <v>405</v>
      </c>
    </row>
    <row r="3190" spans="1:5" ht="13.5">
      <c r="A3190" s="3" t="s">
        <v>3506</v>
      </c>
      <c r="B3190" s="3" t="str">
        <f>"1120110102"</f>
        <v>1120110102</v>
      </c>
      <c r="C3190" s="3" t="s">
        <v>404</v>
      </c>
      <c r="D3190" s="3" t="s">
        <v>3408</v>
      </c>
      <c r="E3190" s="3" t="s">
        <v>405</v>
      </c>
    </row>
    <row r="3191" spans="1:5" ht="13.5">
      <c r="A3191" s="3" t="s">
        <v>3507</v>
      </c>
      <c r="B3191" s="3" t="str">
        <f>"1120110103"</f>
        <v>1120110103</v>
      </c>
      <c r="C3191" s="3" t="s">
        <v>404</v>
      </c>
      <c r="D3191" s="3" t="s">
        <v>3408</v>
      </c>
      <c r="E3191" s="3" t="s">
        <v>405</v>
      </c>
    </row>
    <row r="3192" spans="1:5" ht="13.5">
      <c r="A3192" s="3" t="s">
        <v>3508</v>
      </c>
      <c r="B3192" s="3" t="str">
        <f>"1120110104"</f>
        <v>1120110104</v>
      </c>
      <c r="C3192" s="3" t="s">
        <v>404</v>
      </c>
      <c r="D3192" s="3" t="s">
        <v>3408</v>
      </c>
      <c r="E3192" s="3" t="s">
        <v>405</v>
      </c>
    </row>
    <row r="3193" spans="1:5" ht="13.5">
      <c r="A3193" s="3" t="s">
        <v>3509</v>
      </c>
      <c r="B3193" s="3" t="str">
        <f>"1120110105"</f>
        <v>1120110105</v>
      </c>
      <c r="C3193" s="3" t="s">
        <v>404</v>
      </c>
      <c r="D3193" s="3" t="s">
        <v>3408</v>
      </c>
      <c r="E3193" s="3" t="s">
        <v>405</v>
      </c>
    </row>
    <row r="3194" spans="1:5" ht="13.5">
      <c r="A3194" s="3" t="s">
        <v>3510</v>
      </c>
      <c r="B3194" s="3" t="str">
        <f>"1120110106"</f>
        <v>1120110106</v>
      </c>
      <c r="C3194" s="3" t="s">
        <v>404</v>
      </c>
      <c r="D3194" s="3" t="s">
        <v>3408</v>
      </c>
      <c r="E3194" s="3" t="s">
        <v>405</v>
      </c>
    </row>
    <row r="3195" spans="1:5" ht="13.5">
      <c r="A3195" s="3" t="s">
        <v>3511</v>
      </c>
      <c r="B3195" s="3" t="str">
        <f>"1120110107"</f>
        <v>1120110107</v>
      </c>
      <c r="C3195" s="3" t="s">
        <v>404</v>
      </c>
      <c r="D3195" s="3" t="s">
        <v>3408</v>
      </c>
      <c r="E3195" s="3" t="s">
        <v>405</v>
      </c>
    </row>
    <row r="3196" spans="1:5" ht="13.5">
      <c r="A3196" s="3" t="s">
        <v>3512</v>
      </c>
      <c r="B3196" s="3" t="str">
        <f>"1120110108"</f>
        <v>1120110108</v>
      </c>
      <c r="C3196" s="3" t="s">
        <v>404</v>
      </c>
      <c r="D3196" s="3" t="s">
        <v>3408</v>
      </c>
      <c r="E3196" s="3" t="s">
        <v>405</v>
      </c>
    </row>
    <row r="3197" spans="1:5" ht="13.5">
      <c r="A3197" s="3" t="s">
        <v>3513</v>
      </c>
      <c r="B3197" s="3" t="str">
        <f>"1120110109"</f>
        <v>1120110109</v>
      </c>
      <c r="C3197" s="3" t="s">
        <v>404</v>
      </c>
      <c r="D3197" s="3" t="s">
        <v>3408</v>
      </c>
      <c r="E3197" s="3" t="s">
        <v>405</v>
      </c>
    </row>
    <row r="3198" spans="1:5" ht="13.5">
      <c r="A3198" s="3" t="s">
        <v>3514</v>
      </c>
      <c r="B3198" s="3" t="str">
        <f>"1120110110"</f>
        <v>1120110110</v>
      </c>
      <c r="C3198" s="3" t="s">
        <v>404</v>
      </c>
      <c r="D3198" s="3" t="s">
        <v>3408</v>
      </c>
      <c r="E3198" s="3" t="s">
        <v>405</v>
      </c>
    </row>
    <row r="3199" spans="1:5" ht="13.5">
      <c r="A3199" s="3" t="s">
        <v>3515</v>
      </c>
      <c r="B3199" s="3" t="str">
        <f>"1120110111"</f>
        <v>1120110111</v>
      </c>
      <c r="C3199" s="3" t="s">
        <v>404</v>
      </c>
      <c r="D3199" s="3" t="s">
        <v>3408</v>
      </c>
      <c r="E3199" s="3" t="s">
        <v>405</v>
      </c>
    </row>
    <row r="3200" spans="1:5" ht="13.5">
      <c r="A3200" s="3" t="s">
        <v>3516</v>
      </c>
      <c r="B3200" s="3" t="str">
        <f>"1120110112"</f>
        <v>1120110112</v>
      </c>
      <c r="C3200" s="3" t="s">
        <v>404</v>
      </c>
      <c r="D3200" s="3" t="s">
        <v>3408</v>
      </c>
      <c r="E3200" s="3" t="s">
        <v>405</v>
      </c>
    </row>
    <row r="3201" spans="1:5" ht="13.5">
      <c r="A3201" s="3" t="s">
        <v>3517</v>
      </c>
      <c r="B3201" s="3" t="str">
        <f>"1120110113"</f>
        <v>1120110113</v>
      </c>
      <c r="C3201" s="3" t="s">
        <v>404</v>
      </c>
      <c r="D3201" s="3" t="s">
        <v>3408</v>
      </c>
      <c r="E3201" s="3" t="s">
        <v>405</v>
      </c>
    </row>
    <row r="3202" spans="1:5" ht="13.5">
      <c r="A3202" s="3" t="s">
        <v>3518</v>
      </c>
      <c r="B3202" s="3" t="str">
        <f>"1120110114"</f>
        <v>1120110114</v>
      </c>
      <c r="C3202" s="3" t="s">
        <v>404</v>
      </c>
      <c r="D3202" s="3" t="s">
        <v>3408</v>
      </c>
      <c r="E3202" s="3" t="s">
        <v>405</v>
      </c>
    </row>
    <row r="3203" spans="1:5" ht="13.5">
      <c r="A3203" s="3" t="s">
        <v>3519</v>
      </c>
      <c r="B3203" s="3" t="str">
        <f>"1120110115"</f>
        <v>1120110115</v>
      </c>
      <c r="C3203" s="3" t="s">
        <v>404</v>
      </c>
      <c r="D3203" s="3" t="s">
        <v>3408</v>
      </c>
      <c r="E3203" s="3" t="s">
        <v>405</v>
      </c>
    </row>
    <row r="3204" spans="1:5" ht="13.5">
      <c r="A3204" s="3" t="s">
        <v>158</v>
      </c>
      <c r="B3204" s="3" t="str">
        <f>"1120110116"</f>
        <v>1120110116</v>
      </c>
      <c r="C3204" s="3" t="s">
        <v>404</v>
      </c>
      <c r="D3204" s="3" t="s">
        <v>3408</v>
      </c>
      <c r="E3204" s="3" t="s">
        <v>405</v>
      </c>
    </row>
    <row r="3205" spans="1:5" ht="13.5">
      <c r="A3205" s="3" t="s">
        <v>3520</v>
      </c>
      <c r="B3205" s="3" t="str">
        <f>"1120110117"</f>
        <v>1120110117</v>
      </c>
      <c r="C3205" s="3" t="s">
        <v>404</v>
      </c>
      <c r="D3205" s="3" t="s">
        <v>3408</v>
      </c>
      <c r="E3205" s="3" t="s">
        <v>405</v>
      </c>
    </row>
    <row r="3206" spans="1:5" ht="13.5">
      <c r="A3206" s="3" t="s">
        <v>3521</v>
      </c>
      <c r="B3206" s="3" t="str">
        <f>"1120110118"</f>
        <v>1120110118</v>
      </c>
      <c r="C3206" s="3" t="s">
        <v>404</v>
      </c>
      <c r="D3206" s="3" t="s">
        <v>3408</v>
      </c>
      <c r="E3206" s="3" t="s">
        <v>405</v>
      </c>
    </row>
    <row r="3207" spans="1:5" ht="13.5">
      <c r="A3207" s="3" t="s">
        <v>3522</v>
      </c>
      <c r="B3207" s="3" t="str">
        <f>"1120110119"</f>
        <v>1120110119</v>
      </c>
      <c r="C3207" s="3" t="s">
        <v>404</v>
      </c>
      <c r="D3207" s="3" t="s">
        <v>3408</v>
      </c>
      <c r="E3207" s="3" t="s">
        <v>405</v>
      </c>
    </row>
    <row r="3208" spans="1:5" ht="13.5">
      <c r="A3208" s="3" t="s">
        <v>3523</v>
      </c>
      <c r="B3208" s="3" t="str">
        <f>"1120110120"</f>
        <v>1120110120</v>
      </c>
      <c r="C3208" s="3" t="s">
        <v>404</v>
      </c>
      <c r="D3208" s="3" t="s">
        <v>3408</v>
      </c>
      <c r="E3208" s="3" t="s">
        <v>405</v>
      </c>
    </row>
    <row r="3209" spans="1:5" ht="13.5">
      <c r="A3209" s="3" t="s">
        <v>3524</v>
      </c>
      <c r="B3209" s="3" t="str">
        <f>"1120110121"</f>
        <v>1120110121</v>
      </c>
      <c r="C3209" s="3" t="s">
        <v>404</v>
      </c>
      <c r="D3209" s="3" t="s">
        <v>3408</v>
      </c>
      <c r="E3209" s="3" t="s">
        <v>405</v>
      </c>
    </row>
    <row r="3210" spans="1:5" ht="13.5">
      <c r="A3210" s="3" t="s">
        <v>3525</v>
      </c>
      <c r="B3210" s="3" t="str">
        <f>"1120110122"</f>
        <v>1120110122</v>
      </c>
      <c r="C3210" s="3" t="s">
        <v>404</v>
      </c>
      <c r="D3210" s="3" t="s">
        <v>3408</v>
      </c>
      <c r="E3210" s="3" t="s">
        <v>405</v>
      </c>
    </row>
    <row r="3211" spans="1:5" ht="13.5">
      <c r="A3211" s="3" t="s">
        <v>3526</v>
      </c>
      <c r="B3211" s="3" t="str">
        <f>"1120110123"</f>
        <v>1120110123</v>
      </c>
      <c r="C3211" s="3" t="s">
        <v>404</v>
      </c>
      <c r="D3211" s="3" t="s">
        <v>3408</v>
      </c>
      <c r="E3211" s="3" t="s">
        <v>405</v>
      </c>
    </row>
    <row r="3212" spans="1:5" ht="13.5">
      <c r="A3212" s="3" t="s">
        <v>3527</v>
      </c>
      <c r="B3212" s="3" t="str">
        <f>"1120110124"</f>
        <v>1120110124</v>
      </c>
      <c r="C3212" s="3" t="s">
        <v>404</v>
      </c>
      <c r="D3212" s="3" t="s">
        <v>3408</v>
      </c>
      <c r="E3212" s="3" t="s">
        <v>405</v>
      </c>
    </row>
    <row r="3213" spans="1:5" ht="13.5">
      <c r="A3213" s="3" t="s">
        <v>2488</v>
      </c>
      <c r="B3213" s="3" t="str">
        <f>"1120110125"</f>
        <v>1120110125</v>
      </c>
      <c r="C3213" s="3" t="s">
        <v>404</v>
      </c>
      <c r="D3213" s="3" t="s">
        <v>3408</v>
      </c>
      <c r="E3213" s="3" t="s">
        <v>405</v>
      </c>
    </row>
    <row r="3214" spans="1:5" ht="13.5">
      <c r="A3214" s="3" t="s">
        <v>3528</v>
      </c>
      <c r="B3214" s="3" t="str">
        <f>"1120110126"</f>
        <v>1120110126</v>
      </c>
      <c r="C3214" s="3" t="s">
        <v>404</v>
      </c>
      <c r="D3214" s="3" t="s">
        <v>3408</v>
      </c>
      <c r="E3214" s="3" t="s">
        <v>405</v>
      </c>
    </row>
    <row r="3215" spans="1:5" ht="13.5">
      <c r="A3215" s="3" t="s">
        <v>3529</v>
      </c>
      <c r="B3215" s="3" t="str">
        <f>"1120110127"</f>
        <v>1120110127</v>
      </c>
      <c r="C3215" s="3" t="s">
        <v>404</v>
      </c>
      <c r="D3215" s="3" t="s">
        <v>3408</v>
      </c>
      <c r="E3215" s="3" t="s">
        <v>405</v>
      </c>
    </row>
    <row r="3216" spans="1:5" ht="13.5">
      <c r="A3216" s="3" t="s">
        <v>3530</v>
      </c>
      <c r="B3216" s="3" t="str">
        <f>"1120110128"</f>
        <v>1120110128</v>
      </c>
      <c r="C3216" s="3" t="s">
        <v>404</v>
      </c>
      <c r="D3216" s="3" t="s">
        <v>3408</v>
      </c>
      <c r="E3216" s="3" t="s">
        <v>405</v>
      </c>
    </row>
    <row r="3217" spans="1:5" ht="13.5">
      <c r="A3217" s="3" t="s">
        <v>3531</v>
      </c>
      <c r="B3217" s="3" t="str">
        <f>"1120110129"</f>
        <v>1120110129</v>
      </c>
      <c r="C3217" s="3" t="s">
        <v>404</v>
      </c>
      <c r="D3217" s="3" t="s">
        <v>3408</v>
      </c>
      <c r="E3217" s="3" t="s">
        <v>405</v>
      </c>
    </row>
    <row r="3218" spans="1:5" ht="13.5">
      <c r="A3218" s="3" t="s">
        <v>3532</v>
      </c>
      <c r="B3218" s="3" t="str">
        <f>"1120110130"</f>
        <v>1120110130</v>
      </c>
      <c r="C3218" s="3" t="s">
        <v>404</v>
      </c>
      <c r="D3218" s="3" t="s">
        <v>3408</v>
      </c>
      <c r="E3218" s="3" t="s">
        <v>405</v>
      </c>
    </row>
    <row r="3219" spans="1:5" ht="13.5">
      <c r="A3219" s="3" t="s">
        <v>3533</v>
      </c>
      <c r="B3219" s="3" t="str">
        <f>"1120110131"</f>
        <v>1120110131</v>
      </c>
      <c r="C3219" s="3" t="s">
        <v>404</v>
      </c>
      <c r="D3219" s="3" t="s">
        <v>3408</v>
      </c>
      <c r="E3219" s="3" t="s">
        <v>405</v>
      </c>
    </row>
    <row r="3220" spans="1:5" ht="13.5">
      <c r="A3220" s="3" t="s">
        <v>3534</v>
      </c>
      <c r="B3220" s="3" t="str">
        <f>"1120110132"</f>
        <v>1120110132</v>
      </c>
      <c r="C3220" s="3" t="s">
        <v>404</v>
      </c>
      <c r="D3220" s="3" t="s">
        <v>3408</v>
      </c>
      <c r="E3220" s="3" t="s">
        <v>405</v>
      </c>
    </row>
    <row r="3221" spans="1:5" ht="13.5">
      <c r="A3221" s="3" t="s">
        <v>3535</v>
      </c>
      <c r="B3221" s="3" t="str">
        <f>"1120110133"</f>
        <v>1120110133</v>
      </c>
      <c r="C3221" s="3" t="s">
        <v>404</v>
      </c>
      <c r="D3221" s="3" t="s">
        <v>3408</v>
      </c>
      <c r="E3221" s="3" t="s">
        <v>405</v>
      </c>
    </row>
    <row r="3222" spans="1:5" ht="13.5">
      <c r="A3222" s="3" t="s">
        <v>3536</v>
      </c>
      <c r="B3222" s="3" t="str">
        <f>"1120110134"</f>
        <v>1120110134</v>
      </c>
      <c r="C3222" s="3" t="s">
        <v>404</v>
      </c>
      <c r="D3222" s="3" t="s">
        <v>3408</v>
      </c>
      <c r="E3222" s="3" t="s">
        <v>405</v>
      </c>
    </row>
    <row r="3223" spans="1:5" ht="13.5">
      <c r="A3223" s="3" t="s">
        <v>3537</v>
      </c>
      <c r="B3223" s="3" t="str">
        <f>"1120110135"</f>
        <v>1120110135</v>
      </c>
      <c r="C3223" s="3" t="s">
        <v>404</v>
      </c>
      <c r="D3223" s="3" t="s">
        <v>3408</v>
      </c>
      <c r="E3223" s="3" t="s">
        <v>405</v>
      </c>
    </row>
    <row r="3224" spans="1:5" ht="13.5">
      <c r="A3224" s="3" t="s">
        <v>3538</v>
      </c>
      <c r="B3224" s="3" t="str">
        <f>"1120110136"</f>
        <v>1120110136</v>
      </c>
      <c r="C3224" s="3" t="s">
        <v>404</v>
      </c>
      <c r="D3224" s="3" t="s">
        <v>3408</v>
      </c>
      <c r="E3224" s="3" t="s">
        <v>405</v>
      </c>
    </row>
    <row r="3225" spans="1:5" ht="13.5">
      <c r="A3225" s="3" t="s">
        <v>3539</v>
      </c>
      <c r="B3225" s="3" t="str">
        <f>"1120110137"</f>
        <v>1120110137</v>
      </c>
      <c r="C3225" s="3" t="s">
        <v>404</v>
      </c>
      <c r="D3225" s="3" t="s">
        <v>3408</v>
      </c>
      <c r="E3225" s="3" t="s">
        <v>405</v>
      </c>
    </row>
    <row r="3226" spans="1:5" ht="13.5">
      <c r="A3226" s="3" t="s">
        <v>1827</v>
      </c>
      <c r="B3226" s="3" t="str">
        <f>"1120110138"</f>
        <v>1120110138</v>
      </c>
      <c r="C3226" s="3" t="s">
        <v>404</v>
      </c>
      <c r="D3226" s="3" t="s">
        <v>3408</v>
      </c>
      <c r="E3226" s="3" t="s">
        <v>405</v>
      </c>
    </row>
    <row r="3227" spans="1:5" ht="13.5">
      <c r="A3227" s="3" t="s">
        <v>3540</v>
      </c>
      <c r="B3227" s="3" t="str">
        <f>"1120110139"</f>
        <v>1120110139</v>
      </c>
      <c r="C3227" s="3" t="s">
        <v>404</v>
      </c>
      <c r="D3227" s="3" t="s">
        <v>3408</v>
      </c>
      <c r="E3227" s="3" t="s">
        <v>405</v>
      </c>
    </row>
    <row r="3228" spans="1:5" ht="13.5">
      <c r="A3228" s="3" t="s">
        <v>3541</v>
      </c>
      <c r="B3228" s="3" t="str">
        <f>"1120110140"</f>
        <v>1120110140</v>
      </c>
      <c r="C3228" s="3" t="s">
        <v>404</v>
      </c>
      <c r="D3228" s="3" t="s">
        <v>3408</v>
      </c>
      <c r="E3228" s="3" t="s">
        <v>405</v>
      </c>
    </row>
    <row r="3229" spans="1:5" ht="13.5">
      <c r="A3229" s="3" t="s">
        <v>3542</v>
      </c>
      <c r="B3229" s="3" t="str">
        <f>"1120110141"</f>
        <v>1120110141</v>
      </c>
      <c r="C3229" s="3" t="s">
        <v>404</v>
      </c>
      <c r="D3229" s="3" t="s">
        <v>3408</v>
      </c>
      <c r="E3229" s="3" t="s">
        <v>405</v>
      </c>
    </row>
    <row r="3230" spans="1:5" ht="13.5">
      <c r="A3230" s="3" t="s">
        <v>3543</v>
      </c>
      <c r="B3230" s="3" t="str">
        <f>"1120110142"</f>
        <v>1120110142</v>
      </c>
      <c r="C3230" s="3" t="s">
        <v>404</v>
      </c>
      <c r="D3230" s="3" t="s">
        <v>3408</v>
      </c>
      <c r="E3230" s="3" t="s">
        <v>405</v>
      </c>
    </row>
    <row r="3231" spans="1:5" ht="13.5">
      <c r="A3231" s="3" t="s">
        <v>3544</v>
      </c>
      <c r="B3231" s="3" t="str">
        <f>"1120110143"</f>
        <v>1120110143</v>
      </c>
      <c r="C3231" s="3" t="s">
        <v>404</v>
      </c>
      <c r="D3231" s="3" t="s">
        <v>3408</v>
      </c>
      <c r="E3231" s="3" t="s">
        <v>405</v>
      </c>
    </row>
    <row r="3232" spans="1:5" ht="13.5">
      <c r="A3232" s="3" t="s">
        <v>3545</v>
      </c>
      <c r="B3232" s="3" t="str">
        <f>"1120110144"</f>
        <v>1120110144</v>
      </c>
      <c r="C3232" s="3" t="s">
        <v>404</v>
      </c>
      <c r="D3232" s="3" t="s">
        <v>3408</v>
      </c>
      <c r="E3232" s="3" t="s">
        <v>405</v>
      </c>
    </row>
    <row r="3233" spans="1:5" ht="13.5">
      <c r="A3233" s="3" t="s">
        <v>3546</v>
      </c>
      <c r="B3233" s="3" t="str">
        <f>"1120110145"</f>
        <v>1120110145</v>
      </c>
      <c r="C3233" s="3" t="s">
        <v>404</v>
      </c>
      <c r="D3233" s="3" t="s">
        <v>3408</v>
      </c>
      <c r="E3233" s="3" t="s">
        <v>405</v>
      </c>
    </row>
    <row r="3234" spans="1:5" ht="13.5">
      <c r="A3234" s="3" t="s">
        <v>3547</v>
      </c>
      <c r="B3234" s="3" t="str">
        <f>"1120110146"</f>
        <v>1120110146</v>
      </c>
      <c r="C3234" s="3" t="s">
        <v>404</v>
      </c>
      <c r="D3234" s="3" t="s">
        <v>3408</v>
      </c>
      <c r="E3234" s="3" t="s">
        <v>405</v>
      </c>
    </row>
    <row r="3235" spans="1:5" ht="13.5">
      <c r="A3235" s="3" t="s">
        <v>3548</v>
      </c>
      <c r="B3235" s="3" t="str">
        <f>"1120110147"</f>
        <v>1120110147</v>
      </c>
      <c r="C3235" s="3" t="s">
        <v>404</v>
      </c>
      <c r="D3235" s="3" t="s">
        <v>3408</v>
      </c>
      <c r="E3235" s="3" t="s">
        <v>405</v>
      </c>
    </row>
    <row r="3236" spans="1:5" ht="13.5">
      <c r="A3236" s="3" t="s">
        <v>3549</v>
      </c>
      <c r="B3236" s="3" t="str">
        <f>"1120110148"</f>
        <v>1120110148</v>
      </c>
      <c r="C3236" s="3" t="s">
        <v>404</v>
      </c>
      <c r="D3236" s="3" t="s">
        <v>3408</v>
      </c>
      <c r="E3236" s="3" t="s">
        <v>405</v>
      </c>
    </row>
    <row r="3237" spans="1:5" ht="13.5">
      <c r="A3237" s="3" t="s">
        <v>3550</v>
      </c>
      <c r="B3237" s="3" t="str">
        <f>"1120110149"</f>
        <v>1120110149</v>
      </c>
      <c r="C3237" s="3" t="s">
        <v>404</v>
      </c>
      <c r="D3237" s="3" t="s">
        <v>3408</v>
      </c>
      <c r="E3237" s="3" t="s">
        <v>405</v>
      </c>
    </row>
    <row r="3238" spans="1:5" ht="13.5">
      <c r="A3238" s="3" t="s">
        <v>1671</v>
      </c>
      <c r="B3238" s="3" t="str">
        <f>"1120110150"</f>
        <v>1120110150</v>
      </c>
      <c r="C3238" s="3" t="s">
        <v>404</v>
      </c>
      <c r="D3238" s="3" t="s">
        <v>3408</v>
      </c>
      <c r="E3238" s="3" t="s">
        <v>405</v>
      </c>
    </row>
    <row r="3239" spans="1:5" ht="13.5">
      <c r="A3239" s="3" t="s">
        <v>194</v>
      </c>
      <c r="B3239" s="3" t="str">
        <f>"1120110151"</f>
        <v>1120110151</v>
      </c>
      <c r="C3239" s="3" t="s">
        <v>404</v>
      </c>
      <c r="D3239" s="3" t="s">
        <v>3408</v>
      </c>
      <c r="E3239" s="3" t="s">
        <v>405</v>
      </c>
    </row>
    <row r="3240" spans="1:5" ht="13.5">
      <c r="A3240" s="3" t="s">
        <v>3551</v>
      </c>
      <c r="B3240" s="3" t="str">
        <f>"1120110152"</f>
        <v>1120110152</v>
      </c>
      <c r="C3240" s="3" t="s">
        <v>404</v>
      </c>
      <c r="D3240" s="3" t="s">
        <v>3408</v>
      </c>
      <c r="E3240" s="3" t="s">
        <v>405</v>
      </c>
    </row>
    <row r="3241" spans="1:5" ht="13.5">
      <c r="A3241" s="3" t="s">
        <v>3552</v>
      </c>
      <c r="B3241" s="3" t="str">
        <f>"1120110153"</f>
        <v>1120110153</v>
      </c>
      <c r="C3241" s="3" t="s">
        <v>404</v>
      </c>
      <c r="D3241" s="3" t="s">
        <v>3408</v>
      </c>
      <c r="E3241" s="3" t="s">
        <v>405</v>
      </c>
    </row>
    <row r="3242" spans="1:5" ht="13.5">
      <c r="A3242" s="3" t="s">
        <v>3553</v>
      </c>
      <c r="B3242" s="3" t="str">
        <f>"1120110154"</f>
        <v>1120110154</v>
      </c>
      <c r="C3242" s="3" t="s">
        <v>404</v>
      </c>
      <c r="D3242" s="3" t="s">
        <v>3408</v>
      </c>
      <c r="E3242" s="3" t="s">
        <v>405</v>
      </c>
    </row>
    <row r="3243" spans="1:5" ht="13.5">
      <c r="A3243" s="3" t="s">
        <v>3554</v>
      </c>
      <c r="B3243" s="3" t="str">
        <f>"1120110155"</f>
        <v>1120110155</v>
      </c>
      <c r="C3243" s="3" t="s">
        <v>404</v>
      </c>
      <c r="D3243" s="3" t="s">
        <v>3408</v>
      </c>
      <c r="E3243" s="3" t="s">
        <v>405</v>
      </c>
    </row>
    <row r="3244" spans="1:5" ht="13.5">
      <c r="A3244" s="3" t="s">
        <v>3555</v>
      </c>
      <c r="B3244" s="3" t="str">
        <f>"1120110156"</f>
        <v>1120110156</v>
      </c>
      <c r="C3244" s="3" t="s">
        <v>404</v>
      </c>
      <c r="D3244" s="3" t="s">
        <v>3408</v>
      </c>
      <c r="E3244" s="3" t="s">
        <v>405</v>
      </c>
    </row>
    <row r="3245" spans="1:5" ht="13.5">
      <c r="A3245" s="3" t="s">
        <v>3556</v>
      </c>
      <c r="B3245" s="3" t="str">
        <f>"1120110157"</f>
        <v>1120110157</v>
      </c>
      <c r="C3245" s="3" t="s">
        <v>404</v>
      </c>
      <c r="D3245" s="3" t="s">
        <v>3408</v>
      </c>
      <c r="E3245" s="3" t="s">
        <v>405</v>
      </c>
    </row>
    <row r="3246" spans="1:5" ht="13.5">
      <c r="A3246" s="3" t="s">
        <v>3557</v>
      </c>
      <c r="B3246" s="3" t="str">
        <f>"1120110158"</f>
        <v>1120110158</v>
      </c>
      <c r="C3246" s="3" t="s">
        <v>404</v>
      </c>
      <c r="D3246" s="3" t="s">
        <v>3408</v>
      </c>
      <c r="E3246" s="3" t="s">
        <v>405</v>
      </c>
    </row>
    <row r="3247" spans="1:5" ht="13.5">
      <c r="A3247" s="3" t="s">
        <v>3558</v>
      </c>
      <c r="B3247" s="3" t="str">
        <f>"1120110159"</f>
        <v>1120110159</v>
      </c>
      <c r="C3247" s="3" t="s">
        <v>404</v>
      </c>
      <c r="D3247" s="3" t="s">
        <v>3408</v>
      </c>
      <c r="E3247" s="3" t="s">
        <v>405</v>
      </c>
    </row>
    <row r="3248" spans="1:5" ht="13.5">
      <c r="A3248" s="3" t="s">
        <v>3559</v>
      </c>
      <c r="B3248" s="3" t="str">
        <f>"1120110160"</f>
        <v>1120110160</v>
      </c>
      <c r="C3248" s="3" t="s">
        <v>404</v>
      </c>
      <c r="D3248" s="3" t="s">
        <v>3408</v>
      </c>
      <c r="E3248" s="3" t="s">
        <v>405</v>
      </c>
    </row>
    <row r="3249" spans="1:5" ht="13.5">
      <c r="A3249" s="3" t="s">
        <v>3560</v>
      </c>
      <c r="B3249" s="3" t="str">
        <f>"1120110161"</f>
        <v>1120110161</v>
      </c>
      <c r="C3249" s="3" t="s">
        <v>404</v>
      </c>
      <c r="D3249" s="3" t="s">
        <v>3408</v>
      </c>
      <c r="E3249" s="3" t="s">
        <v>405</v>
      </c>
    </row>
    <row r="3250" spans="1:5" ht="13.5">
      <c r="A3250" s="3" t="s">
        <v>3561</v>
      </c>
      <c r="B3250" s="3" t="str">
        <f>"1120110162"</f>
        <v>1120110162</v>
      </c>
      <c r="C3250" s="3" t="s">
        <v>404</v>
      </c>
      <c r="D3250" s="3" t="s">
        <v>3408</v>
      </c>
      <c r="E3250" s="3" t="s">
        <v>405</v>
      </c>
    </row>
    <row r="3251" spans="1:5" ht="13.5">
      <c r="A3251" s="3" t="s">
        <v>3562</v>
      </c>
      <c r="B3251" s="3" t="str">
        <f>"1120110163"</f>
        <v>1120110163</v>
      </c>
      <c r="C3251" s="3" t="s">
        <v>404</v>
      </c>
      <c r="D3251" s="3" t="s">
        <v>3408</v>
      </c>
      <c r="E3251" s="3" t="s">
        <v>405</v>
      </c>
    </row>
    <row r="3252" spans="1:5" ht="13.5">
      <c r="A3252" s="3" t="s">
        <v>3563</v>
      </c>
      <c r="B3252" s="3" t="str">
        <f>"1120110164"</f>
        <v>1120110164</v>
      </c>
      <c r="C3252" s="3" t="s">
        <v>404</v>
      </c>
      <c r="D3252" s="3" t="s">
        <v>3408</v>
      </c>
      <c r="E3252" s="3" t="s">
        <v>405</v>
      </c>
    </row>
    <row r="3253" spans="1:5" ht="13.5">
      <c r="A3253" s="3" t="s">
        <v>3564</v>
      </c>
      <c r="B3253" s="3" t="str">
        <f>"1120110165"</f>
        <v>1120110165</v>
      </c>
      <c r="C3253" s="3" t="s">
        <v>404</v>
      </c>
      <c r="D3253" s="3" t="s">
        <v>3408</v>
      </c>
      <c r="E3253" s="3" t="s">
        <v>405</v>
      </c>
    </row>
    <row r="3254" spans="1:5" ht="13.5">
      <c r="A3254" s="3" t="s">
        <v>3565</v>
      </c>
      <c r="B3254" s="3" t="str">
        <f>"1120110166"</f>
        <v>1120110166</v>
      </c>
      <c r="C3254" s="3" t="s">
        <v>404</v>
      </c>
      <c r="D3254" s="3" t="s">
        <v>3408</v>
      </c>
      <c r="E3254" s="3" t="s">
        <v>405</v>
      </c>
    </row>
    <row r="3255" spans="1:5" ht="13.5">
      <c r="A3255" s="3" t="s">
        <v>3566</v>
      </c>
      <c r="B3255" s="3" t="str">
        <f>"1120110167"</f>
        <v>1120110167</v>
      </c>
      <c r="C3255" s="3" t="s">
        <v>404</v>
      </c>
      <c r="D3255" s="3" t="s">
        <v>3408</v>
      </c>
      <c r="E3255" s="3" t="s">
        <v>405</v>
      </c>
    </row>
    <row r="3256" spans="1:5" ht="13.5">
      <c r="A3256" s="3" t="s">
        <v>3567</v>
      </c>
      <c r="B3256" s="3" t="str">
        <f>"1120110168"</f>
        <v>1120110168</v>
      </c>
      <c r="C3256" s="3" t="s">
        <v>404</v>
      </c>
      <c r="D3256" s="3" t="s">
        <v>3408</v>
      </c>
      <c r="E3256" s="3" t="s">
        <v>405</v>
      </c>
    </row>
    <row r="3257" spans="1:5" ht="13.5">
      <c r="A3257" s="3" t="s">
        <v>3568</v>
      </c>
      <c r="B3257" s="3" t="str">
        <f>"1120110169"</f>
        <v>1120110169</v>
      </c>
      <c r="C3257" s="3" t="s">
        <v>404</v>
      </c>
      <c r="D3257" s="3" t="s">
        <v>3408</v>
      </c>
      <c r="E3257" s="3" t="s">
        <v>405</v>
      </c>
    </row>
    <row r="3258" spans="1:5" ht="13.5">
      <c r="A3258" s="3" t="s">
        <v>3569</v>
      </c>
      <c r="B3258" s="3" t="str">
        <f>"1120110170"</f>
        <v>1120110170</v>
      </c>
      <c r="C3258" s="3" t="s">
        <v>404</v>
      </c>
      <c r="D3258" s="3" t="s">
        <v>3408</v>
      </c>
      <c r="E3258" s="3" t="s">
        <v>405</v>
      </c>
    </row>
    <row r="3259" spans="1:5" ht="13.5">
      <c r="A3259" s="3" t="s">
        <v>3570</v>
      </c>
      <c r="B3259" s="3" t="str">
        <f>"1120110171"</f>
        <v>1120110171</v>
      </c>
      <c r="C3259" s="3" t="s">
        <v>404</v>
      </c>
      <c r="D3259" s="3" t="s">
        <v>3408</v>
      </c>
      <c r="E3259" s="3" t="s">
        <v>405</v>
      </c>
    </row>
    <row r="3260" spans="1:5" ht="13.5">
      <c r="A3260" s="3" t="s">
        <v>3571</v>
      </c>
      <c r="B3260" s="3" t="str">
        <f>"1120110172"</f>
        <v>1120110172</v>
      </c>
      <c r="C3260" s="3" t="s">
        <v>404</v>
      </c>
      <c r="D3260" s="3" t="s">
        <v>3408</v>
      </c>
      <c r="E3260" s="3" t="s">
        <v>405</v>
      </c>
    </row>
    <row r="3261" spans="1:5" ht="13.5">
      <c r="A3261" s="3" t="s">
        <v>3572</v>
      </c>
      <c r="B3261" s="3" t="str">
        <f>"1120110173"</f>
        <v>1120110173</v>
      </c>
      <c r="C3261" s="3" t="s">
        <v>404</v>
      </c>
      <c r="D3261" s="3" t="s">
        <v>3408</v>
      </c>
      <c r="E3261" s="3" t="s">
        <v>405</v>
      </c>
    </row>
    <row r="3262" spans="1:5" ht="13.5">
      <c r="A3262" s="3" t="s">
        <v>3573</v>
      </c>
      <c r="B3262" s="3" t="str">
        <f>"1120110174"</f>
        <v>1120110174</v>
      </c>
      <c r="C3262" s="3" t="s">
        <v>404</v>
      </c>
      <c r="D3262" s="3" t="s">
        <v>3408</v>
      </c>
      <c r="E3262" s="3" t="s">
        <v>405</v>
      </c>
    </row>
    <row r="3263" spans="1:5" ht="13.5">
      <c r="A3263" s="3" t="s">
        <v>3574</v>
      </c>
      <c r="B3263" s="3" t="str">
        <f>"1120110175"</f>
        <v>1120110175</v>
      </c>
      <c r="C3263" s="3" t="s">
        <v>404</v>
      </c>
      <c r="D3263" s="3" t="s">
        <v>3408</v>
      </c>
      <c r="E3263" s="3" t="s">
        <v>405</v>
      </c>
    </row>
    <row r="3264" spans="1:5" ht="13.5">
      <c r="A3264" s="3" t="s">
        <v>3575</v>
      </c>
      <c r="B3264" s="3" t="str">
        <f>"1120110176"</f>
        <v>1120110176</v>
      </c>
      <c r="C3264" s="3" t="s">
        <v>404</v>
      </c>
      <c r="D3264" s="3" t="s">
        <v>3408</v>
      </c>
      <c r="E3264" s="3" t="s">
        <v>405</v>
      </c>
    </row>
    <row r="3265" spans="1:5" ht="13.5">
      <c r="A3265" s="3" t="s">
        <v>3576</v>
      </c>
      <c r="B3265" s="3" t="str">
        <f>"1120110177"</f>
        <v>1120110177</v>
      </c>
      <c r="C3265" s="3" t="s">
        <v>404</v>
      </c>
      <c r="D3265" s="3" t="s">
        <v>3408</v>
      </c>
      <c r="E3265" s="3" t="s">
        <v>405</v>
      </c>
    </row>
    <row r="3266" spans="1:5" ht="13.5">
      <c r="A3266" s="3" t="s">
        <v>110</v>
      </c>
      <c r="B3266" s="3" t="str">
        <f>"1120110178"</f>
        <v>1120110178</v>
      </c>
      <c r="C3266" s="3" t="s">
        <v>404</v>
      </c>
      <c r="D3266" s="3" t="s">
        <v>3408</v>
      </c>
      <c r="E3266" s="3" t="s">
        <v>405</v>
      </c>
    </row>
    <row r="3267" spans="1:5" ht="13.5">
      <c r="A3267" s="3" t="s">
        <v>3577</v>
      </c>
      <c r="B3267" s="3" t="str">
        <f>"1120110179"</f>
        <v>1120110179</v>
      </c>
      <c r="C3267" s="3" t="s">
        <v>404</v>
      </c>
      <c r="D3267" s="3" t="s">
        <v>3408</v>
      </c>
      <c r="E3267" s="3" t="s">
        <v>405</v>
      </c>
    </row>
    <row r="3268" spans="1:5" ht="13.5">
      <c r="A3268" s="3" t="s">
        <v>3578</v>
      </c>
      <c r="B3268" s="3" t="str">
        <f>"1120110180"</f>
        <v>1120110180</v>
      </c>
      <c r="C3268" s="3" t="s">
        <v>404</v>
      </c>
      <c r="D3268" s="3" t="s">
        <v>3408</v>
      </c>
      <c r="E3268" s="3" t="s">
        <v>405</v>
      </c>
    </row>
    <row r="3269" spans="1:5" ht="13.5">
      <c r="A3269" s="3" t="s">
        <v>3579</v>
      </c>
      <c r="B3269" s="3" t="str">
        <f>"1120110181"</f>
        <v>1120110181</v>
      </c>
      <c r="C3269" s="3" t="s">
        <v>404</v>
      </c>
      <c r="D3269" s="3" t="s">
        <v>3408</v>
      </c>
      <c r="E3269" s="3" t="s">
        <v>405</v>
      </c>
    </row>
    <row r="3270" spans="1:5" ht="13.5">
      <c r="A3270" s="3" t="s">
        <v>3580</v>
      </c>
      <c r="B3270" s="3" t="str">
        <f>"1120110182"</f>
        <v>1120110182</v>
      </c>
      <c r="C3270" s="3" t="s">
        <v>404</v>
      </c>
      <c r="D3270" s="3" t="s">
        <v>3408</v>
      </c>
      <c r="E3270" s="3" t="s">
        <v>405</v>
      </c>
    </row>
    <row r="3271" spans="1:5" ht="13.5">
      <c r="A3271" s="3" t="s">
        <v>3581</v>
      </c>
      <c r="B3271" s="3" t="str">
        <f>"1120110183"</f>
        <v>1120110183</v>
      </c>
      <c r="C3271" s="3" t="s">
        <v>404</v>
      </c>
      <c r="D3271" s="3" t="s">
        <v>3408</v>
      </c>
      <c r="E3271" s="3" t="s">
        <v>405</v>
      </c>
    </row>
    <row r="3272" spans="1:5" ht="13.5">
      <c r="A3272" s="3" t="s">
        <v>3582</v>
      </c>
      <c r="B3272" s="3" t="str">
        <f>"1120110184"</f>
        <v>1120110184</v>
      </c>
      <c r="C3272" s="3" t="s">
        <v>404</v>
      </c>
      <c r="D3272" s="3" t="s">
        <v>3408</v>
      </c>
      <c r="E3272" s="3" t="s">
        <v>405</v>
      </c>
    </row>
    <row r="3273" spans="1:5" ht="13.5">
      <c r="A3273" s="3" t="s">
        <v>3583</v>
      </c>
      <c r="B3273" s="3" t="str">
        <f>"1120110185"</f>
        <v>1120110185</v>
      </c>
      <c r="C3273" s="3" t="s">
        <v>404</v>
      </c>
      <c r="D3273" s="3" t="s">
        <v>3408</v>
      </c>
      <c r="E3273" s="3" t="s">
        <v>405</v>
      </c>
    </row>
    <row r="3274" spans="1:5" ht="13.5">
      <c r="A3274" s="3" t="s">
        <v>3584</v>
      </c>
      <c r="B3274" s="3" t="str">
        <f>"1120110186"</f>
        <v>1120110186</v>
      </c>
      <c r="C3274" s="3" t="s">
        <v>404</v>
      </c>
      <c r="D3274" s="3" t="s">
        <v>3408</v>
      </c>
      <c r="E3274" s="3" t="s">
        <v>405</v>
      </c>
    </row>
    <row r="3275" spans="1:5" ht="13.5">
      <c r="A3275" s="3" t="s">
        <v>3585</v>
      </c>
      <c r="B3275" s="3" t="str">
        <f>"1120110187"</f>
        <v>1120110187</v>
      </c>
      <c r="C3275" s="3" t="s">
        <v>404</v>
      </c>
      <c r="D3275" s="3" t="s">
        <v>3408</v>
      </c>
      <c r="E3275" s="3" t="s">
        <v>405</v>
      </c>
    </row>
    <row r="3276" spans="1:5" ht="13.5">
      <c r="A3276" s="3" t="s">
        <v>3585</v>
      </c>
      <c r="B3276" s="3" t="str">
        <f>"1120110188"</f>
        <v>1120110188</v>
      </c>
      <c r="C3276" s="3" t="s">
        <v>404</v>
      </c>
      <c r="D3276" s="3" t="s">
        <v>3408</v>
      </c>
      <c r="E3276" s="3" t="s">
        <v>405</v>
      </c>
    </row>
    <row r="3277" spans="1:5" ht="13.5">
      <c r="A3277" s="3" t="s">
        <v>3586</v>
      </c>
      <c r="B3277" s="3" t="str">
        <f>"1120110189"</f>
        <v>1120110189</v>
      </c>
      <c r="C3277" s="3" t="s">
        <v>404</v>
      </c>
      <c r="D3277" s="3" t="s">
        <v>3408</v>
      </c>
      <c r="E3277" s="3" t="s">
        <v>405</v>
      </c>
    </row>
    <row r="3278" spans="1:5" ht="13.5">
      <c r="A3278" s="3" t="s">
        <v>3587</v>
      </c>
      <c r="B3278" s="3" t="str">
        <f>"1120110190"</f>
        <v>1120110190</v>
      </c>
      <c r="C3278" s="3" t="s">
        <v>404</v>
      </c>
      <c r="D3278" s="3" t="s">
        <v>3408</v>
      </c>
      <c r="E3278" s="3" t="s">
        <v>405</v>
      </c>
    </row>
    <row r="3279" spans="1:5" ht="13.5">
      <c r="A3279" s="3" t="s">
        <v>3588</v>
      </c>
      <c r="B3279" s="3" t="str">
        <f>"1120110191"</f>
        <v>1120110191</v>
      </c>
      <c r="C3279" s="3" t="s">
        <v>404</v>
      </c>
      <c r="D3279" s="3" t="s">
        <v>3408</v>
      </c>
      <c r="E3279" s="3" t="s">
        <v>405</v>
      </c>
    </row>
    <row r="3280" spans="1:5" ht="13.5">
      <c r="A3280" s="3" t="s">
        <v>3589</v>
      </c>
      <c r="B3280" s="3" t="str">
        <f>"1120110192"</f>
        <v>1120110192</v>
      </c>
      <c r="C3280" s="3" t="s">
        <v>404</v>
      </c>
      <c r="D3280" s="3" t="s">
        <v>3408</v>
      </c>
      <c r="E3280" s="3" t="s">
        <v>405</v>
      </c>
    </row>
    <row r="3281" spans="1:5" ht="13.5">
      <c r="A3281" s="3" t="s">
        <v>3590</v>
      </c>
      <c r="B3281" s="3" t="str">
        <f>"1120110193"</f>
        <v>1120110193</v>
      </c>
      <c r="C3281" s="3" t="s">
        <v>404</v>
      </c>
      <c r="D3281" s="3" t="s">
        <v>3408</v>
      </c>
      <c r="E3281" s="3" t="s">
        <v>405</v>
      </c>
    </row>
    <row r="3282" spans="1:5" ht="13.5">
      <c r="A3282" s="3" t="s">
        <v>3591</v>
      </c>
      <c r="B3282" s="3" t="str">
        <f>"1120110194"</f>
        <v>1120110194</v>
      </c>
      <c r="C3282" s="3" t="s">
        <v>404</v>
      </c>
      <c r="D3282" s="3" t="s">
        <v>3408</v>
      </c>
      <c r="E3282" s="3" t="s">
        <v>405</v>
      </c>
    </row>
    <row r="3283" spans="1:5" ht="13.5">
      <c r="A3283" s="3" t="s">
        <v>3592</v>
      </c>
      <c r="B3283" s="3" t="str">
        <f>"1120110195"</f>
        <v>1120110195</v>
      </c>
      <c r="C3283" s="3" t="s">
        <v>404</v>
      </c>
      <c r="D3283" s="3" t="s">
        <v>3408</v>
      </c>
      <c r="E3283" s="3" t="s">
        <v>405</v>
      </c>
    </row>
    <row r="3284" spans="1:5" ht="13.5">
      <c r="A3284" s="3" t="s">
        <v>3593</v>
      </c>
      <c r="B3284" s="3" t="str">
        <f>"1120110196"</f>
        <v>1120110196</v>
      </c>
      <c r="C3284" s="3" t="s">
        <v>404</v>
      </c>
      <c r="D3284" s="3" t="s">
        <v>3408</v>
      </c>
      <c r="E3284" s="3" t="s">
        <v>405</v>
      </c>
    </row>
    <row r="3285" spans="1:5" ht="13.5">
      <c r="A3285" s="3" t="s">
        <v>3594</v>
      </c>
      <c r="B3285" s="3" t="str">
        <f>"1120110197"</f>
        <v>1120110197</v>
      </c>
      <c r="C3285" s="3" t="s">
        <v>404</v>
      </c>
      <c r="D3285" s="3" t="s">
        <v>3408</v>
      </c>
      <c r="E3285" s="3" t="s">
        <v>405</v>
      </c>
    </row>
    <row r="3286" spans="1:5" ht="13.5">
      <c r="A3286" s="3" t="s">
        <v>3595</v>
      </c>
      <c r="B3286" s="3" t="str">
        <f>"1120110198"</f>
        <v>1120110198</v>
      </c>
      <c r="C3286" s="3" t="s">
        <v>404</v>
      </c>
      <c r="D3286" s="3" t="s">
        <v>3408</v>
      </c>
      <c r="E3286" s="3" t="s">
        <v>405</v>
      </c>
    </row>
    <row r="3287" spans="1:5" ht="13.5">
      <c r="A3287" s="3" t="s">
        <v>3596</v>
      </c>
      <c r="B3287" s="3" t="str">
        <f>"1120110199"</f>
        <v>1120110199</v>
      </c>
      <c r="C3287" s="3" t="s">
        <v>404</v>
      </c>
      <c r="D3287" s="3" t="s">
        <v>3408</v>
      </c>
      <c r="E3287" s="3" t="s">
        <v>405</v>
      </c>
    </row>
    <row r="3288" spans="1:5" ht="13.5">
      <c r="A3288" s="3" t="s">
        <v>3597</v>
      </c>
      <c r="B3288" s="3" t="str">
        <f>"1120110200"</f>
        <v>1120110200</v>
      </c>
      <c r="C3288" s="3" t="s">
        <v>404</v>
      </c>
      <c r="D3288" s="3" t="s">
        <v>3408</v>
      </c>
      <c r="E3288" s="3" t="s">
        <v>405</v>
      </c>
    </row>
    <row r="3289" spans="1:5" ht="13.5">
      <c r="A3289" s="3" t="s">
        <v>3598</v>
      </c>
      <c r="B3289" s="3" t="str">
        <f>"1120110201"</f>
        <v>1120110201</v>
      </c>
      <c r="C3289" s="3" t="s">
        <v>404</v>
      </c>
      <c r="D3289" s="3" t="s">
        <v>3408</v>
      </c>
      <c r="E3289" s="3" t="s">
        <v>405</v>
      </c>
    </row>
    <row r="3290" spans="1:5" ht="13.5">
      <c r="A3290" s="3" t="s">
        <v>3599</v>
      </c>
      <c r="B3290" s="3" t="str">
        <f>"1120110202"</f>
        <v>1120110202</v>
      </c>
      <c r="C3290" s="3" t="s">
        <v>404</v>
      </c>
      <c r="D3290" s="3" t="s">
        <v>3408</v>
      </c>
      <c r="E3290" s="3" t="s">
        <v>405</v>
      </c>
    </row>
    <row r="3291" spans="1:5" ht="13.5">
      <c r="A3291" s="3" t="s">
        <v>3600</v>
      </c>
      <c r="B3291" s="3" t="str">
        <f>"1120110203"</f>
        <v>1120110203</v>
      </c>
      <c r="C3291" s="3" t="s">
        <v>404</v>
      </c>
      <c r="D3291" s="3" t="s">
        <v>3408</v>
      </c>
      <c r="E3291" s="3" t="s">
        <v>405</v>
      </c>
    </row>
    <row r="3292" spans="1:5" ht="13.5">
      <c r="A3292" s="3" t="s">
        <v>3601</v>
      </c>
      <c r="B3292" s="3" t="str">
        <f>"1120110204"</f>
        <v>1120110204</v>
      </c>
      <c r="C3292" s="3" t="s">
        <v>404</v>
      </c>
      <c r="D3292" s="3" t="s">
        <v>3408</v>
      </c>
      <c r="E3292" s="3" t="s">
        <v>405</v>
      </c>
    </row>
    <row r="3293" spans="1:5" ht="13.5">
      <c r="A3293" s="3" t="s">
        <v>3602</v>
      </c>
      <c r="B3293" s="3" t="str">
        <f>"1120110205"</f>
        <v>1120110205</v>
      </c>
      <c r="C3293" s="3" t="s">
        <v>404</v>
      </c>
      <c r="D3293" s="3" t="s">
        <v>3408</v>
      </c>
      <c r="E3293" s="3" t="s">
        <v>405</v>
      </c>
    </row>
    <row r="3294" spans="1:5" ht="13.5">
      <c r="A3294" s="3" t="s">
        <v>3603</v>
      </c>
      <c r="B3294" s="3" t="str">
        <f>"1120110206"</f>
        <v>1120110206</v>
      </c>
      <c r="C3294" s="3" t="s">
        <v>404</v>
      </c>
      <c r="D3294" s="3" t="s">
        <v>3408</v>
      </c>
      <c r="E3294" s="3" t="s">
        <v>405</v>
      </c>
    </row>
    <row r="3295" spans="1:5" ht="13.5">
      <c r="A3295" s="3" t="s">
        <v>3604</v>
      </c>
      <c r="B3295" s="3" t="str">
        <f>"1120110207"</f>
        <v>1120110207</v>
      </c>
      <c r="C3295" s="3" t="s">
        <v>404</v>
      </c>
      <c r="D3295" s="3" t="s">
        <v>3408</v>
      </c>
      <c r="E3295" s="3" t="s">
        <v>405</v>
      </c>
    </row>
    <row r="3296" spans="1:5" ht="13.5">
      <c r="A3296" s="3" t="s">
        <v>3605</v>
      </c>
      <c r="B3296" s="3" t="str">
        <f>"1120110208"</f>
        <v>1120110208</v>
      </c>
      <c r="C3296" s="3" t="s">
        <v>404</v>
      </c>
      <c r="D3296" s="3" t="s">
        <v>3408</v>
      </c>
      <c r="E3296" s="3" t="s">
        <v>405</v>
      </c>
    </row>
    <row r="3297" spans="1:5" ht="13.5">
      <c r="A3297" s="3" t="s">
        <v>3606</v>
      </c>
      <c r="B3297" s="3" t="str">
        <f>"1120110209"</f>
        <v>1120110209</v>
      </c>
      <c r="C3297" s="3" t="s">
        <v>404</v>
      </c>
      <c r="D3297" s="3" t="s">
        <v>3408</v>
      </c>
      <c r="E3297" s="3" t="s">
        <v>405</v>
      </c>
    </row>
    <row r="3298" spans="1:5" ht="13.5">
      <c r="A3298" s="3" t="s">
        <v>3607</v>
      </c>
      <c r="B3298" s="3" t="str">
        <f>"1120110210"</f>
        <v>1120110210</v>
      </c>
      <c r="C3298" s="3" t="s">
        <v>404</v>
      </c>
      <c r="D3298" s="3" t="s">
        <v>3408</v>
      </c>
      <c r="E3298" s="3" t="s">
        <v>405</v>
      </c>
    </row>
    <row r="3299" spans="1:5" ht="13.5">
      <c r="A3299" s="3" t="s">
        <v>3608</v>
      </c>
      <c r="B3299" s="3" t="str">
        <f>"1120110211"</f>
        <v>1120110211</v>
      </c>
      <c r="C3299" s="3" t="s">
        <v>404</v>
      </c>
      <c r="D3299" s="3" t="s">
        <v>3408</v>
      </c>
      <c r="E3299" s="3" t="s">
        <v>405</v>
      </c>
    </row>
    <row r="3300" spans="1:5" ht="13.5">
      <c r="A3300" s="3" t="s">
        <v>3609</v>
      </c>
      <c r="B3300" s="3" t="str">
        <f>"1120110212"</f>
        <v>1120110212</v>
      </c>
      <c r="C3300" s="3" t="s">
        <v>404</v>
      </c>
      <c r="D3300" s="3" t="s">
        <v>3408</v>
      </c>
      <c r="E3300" s="3" t="s">
        <v>405</v>
      </c>
    </row>
    <row r="3301" spans="1:5" ht="13.5">
      <c r="A3301" s="3" t="s">
        <v>3610</v>
      </c>
      <c r="B3301" s="3" t="str">
        <f>"1120110213"</f>
        <v>1120110213</v>
      </c>
      <c r="C3301" s="3" t="s">
        <v>404</v>
      </c>
      <c r="D3301" s="3" t="s">
        <v>3408</v>
      </c>
      <c r="E3301" s="3" t="s">
        <v>405</v>
      </c>
    </row>
    <row r="3302" spans="1:5" ht="13.5">
      <c r="A3302" s="3" t="s">
        <v>3611</v>
      </c>
      <c r="B3302" s="3" t="str">
        <f>"1120110214"</f>
        <v>1120110214</v>
      </c>
      <c r="C3302" s="3" t="s">
        <v>404</v>
      </c>
      <c r="D3302" s="3" t="s">
        <v>3408</v>
      </c>
      <c r="E3302" s="3" t="s">
        <v>405</v>
      </c>
    </row>
    <row r="3303" spans="1:5" ht="13.5">
      <c r="A3303" s="3" t="s">
        <v>3612</v>
      </c>
      <c r="B3303" s="3" t="str">
        <f>"1120110215"</f>
        <v>1120110215</v>
      </c>
      <c r="C3303" s="3" t="s">
        <v>404</v>
      </c>
      <c r="D3303" s="3" t="s">
        <v>3408</v>
      </c>
      <c r="E3303" s="3" t="s">
        <v>405</v>
      </c>
    </row>
    <row r="3304" spans="1:5" ht="13.5">
      <c r="A3304" s="3" t="s">
        <v>3613</v>
      </c>
      <c r="B3304" s="3" t="str">
        <f>"1120110216"</f>
        <v>1120110216</v>
      </c>
      <c r="C3304" s="3" t="s">
        <v>404</v>
      </c>
      <c r="D3304" s="3" t="s">
        <v>3408</v>
      </c>
      <c r="E3304" s="3" t="s">
        <v>405</v>
      </c>
    </row>
    <row r="3305" spans="1:5" ht="13.5">
      <c r="A3305" s="3" t="s">
        <v>3614</v>
      </c>
      <c r="B3305" s="3" t="str">
        <f>"1120110217"</f>
        <v>1120110217</v>
      </c>
      <c r="C3305" s="3" t="s">
        <v>404</v>
      </c>
      <c r="D3305" s="3" t="s">
        <v>3408</v>
      </c>
      <c r="E3305" s="3" t="s">
        <v>405</v>
      </c>
    </row>
    <row r="3306" spans="1:5" ht="13.5">
      <c r="A3306" s="3" t="s">
        <v>3615</v>
      </c>
      <c r="B3306" s="3" t="str">
        <f>"1120110218"</f>
        <v>1120110218</v>
      </c>
      <c r="C3306" s="3" t="s">
        <v>404</v>
      </c>
      <c r="D3306" s="3" t="s">
        <v>3408</v>
      </c>
      <c r="E3306" s="3" t="s">
        <v>405</v>
      </c>
    </row>
    <row r="3307" spans="1:5" ht="13.5">
      <c r="A3307" s="3" t="s">
        <v>3616</v>
      </c>
      <c r="B3307" s="3" t="str">
        <f>"1120110219"</f>
        <v>1120110219</v>
      </c>
      <c r="C3307" s="3" t="s">
        <v>404</v>
      </c>
      <c r="D3307" s="3" t="s">
        <v>3408</v>
      </c>
      <c r="E3307" s="3" t="s">
        <v>405</v>
      </c>
    </row>
    <row r="3308" spans="1:5" ht="13.5">
      <c r="A3308" s="3" t="s">
        <v>3617</v>
      </c>
      <c r="B3308" s="3" t="str">
        <f>"1120110220"</f>
        <v>1120110220</v>
      </c>
      <c r="C3308" s="3" t="s">
        <v>404</v>
      </c>
      <c r="D3308" s="3" t="s">
        <v>3408</v>
      </c>
      <c r="E3308" s="3" t="s">
        <v>405</v>
      </c>
    </row>
    <row r="3309" spans="1:5" ht="13.5">
      <c r="A3309" s="3" t="s">
        <v>3618</v>
      </c>
      <c r="B3309" s="3" t="str">
        <f>"1120110221"</f>
        <v>1120110221</v>
      </c>
      <c r="C3309" s="3" t="s">
        <v>404</v>
      </c>
      <c r="D3309" s="3" t="s">
        <v>3408</v>
      </c>
      <c r="E3309" s="3" t="s">
        <v>405</v>
      </c>
    </row>
    <row r="3310" spans="1:5" ht="13.5">
      <c r="A3310" s="3" t="s">
        <v>3619</v>
      </c>
      <c r="B3310" s="3" t="str">
        <f>"1120110222"</f>
        <v>1120110222</v>
      </c>
      <c r="C3310" s="3" t="s">
        <v>404</v>
      </c>
      <c r="D3310" s="3" t="s">
        <v>3408</v>
      </c>
      <c r="E3310" s="3" t="s">
        <v>405</v>
      </c>
    </row>
    <row r="3311" spans="1:5" ht="13.5">
      <c r="A3311" s="3" t="s">
        <v>3620</v>
      </c>
      <c r="B3311" s="3" t="str">
        <f>"1120110223"</f>
        <v>1120110223</v>
      </c>
      <c r="C3311" s="3" t="s">
        <v>404</v>
      </c>
      <c r="D3311" s="3" t="s">
        <v>3408</v>
      </c>
      <c r="E3311" s="3" t="s">
        <v>405</v>
      </c>
    </row>
    <row r="3312" spans="1:5" ht="13.5">
      <c r="A3312" s="3" t="s">
        <v>3621</v>
      </c>
      <c r="B3312" s="3" t="str">
        <f>"1120110224"</f>
        <v>1120110224</v>
      </c>
      <c r="C3312" s="3" t="s">
        <v>404</v>
      </c>
      <c r="D3312" s="3" t="s">
        <v>3408</v>
      </c>
      <c r="E3312" s="3" t="s">
        <v>405</v>
      </c>
    </row>
    <row r="3313" spans="1:5" ht="13.5">
      <c r="A3313" s="3" t="s">
        <v>3622</v>
      </c>
      <c r="B3313" s="3" t="str">
        <f>"1120110225"</f>
        <v>1120110225</v>
      </c>
      <c r="C3313" s="3" t="s">
        <v>404</v>
      </c>
      <c r="D3313" s="3" t="s">
        <v>3408</v>
      </c>
      <c r="E3313" s="3" t="s">
        <v>405</v>
      </c>
    </row>
    <row r="3314" spans="1:5" ht="13.5">
      <c r="A3314" s="3" t="s">
        <v>3623</v>
      </c>
      <c r="B3314" s="3" t="str">
        <f>"1120110226"</f>
        <v>1120110226</v>
      </c>
      <c r="C3314" s="3" t="s">
        <v>404</v>
      </c>
      <c r="D3314" s="3" t="s">
        <v>3408</v>
      </c>
      <c r="E3314" s="3" t="s">
        <v>405</v>
      </c>
    </row>
    <row r="3315" spans="1:5" ht="13.5">
      <c r="A3315" s="3" t="s">
        <v>3624</v>
      </c>
      <c r="B3315" s="3" t="str">
        <f>"1120110227"</f>
        <v>1120110227</v>
      </c>
      <c r="C3315" s="3" t="s">
        <v>404</v>
      </c>
      <c r="D3315" s="3" t="s">
        <v>3408</v>
      </c>
      <c r="E3315" s="3" t="s">
        <v>405</v>
      </c>
    </row>
    <row r="3316" spans="1:5" ht="13.5">
      <c r="A3316" s="3" t="s">
        <v>3625</v>
      </c>
      <c r="B3316" s="3" t="str">
        <f>"1120110228"</f>
        <v>1120110228</v>
      </c>
      <c r="C3316" s="3" t="s">
        <v>404</v>
      </c>
      <c r="D3316" s="3" t="s">
        <v>3408</v>
      </c>
      <c r="E3316" s="3" t="s">
        <v>405</v>
      </c>
    </row>
    <row r="3317" spans="1:5" ht="13.5">
      <c r="A3317" s="3" t="s">
        <v>3626</v>
      </c>
      <c r="B3317" s="3" t="str">
        <f>"1120110229"</f>
        <v>1120110229</v>
      </c>
      <c r="C3317" s="3" t="s">
        <v>404</v>
      </c>
      <c r="D3317" s="3" t="s">
        <v>3408</v>
      </c>
      <c r="E3317" s="3" t="s">
        <v>405</v>
      </c>
    </row>
    <row r="3318" spans="1:5" ht="13.5">
      <c r="A3318" s="3" t="s">
        <v>3627</v>
      </c>
      <c r="B3318" s="3" t="str">
        <f>"1120110230"</f>
        <v>1120110230</v>
      </c>
      <c r="C3318" s="3" t="s">
        <v>404</v>
      </c>
      <c r="D3318" s="3" t="s">
        <v>3408</v>
      </c>
      <c r="E3318" s="3" t="s">
        <v>405</v>
      </c>
    </row>
    <row r="3319" spans="1:5" ht="13.5">
      <c r="A3319" s="3" t="s">
        <v>3628</v>
      </c>
      <c r="B3319" s="3" t="str">
        <f>"1120110231"</f>
        <v>1120110231</v>
      </c>
      <c r="C3319" s="3" t="s">
        <v>404</v>
      </c>
      <c r="D3319" s="3" t="s">
        <v>3408</v>
      </c>
      <c r="E3319" s="3" t="s">
        <v>405</v>
      </c>
    </row>
    <row r="3320" spans="1:5" ht="13.5">
      <c r="A3320" s="3" t="s">
        <v>3629</v>
      </c>
      <c r="B3320" s="3" t="str">
        <f>"1120110232"</f>
        <v>1120110232</v>
      </c>
      <c r="C3320" s="3" t="s">
        <v>404</v>
      </c>
      <c r="D3320" s="3" t="s">
        <v>3408</v>
      </c>
      <c r="E3320" s="3" t="s">
        <v>405</v>
      </c>
    </row>
    <row r="3321" spans="1:5" ht="13.5">
      <c r="A3321" s="3" t="s">
        <v>3630</v>
      </c>
      <c r="B3321" s="3" t="str">
        <f>"1120110233"</f>
        <v>1120110233</v>
      </c>
      <c r="C3321" s="3" t="s">
        <v>404</v>
      </c>
      <c r="D3321" s="3" t="s">
        <v>3408</v>
      </c>
      <c r="E3321" s="3" t="s">
        <v>405</v>
      </c>
    </row>
    <row r="3322" spans="1:5" ht="13.5">
      <c r="A3322" s="3" t="s">
        <v>3631</v>
      </c>
      <c r="B3322" s="3" t="str">
        <f>"1120110234"</f>
        <v>1120110234</v>
      </c>
      <c r="C3322" s="3" t="s">
        <v>404</v>
      </c>
      <c r="D3322" s="3" t="s">
        <v>3408</v>
      </c>
      <c r="E3322" s="3" t="s">
        <v>405</v>
      </c>
    </row>
    <row r="3323" spans="1:5" ht="13.5">
      <c r="A3323" s="3" t="s">
        <v>3632</v>
      </c>
      <c r="B3323" s="3" t="str">
        <f>"1120110235"</f>
        <v>1120110235</v>
      </c>
      <c r="C3323" s="3" t="s">
        <v>404</v>
      </c>
      <c r="D3323" s="3" t="s">
        <v>3408</v>
      </c>
      <c r="E3323" s="3" t="s">
        <v>405</v>
      </c>
    </row>
    <row r="3324" spans="1:5" ht="13.5">
      <c r="A3324" s="3" t="s">
        <v>3633</v>
      </c>
      <c r="B3324" s="3" t="str">
        <f>"1120110236"</f>
        <v>1120110236</v>
      </c>
      <c r="C3324" s="3" t="s">
        <v>404</v>
      </c>
      <c r="D3324" s="3" t="s">
        <v>3408</v>
      </c>
      <c r="E3324" s="3" t="s">
        <v>405</v>
      </c>
    </row>
    <row r="3325" spans="1:5" ht="13.5">
      <c r="A3325" s="3" t="s">
        <v>3634</v>
      </c>
      <c r="B3325" s="3" t="str">
        <f>"1120110237"</f>
        <v>1120110237</v>
      </c>
      <c r="C3325" s="3" t="s">
        <v>404</v>
      </c>
      <c r="D3325" s="3" t="s">
        <v>3408</v>
      </c>
      <c r="E3325" s="3" t="s">
        <v>405</v>
      </c>
    </row>
    <row r="3326" spans="1:5" ht="13.5">
      <c r="A3326" s="3" t="s">
        <v>3635</v>
      </c>
      <c r="B3326" s="3" t="str">
        <f>"1120110238"</f>
        <v>1120110238</v>
      </c>
      <c r="C3326" s="3" t="s">
        <v>404</v>
      </c>
      <c r="D3326" s="3" t="s">
        <v>3408</v>
      </c>
      <c r="E3326" s="3" t="s">
        <v>405</v>
      </c>
    </row>
    <row r="3327" spans="1:5" ht="13.5">
      <c r="A3327" s="3" t="s">
        <v>3636</v>
      </c>
      <c r="B3327" s="3" t="str">
        <f>"1120110239"</f>
        <v>1120110239</v>
      </c>
      <c r="C3327" s="3" t="s">
        <v>404</v>
      </c>
      <c r="D3327" s="3" t="s">
        <v>3408</v>
      </c>
      <c r="E3327" s="3" t="s">
        <v>405</v>
      </c>
    </row>
    <row r="3328" spans="1:5" ht="13.5">
      <c r="A3328" s="3" t="s">
        <v>3637</v>
      </c>
      <c r="B3328" s="3" t="str">
        <f>"1120110240"</f>
        <v>1120110240</v>
      </c>
      <c r="C3328" s="3" t="s">
        <v>404</v>
      </c>
      <c r="D3328" s="3" t="s">
        <v>3408</v>
      </c>
      <c r="E3328" s="3" t="s">
        <v>405</v>
      </c>
    </row>
    <row r="3329" spans="1:5" ht="13.5">
      <c r="A3329" s="3" t="s">
        <v>3638</v>
      </c>
      <c r="B3329" s="3" t="str">
        <f>"1120110241"</f>
        <v>1120110241</v>
      </c>
      <c r="C3329" s="3" t="s">
        <v>404</v>
      </c>
      <c r="D3329" s="3" t="s">
        <v>3408</v>
      </c>
      <c r="E3329" s="3" t="s">
        <v>405</v>
      </c>
    </row>
    <row r="3330" spans="1:5" ht="13.5">
      <c r="A3330" s="3" t="s">
        <v>3639</v>
      </c>
      <c r="B3330" s="3" t="str">
        <f>"1120110242"</f>
        <v>1120110242</v>
      </c>
      <c r="C3330" s="3" t="s">
        <v>404</v>
      </c>
      <c r="D3330" s="3" t="s">
        <v>3408</v>
      </c>
      <c r="E3330" s="3" t="s">
        <v>405</v>
      </c>
    </row>
    <row r="3331" spans="1:5" ht="13.5">
      <c r="A3331" s="3" t="s">
        <v>3640</v>
      </c>
      <c r="B3331" s="3" t="str">
        <f>"1120110243"</f>
        <v>1120110243</v>
      </c>
      <c r="C3331" s="3" t="s">
        <v>404</v>
      </c>
      <c r="D3331" s="3" t="s">
        <v>3408</v>
      </c>
      <c r="E3331" s="3" t="s">
        <v>405</v>
      </c>
    </row>
    <row r="3332" spans="1:5" ht="13.5">
      <c r="A3332" s="3" t="s">
        <v>3641</v>
      </c>
      <c r="B3332" s="3" t="str">
        <f>"1120110244"</f>
        <v>1120110244</v>
      </c>
      <c r="C3332" s="3" t="s">
        <v>404</v>
      </c>
      <c r="D3332" s="3" t="s">
        <v>3408</v>
      </c>
      <c r="E3332" s="3" t="s">
        <v>405</v>
      </c>
    </row>
    <row r="3333" spans="1:5" ht="13.5">
      <c r="A3333" s="3" t="s">
        <v>3642</v>
      </c>
      <c r="B3333" s="3" t="str">
        <f>"1120110245"</f>
        <v>1120110245</v>
      </c>
      <c r="C3333" s="3" t="s">
        <v>404</v>
      </c>
      <c r="D3333" s="3" t="s">
        <v>3408</v>
      </c>
      <c r="E3333" s="3" t="s">
        <v>405</v>
      </c>
    </row>
    <row r="3334" spans="1:5" ht="13.5">
      <c r="A3334" s="3" t="s">
        <v>3643</v>
      </c>
      <c r="B3334" s="3" t="str">
        <f>"1120110246"</f>
        <v>1120110246</v>
      </c>
      <c r="C3334" s="3" t="s">
        <v>404</v>
      </c>
      <c r="D3334" s="3" t="s">
        <v>3408</v>
      </c>
      <c r="E3334" s="3" t="s">
        <v>405</v>
      </c>
    </row>
    <row r="3335" spans="1:5" ht="13.5">
      <c r="A3335" s="3" t="s">
        <v>3644</v>
      </c>
      <c r="B3335" s="3" t="str">
        <f>"1120110247"</f>
        <v>1120110247</v>
      </c>
      <c r="C3335" s="3" t="s">
        <v>404</v>
      </c>
      <c r="D3335" s="3" t="s">
        <v>3408</v>
      </c>
      <c r="E3335" s="3" t="s">
        <v>405</v>
      </c>
    </row>
    <row r="3336" spans="1:5" ht="13.5">
      <c r="A3336" s="3" t="s">
        <v>3645</v>
      </c>
      <c r="B3336" s="3" t="str">
        <f>"1120110248"</f>
        <v>1120110248</v>
      </c>
      <c r="C3336" s="3" t="s">
        <v>404</v>
      </c>
      <c r="D3336" s="3" t="s">
        <v>3408</v>
      </c>
      <c r="E3336" s="3" t="s">
        <v>405</v>
      </c>
    </row>
    <row r="3337" spans="1:5" ht="13.5">
      <c r="A3337" s="3" t="s">
        <v>3646</v>
      </c>
      <c r="B3337" s="3" t="str">
        <f>"1120110249"</f>
        <v>1120110249</v>
      </c>
      <c r="C3337" s="3" t="s">
        <v>404</v>
      </c>
      <c r="D3337" s="3" t="s">
        <v>3408</v>
      </c>
      <c r="E3337" s="3" t="s">
        <v>405</v>
      </c>
    </row>
    <row r="3338" spans="1:5" ht="13.5">
      <c r="A3338" s="3" t="s">
        <v>3647</v>
      </c>
      <c r="B3338" s="3" t="str">
        <f>"1120110250"</f>
        <v>1120110250</v>
      </c>
      <c r="C3338" s="3" t="s">
        <v>404</v>
      </c>
      <c r="D3338" s="3" t="s">
        <v>3408</v>
      </c>
      <c r="E3338" s="3" t="s">
        <v>405</v>
      </c>
    </row>
    <row r="3339" spans="1:5" ht="13.5">
      <c r="A3339" s="3" t="s">
        <v>3648</v>
      </c>
      <c r="B3339" s="3" t="str">
        <f>"1120110251"</f>
        <v>1120110251</v>
      </c>
      <c r="C3339" s="3" t="s">
        <v>404</v>
      </c>
      <c r="D3339" s="3" t="s">
        <v>3408</v>
      </c>
      <c r="E3339" s="3" t="s">
        <v>405</v>
      </c>
    </row>
    <row r="3340" spans="1:5" ht="13.5">
      <c r="A3340" s="3" t="s">
        <v>3649</v>
      </c>
      <c r="B3340" s="3" t="str">
        <f>"1120110252"</f>
        <v>1120110252</v>
      </c>
      <c r="C3340" s="3" t="s">
        <v>404</v>
      </c>
      <c r="D3340" s="3" t="s">
        <v>3408</v>
      </c>
      <c r="E3340" s="3" t="s">
        <v>405</v>
      </c>
    </row>
    <row r="3341" spans="1:5" ht="13.5">
      <c r="A3341" s="3" t="s">
        <v>3650</v>
      </c>
      <c r="B3341" s="3" t="str">
        <f>"1120110253"</f>
        <v>1120110253</v>
      </c>
      <c r="C3341" s="3" t="s">
        <v>404</v>
      </c>
      <c r="D3341" s="3" t="s">
        <v>3408</v>
      </c>
      <c r="E3341" s="3" t="s">
        <v>405</v>
      </c>
    </row>
    <row r="3342" spans="1:5" ht="13.5">
      <c r="A3342" s="3" t="s">
        <v>3651</v>
      </c>
      <c r="B3342" s="3" t="str">
        <f>"1120110254"</f>
        <v>1120110254</v>
      </c>
      <c r="C3342" s="3" t="s">
        <v>404</v>
      </c>
      <c r="D3342" s="3" t="s">
        <v>3408</v>
      </c>
      <c r="E3342" s="3" t="s">
        <v>405</v>
      </c>
    </row>
    <row r="3343" spans="1:5" ht="13.5">
      <c r="A3343" s="3" t="s">
        <v>3652</v>
      </c>
      <c r="B3343" s="3" t="str">
        <f>"1120110255"</f>
        <v>1120110255</v>
      </c>
      <c r="C3343" s="3" t="s">
        <v>404</v>
      </c>
      <c r="D3343" s="3" t="s">
        <v>3408</v>
      </c>
      <c r="E3343" s="3" t="s">
        <v>405</v>
      </c>
    </row>
    <row r="3344" spans="1:5" ht="13.5">
      <c r="A3344" s="3" t="s">
        <v>3653</v>
      </c>
      <c r="B3344" s="3" t="str">
        <f>"1120110256"</f>
        <v>1120110256</v>
      </c>
      <c r="C3344" s="3" t="s">
        <v>404</v>
      </c>
      <c r="D3344" s="3" t="s">
        <v>3408</v>
      </c>
      <c r="E3344" s="3" t="s">
        <v>405</v>
      </c>
    </row>
    <row r="3345" spans="1:5" ht="13.5">
      <c r="A3345" s="3" t="s">
        <v>3654</v>
      </c>
      <c r="B3345" s="3" t="str">
        <f>"1120110257"</f>
        <v>1120110257</v>
      </c>
      <c r="C3345" s="3" t="s">
        <v>404</v>
      </c>
      <c r="D3345" s="3" t="s">
        <v>3408</v>
      </c>
      <c r="E3345" s="3" t="s">
        <v>405</v>
      </c>
    </row>
    <row r="3346" spans="1:5" ht="13.5">
      <c r="A3346" s="3" t="s">
        <v>3655</v>
      </c>
      <c r="B3346" s="3" t="str">
        <f>"1120110258"</f>
        <v>1120110258</v>
      </c>
      <c r="C3346" s="3" t="s">
        <v>404</v>
      </c>
      <c r="D3346" s="3" t="s">
        <v>3408</v>
      </c>
      <c r="E3346" s="3" t="s">
        <v>405</v>
      </c>
    </row>
    <row r="3347" spans="1:5" ht="13.5">
      <c r="A3347" s="3" t="s">
        <v>3656</v>
      </c>
      <c r="B3347" s="3" t="str">
        <f>"1120110259"</f>
        <v>1120110259</v>
      </c>
      <c r="C3347" s="3" t="s">
        <v>404</v>
      </c>
      <c r="D3347" s="3" t="s">
        <v>3408</v>
      </c>
      <c r="E3347" s="3" t="s">
        <v>405</v>
      </c>
    </row>
    <row r="3348" spans="1:5" ht="13.5">
      <c r="A3348" s="3" t="s">
        <v>3657</v>
      </c>
      <c r="B3348" s="3" t="str">
        <f>"1120110260"</f>
        <v>1120110260</v>
      </c>
      <c r="C3348" s="3" t="s">
        <v>404</v>
      </c>
      <c r="D3348" s="3" t="s">
        <v>3408</v>
      </c>
      <c r="E3348" s="3" t="s">
        <v>405</v>
      </c>
    </row>
    <row r="3349" spans="1:5" ht="13.5">
      <c r="A3349" s="3" t="s">
        <v>3658</v>
      </c>
      <c r="B3349" s="3" t="str">
        <f>"1120110261"</f>
        <v>1120110261</v>
      </c>
      <c r="C3349" s="3" t="s">
        <v>404</v>
      </c>
      <c r="D3349" s="3" t="s">
        <v>3408</v>
      </c>
      <c r="E3349" s="3" t="s">
        <v>405</v>
      </c>
    </row>
    <row r="3350" spans="1:5" ht="13.5">
      <c r="A3350" s="3" t="s">
        <v>3659</v>
      </c>
      <c r="B3350" s="3" t="str">
        <f>"1120110262"</f>
        <v>1120110262</v>
      </c>
      <c r="C3350" s="3" t="s">
        <v>404</v>
      </c>
      <c r="D3350" s="3" t="s">
        <v>3408</v>
      </c>
      <c r="E3350" s="3" t="s">
        <v>405</v>
      </c>
    </row>
    <row r="3351" spans="1:5" ht="13.5">
      <c r="A3351" s="3" t="s">
        <v>3660</v>
      </c>
      <c r="B3351" s="3" t="str">
        <f>"1120110263"</f>
        <v>1120110263</v>
      </c>
      <c r="C3351" s="3" t="s">
        <v>404</v>
      </c>
      <c r="D3351" s="3" t="s">
        <v>3408</v>
      </c>
      <c r="E3351" s="3" t="s">
        <v>405</v>
      </c>
    </row>
    <row r="3352" spans="1:5" ht="13.5">
      <c r="A3352" s="3" t="s">
        <v>3661</v>
      </c>
      <c r="B3352" s="3" t="str">
        <f>"1120110264"</f>
        <v>1120110264</v>
      </c>
      <c r="C3352" s="3" t="s">
        <v>404</v>
      </c>
      <c r="D3352" s="3" t="s">
        <v>3408</v>
      </c>
      <c r="E3352" s="3" t="s">
        <v>405</v>
      </c>
    </row>
    <row r="3353" spans="1:5" ht="13.5">
      <c r="A3353" s="3" t="s">
        <v>3662</v>
      </c>
      <c r="B3353" s="3" t="str">
        <f>"1120110265"</f>
        <v>1120110265</v>
      </c>
      <c r="C3353" s="3" t="s">
        <v>404</v>
      </c>
      <c r="D3353" s="3" t="s">
        <v>3408</v>
      </c>
      <c r="E3353" s="3" t="s">
        <v>405</v>
      </c>
    </row>
    <row r="3354" spans="1:5" ht="13.5">
      <c r="A3354" s="3" t="s">
        <v>3663</v>
      </c>
      <c r="B3354" s="3" t="str">
        <f>"1120110266"</f>
        <v>1120110266</v>
      </c>
      <c r="C3354" s="3" t="s">
        <v>404</v>
      </c>
      <c r="D3354" s="3" t="s">
        <v>3408</v>
      </c>
      <c r="E3354" s="3" t="s">
        <v>405</v>
      </c>
    </row>
    <row r="3355" spans="1:5" ht="13.5">
      <c r="A3355" s="3" t="s">
        <v>3664</v>
      </c>
      <c r="B3355" s="3" t="str">
        <f>"1120110267"</f>
        <v>1120110267</v>
      </c>
      <c r="C3355" s="3" t="s">
        <v>404</v>
      </c>
      <c r="D3355" s="3" t="s">
        <v>3408</v>
      </c>
      <c r="E3355" s="3" t="s">
        <v>405</v>
      </c>
    </row>
    <row r="3356" spans="1:5" ht="13.5">
      <c r="A3356" s="3" t="s">
        <v>3665</v>
      </c>
      <c r="B3356" s="3" t="str">
        <f>"1120110268"</f>
        <v>1120110268</v>
      </c>
      <c r="C3356" s="3" t="s">
        <v>404</v>
      </c>
      <c r="D3356" s="3" t="s">
        <v>3408</v>
      </c>
      <c r="E3356" s="3" t="s">
        <v>405</v>
      </c>
    </row>
    <row r="3357" spans="1:5" ht="13.5">
      <c r="A3357" s="3" t="s">
        <v>3666</v>
      </c>
      <c r="B3357" s="3" t="str">
        <f>"1120110269"</f>
        <v>1120110269</v>
      </c>
      <c r="C3357" s="3" t="s">
        <v>404</v>
      </c>
      <c r="D3357" s="3" t="s">
        <v>3408</v>
      </c>
      <c r="E3357" s="3" t="s">
        <v>405</v>
      </c>
    </row>
    <row r="3358" spans="1:5" ht="13.5">
      <c r="A3358" s="3" t="s">
        <v>2351</v>
      </c>
      <c r="B3358" s="3" t="str">
        <f>"1120110270"</f>
        <v>1120110270</v>
      </c>
      <c r="C3358" s="3" t="s">
        <v>404</v>
      </c>
      <c r="D3358" s="3" t="s">
        <v>3408</v>
      </c>
      <c r="E3358" s="3" t="s">
        <v>405</v>
      </c>
    </row>
    <row r="3359" spans="1:5" ht="13.5">
      <c r="A3359" s="3" t="s">
        <v>3667</v>
      </c>
      <c r="B3359" s="3" t="str">
        <f>"1120110271"</f>
        <v>1120110271</v>
      </c>
      <c r="C3359" s="3" t="s">
        <v>404</v>
      </c>
      <c r="D3359" s="3" t="s">
        <v>3408</v>
      </c>
      <c r="E3359" s="3" t="s">
        <v>405</v>
      </c>
    </row>
    <row r="3360" spans="1:5" ht="13.5">
      <c r="A3360" s="3" t="s">
        <v>3668</v>
      </c>
      <c r="B3360" s="3" t="str">
        <f>"1120110272"</f>
        <v>1120110272</v>
      </c>
      <c r="C3360" s="3" t="s">
        <v>404</v>
      </c>
      <c r="D3360" s="3" t="s">
        <v>3408</v>
      </c>
      <c r="E3360" s="3" t="s">
        <v>405</v>
      </c>
    </row>
    <row r="3361" spans="1:5" ht="13.5">
      <c r="A3361" s="3" t="s">
        <v>3669</v>
      </c>
      <c r="B3361" s="3" t="str">
        <f>"1120110273"</f>
        <v>1120110273</v>
      </c>
      <c r="C3361" s="3" t="s">
        <v>404</v>
      </c>
      <c r="D3361" s="3" t="s">
        <v>3408</v>
      </c>
      <c r="E3361" s="3" t="s">
        <v>405</v>
      </c>
    </row>
    <row r="3362" spans="1:5" ht="13.5">
      <c r="A3362" s="3" t="s">
        <v>3670</v>
      </c>
      <c r="B3362" s="3" t="str">
        <f>"1120110274"</f>
        <v>1120110274</v>
      </c>
      <c r="C3362" s="3" t="s">
        <v>404</v>
      </c>
      <c r="D3362" s="3" t="s">
        <v>3408</v>
      </c>
      <c r="E3362" s="3" t="s">
        <v>405</v>
      </c>
    </row>
    <row r="3363" spans="1:5" ht="13.5">
      <c r="A3363" s="3" t="s">
        <v>793</v>
      </c>
      <c r="B3363" s="3" t="str">
        <f>"1120110275"</f>
        <v>1120110275</v>
      </c>
      <c r="C3363" s="3" t="s">
        <v>404</v>
      </c>
      <c r="D3363" s="3" t="s">
        <v>3408</v>
      </c>
      <c r="E3363" s="3" t="s">
        <v>405</v>
      </c>
    </row>
    <row r="3364" spans="1:5" ht="13.5">
      <c r="A3364" s="3" t="s">
        <v>3671</v>
      </c>
      <c r="B3364" s="3" t="str">
        <f>"1120110276"</f>
        <v>1120110276</v>
      </c>
      <c r="C3364" s="3" t="s">
        <v>404</v>
      </c>
      <c r="D3364" s="3" t="s">
        <v>3408</v>
      </c>
      <c r="E3364" s="3" t="s">
        <v>405</v>
      </c>
    </row>
    <row r="3365" spans="1:5" ht="13.5">
      <c r="A3365" s="3" t="s">
        <v>3672</v>
      </c>
      <c r="B3365" s="3" t="str">
        <f>"1120110277"</f>
        <v>1120110277</v>
      </c>
      <c r="C3365" s="3" t="s">
        <v>404</v>
      </c>
      <c r="D3365" s="3" t="s">
        <v>3408</v>
      </c>
      <c r="E3365" s="3" t="s">
        <v>405</v>
      </c>
    </row>
    <row r="3366" spans="1:5" ht="13.5">
      <c r="A3366" s="3" t="s">
        <v>3673</v>
      </c>
      <c r="B3366" s="3" t="str">
        <f>"1120110278"</f>
        <v>1120110278</v>
      </c>
      <c r="C3366" s="3" t="s">
        <v>404</v>
      </c>
      <c r="D3366" s="3" t="s">
        <v>3408</v>
      </c>
      <c r="E3366" s="3" t="s">
        <v>405</v>
      </c>
    </row>
    <row r="3367" spans="1:5" ht="13.5">
      <c r="A3367" s="3" t="s">
        <v>3674</v>
      </c>
      <c r="B3367" s="3" t="str">
        <f>"1120110279"</f>
        <v>1120110279</v>
      </c>
      <c r="C3367" s="3" t="s">
        <v>404</v>
      </c>
      <c r="D3367" s="3" t="s">
        <v>3408</v>
      </c>
      <c r="E3367" s="3" t="s">
        <v>405</v>
      </c>
    </row>
    <row r="3368" spans="1:5" ht="13.5">
      <c r="A3368" s="3" t="s">
        <v>3675</v>
      </c>
      <c r="B3368" s="3" t="str">
        <f>"1120110280"</f>
        <v>1120110280</v>
      </c>
      <c r="C3368" s="3" t="s">
        <v>404</v>
      </c>
      <c r="D3368" s="3" t="s">
        <v>3408</v>
      </c>
      <c r="E3368" s="3" t="s">
        <v>405</v>
      </c>
    </row>
    <row r="3369" spans="1:5" ht="13.5">
      <c r="A3369" s="3" t="s">
        <v>3676</v>
      </c>
      <c r="B3369" s="3" t="str">
        <f>"1120110281"</f>
        <v>1120110281</v>
      </c>
      <c r="C3369" s="3" t="s">
        <v>404</v>
      </c>
      <c r="D3369" s="3" t="s">
        <v>3408</v>
      </c>
      <c r="E3369" s="3" t="s">
        <v>405</v>
      </c>
    </row>
    <row r="3370" spans="1:5" ht="13.5">
      <c r="A3370" s="3" t="s">
        <v>3677</v>
      </c>
      <c r="B3370" s="3" t="str">
        <f>"1120110282"</f>
        <v>1120110282</v>
      </c>
      <c r="C3370" s="3" t="s">
        <v>404</v>
      </c>
      <c r="D3370" s="3" t="s">
        <v>3408</v>
      </c>
      <c r="E3370" s="3" t="s">
        <v>405</v>
      </c>
    </row>
    <row r="3371" spans="1:5" ht="13.5">
      <c r="A3371" s="3" t="s">
        <v>3678</v>
      </c>
      <c r="B3371" s="3" t="str">
        <f>"1120110283"</f>
        <v>1120110283</v>
      </c>
      <c r="C3371" s="3" t="s">
        <v>404</v>
      </c>
      <c r="D3371" s="3" t="s">
        <v>3408</v>
      </c>
      <c r="E3371" s="3" t="s">
        <v>405</v>
      </c>
    </row>
    <row r="3372" spans="1:5" ht="13.5">
      <c r="A3372" s="3" t="s">
        <v>3679</v>
      </c>
      <c r="B3372" s="3" t="str">
        <f>"1120110284"</f>
        <v>1120110284</v>
      </c>
      <c r="C3372" s="3" t="s">
        <v>404</v>
      </c>
      <c r="D3372" s="3" t="s">
        <v>3408</v>
      </c>
      <c r="E3372" s="3" t="s">
        <v>405</v>
      </c>
    </row>
    <row r="3373" spans="1:5" ht="13.5">
      <c r="A3373" s="3" t="s">
        <v>3680</v>
      </c>
      <c r="B3373" s="3" t="str">
        <f>"1120110285"</f>
        <v>1120110285</v>
      </c>
      <c r="C3373" s="3" t="s">
        <v>404</v>
      </c>
      <c r="D3373" s="3" t="s">
        <v>3408</v>
      </c>
      <c r="E3373" s="3" t="s">
        <v>405</v>
      </c>
    </row>
    <row r="3374" spans="1:5" ht="13.5">
      <c r="A3374" s="3" t="s">
        <v>3681</v>
      </c>
      <c r="B3374" s="3" t="str">
        <f>"1120110286"</f>
        <v>1120110286</v>
      </c>
      <c r="C3374" s="3" t="s">
        <v>404</v>
      </c>
      <c r="D3374" s="3" t="s">
        <v>3408</v>
      </c>
      <c r="E3374" s="3" t="s">
        <v>405</v>
      </c>
    </row>
    <row r="3375" spans="1:5" ht="13.5">
      <c r="A3375" s="3" t="s">
        <v>3682</v>
      </c>
      <c r="B3375" s="3" t="str">
        <f>"1120110287"</f>
        <v>1120110287</v>
      </c>
      <c r="C3375" s="3" t="s">
        <v>404</v>
      </c>
      <c r="D3375" s="3" t="s">
        <v>3408</v>
      </c>
      <c r="E3375" s="3" t="s">
        <v>405</v>
      </c>
    </row>
    <row r="3376" spans="1:5" ht="13.5">
      <c r="A3376" s="3" t="s">
        <v>3683</v>
      </c>
      <c r="B3376" s="3" t="str">
        <f>"1120110288"</f>
        <v>1120110288</v>
      </c>
      <c r="C3376" s="3" t="s">
        <v>404</v>
      </c>
      <c r="D3376" s="3" t="s">
        <v>3408</v>
      </c>
      <c r="E3376" s="3" t="s">
        <v>405</v>
      </c>
    </row>
    <row r="3377" spans="1:5" ht="13.5">
      <c r="A3377" s="3" t="s">
        <v>3684</v>
      </c>
      <c r="B3377" s="3" t="str">
        <f>"1120110289"</f>
        <v>1120110289</v>
      </c>
      <c r="C3377" s="3" t="s">
        <v>404</v>
      </c>
      <c r="D3377" s="3" t="s">
        <v>3408</v>
      </c>
      <c r="E3377" s="3" t="s">
        <v>405</v>
      </c>
    </row>
    <row r="3378" spans="1:5" ht="13.5">
      <c r="A3378" s="3" t="s">
        <v>6</v>
      </c>
      <c r="B3378" s="3" t="str">
        <f>"2220010001"</f>
        <v>2220010001</v>
      </c>
      <c r="C3378" s="3" t="s">
        <v>7</v>
      </c>
      <c r="D3378" s="3" t="s">
        <v>8</v>
      </c>
      <c r="E3378" s="3" t="s">
        <v>9</v>
      </c>
    </row>
    <row r="3379" spans="1:5" ht="13.5">
      <c r="A3379" s="3" t="s">
        <v>10</v>
      </c>
      <c r="B3379" s="3" t="str">
        <f>"2220010002"</f>
        <v>2220010002</v>
      </c>
      <c r="C3379" s="3" t="s">
        <v>11</v>
      </c>
      <c r="D3379" s="3" t="s">
        <v>8</v>
      </c>
      <c r="E3379" s="3" t="s">
        <v>9</v>
      </c>
    </row>
    <row r="3380" spans="1:5" ht="13.5">
      <c r="A3380" s="3" t="s">
        <v>12</v>
      </c>
      <c r="B3380" s="3" t="str">
        <f>"2220010003"</f>
        <v>2220010003</v>
      </c>
      <c r="C3380" s="3" t="s">
        <v>7</v>
      </c>
      <c r="D3380" s="3" t="s">
        <v>8</v>
      </c>
      <c r="E3380" s="3" t="s">
        <v>9</v>
      </c>
    </row>
    <row r="3381" spans="1:5" ht="13.5">
      <c r="A3381" s="3" t="s">
        <v>13</v>
      </c>
      <c r="B3381" s="3" t="str">
        <f>"2220010004"</f>
        <v>2220010004</v>
      </c>
      <c r="C3381" s="3" t="s">
        <v>7</v>
      </c>
      <c r="D3381" s="3" t="s">
        <v>8</v>
      </c>
      <c r="E3381" s="3" t="s">
        <v>9</v>
      </c>
    </row>
    <row r="3382" spans="1:5" ht="13.5">
      <c r="A3382" s="3" t="s">
        <v>14</v>
      </c>
      <c r="B3382" s="3" t="str">
        <f>"2220010005"</f>
        <v>2220010005</v>
      </c>
      <c r="C3382" s="3" t="s">
        <v>7</v>
      </c>
      <c r="D3382" s="3" t="s">
        <v>8</v>
      </c>
      <c r="E3382" s="3" t="s">
        <v>9</v>
      </c>
    </row>
    <row r="3383" spans="1:5" ht="13.5">
      <c r="A3383" s="3" t="s">
        <v>15</v>
      </c>
      <c r="B3383" s="3" t="str">
        <f>"2220010006"</f>
        <v>2220010006</v>
      </c>
      <c r="C3383" s="3" t="s">
        <v>7</v>
      </c>
      <c r="D3383" s="3" t="s">
        <v>8</v>
      </c>
      <c r="E3383" s="3" t="s">
        <v>9</v>
      </c>
    </row>
    <row r="3384" spans="1:5" ht="13.5">
      <c r="A3384" s="3" t="s">
        <v>16</v>
      </c>
      <c r="B3384" s="3" t="str">
        <f>"2220010007"</f>
        <v>2220010007</v>
      </c>
      <c r="C3384" s="3" t="s">
        <v>7</v>
      </c>
      <c r="D3384" s="3" t="s">
        <v>8</v>
      </c>
      <c r="E3384" s="3" t="s">
        <v>9</v>
      </c>
    </row>
    <row r="3385" spans="1:5" ht="13.5">
      <c r="A3385" s="3" t="s">
        <v>17</v>
      </c>
      <c r="B3385" s="3" t="str">
        <f>"2220010008"</f>
        <v>2220010008</v>
      </c>
      <c r="C3385" s="3" t="s">
        <v>7</v>
      </c>
      <c r="D3385" s="3" t="s">
        <v>8</v>
      </c>
      <c r="E3385" s="3" t="s">
        <v>9</v>
      </c>
    </row>
    <row r="3386" spans="1:5" ht="13.5">
      <c r="A3386" s="3" t="s">
        <v>18</v>
      </c>
      <c r="B3386" s="3" t="str">
        <f>"2220010009"</f>
        <v>2220010009</v>
      </c>
      <c r="C3386" s="3" t="s">
        <v>7</v>
      </c>
      <c r="D3386" s="3" t="s">
        <v>8</v>
      </c>
      <c r="E3386" s="3" t="s">
        <v>9</v>
      </c>
    </row>
    <row r="3387" spans="1:5" ht="13.5">
      <c r="A3387" s="3" t="s">
        <v>19</v>
      </c>
      <c r="B3387" s="3" t="str">
        <f>"2220010010"</f>
        <v>2220010010</v>
      </c>
      <c r="C3387" s="3" t="s">
        <v>7</v>
      </c>
      <c r="D3387" s="3" t="s">
        <v>8</v>
      </c>
      <c r="E3387" s="3" t="s">
        <v>9</v>
      </c>
    </row>
    <row r="3388" spans="1:5" ht="13.5">
      <c r="A3388" s="3" t="s">
        <v>20</v>
      </c>
      <c r="B3388" s="3" t="str">
        <f>"2220010011"</f>
        <v>2220010011</v>
      </c>
      <c r="C3388" s="3" t="s">
        <v>7</v>
      </c>
      <c r="D3388" s="3" t="s">
        <v>8</v>
      </c>
      <c r="E3388" s="3" t="s">
        <v>9</v>
      </c>
    </row>
    <row r="3389" spans="1:5" ht="13.5">
      <c r="A3389" s="3" t="s">
        <v>21</v>
      </c>
      <c r="B3389" s="3" t="str">
        <f>"2220010012"</f>
        <v>2220010012</v>
      </c>
      <c r="C3389" s="3" t="s">
        <v>7</v>
      </c>
      <c r="D3389" s="3" t="s">
        <v>8</v>
      </c>
      <c r="E3389" s="3" t="s">
        <v>9</v>
      </c>
    </row>
    <row r="3390" spans="1:5" ht="13.5">
      <c r="A3390" s="3" t="s">
        <v>22</v>
      </c>
      <c r="B3390" s="3" t="str">
        <f>"2220010013"</f>
        <v>2220010013</v>
      </c>
      <c r="C3390" s="3" t="s">
        <v>11</v>
      </c>
      <c r="D3390" s="3" t="s">
        <v>8</v>
      </c>
      <c r="E3390" s="3" t="s">
        <v>9</v>
      </c>
    </row>
    <row r="3391" spans="1:5" ht="13.5">
      <c r="A3391" s="3" t="s">
        <v>23</v>
      </c>
      <c r="B3391" s="3" t="str">
        <f>"2220010014"</f>
        <v>2220010014</v>
      </c>
      <c r="C3391" s="3" t="s">
        <v>11</v>
      </c>
      <c r="D3391" s="3" t="s">
        <v>8</v>
      </c>
      <c r="E3391" s="3" t="s">
        <v>9</v>
      </c>
    </row>
    <row r="3392" spans="1:5" ht="13.5">
      <c r="A3392" s="3" t="s">
        <v>24</v>
      </c>
      <c r="B3392" s="3" t="str">
        <f>"2220010015"</f>
        <v>2220010015</v>
      </c>
      <c r="C3392" s="3" t="s">
        <v>11</v>
      </c>
      <c r="D3392" s="3" t="s">
        <v>8</v>
      </c>
      <c r="E3392" s="3" t="s">
        <v>9</v>
      </c>
    </row>
    <row r="3393" spans="1:5" ht="13.5">
      <c r="A3393" s="3" t="s">
        <v>25</v>
      </c>
      <c r="B3393" s="3" t="str">
        <f>"2220010016"</f>
        <v>2220010016</v>
      </c>
      <c r="C3393" s="3" t="s">
        <v>7</v>
      </c>
      <c r="D3393" s="3" t="s">
        <v>8</v>
      </c>
      <c r="E3393" s="3" t="s">
        <v>9</v>
      </c>
    </row>
    <row r="3394" spans="1:5" ht="13.5">
      <c r="A3394" s="3" t="s">
        <v>26</v>
      </c>
      <c r="B3394" s="3" t="str">
        <f>"2220010017"</f>
        <v>2220010017</v>
      </c>
      <c r="C3394" s="3" t="s">
        <v>7</v>
      </c>
      <c r="D3394" s="3" t="s">
        <v>8</v>
      </c>
      <c r="E3394" s="3" t="s">
        <v>9</v>
      </c>
    </row>
    <row r="3395" spans="1:5" ht="13.5">
      <c r="A3395" s="3" t="s">
        <v>27</v>
      </c>
      <c r="B3395" s="3" t="str">
        <f>"2220010018"</f>
        <v>2220010018</v>
      </c>
      <c r="C3395" s="3" t="s">
        <v>7</v>
      </c>
      <c r="D3395" s="3" t="s">
        <v>8</v>
      </c>
      <c r="E3395" s="3" t="s">
        <v>9</v>
      </c>
    </row>
    <row r="3396" spans="1:5" ht="13.5">
      <c r="A3396" s="3" t="s">
        <v>28</v>
      </c>
      <c r="B3396" s="3" t="str">
        <f>"2220010019"</f>
        <v>2220010019</v>
      </c>
      <c r="C3396" s="3" t="s">
        <v>11</v>
      </c>
      <c r="D3396" s="3" t="s">
        <v>8</v>
      </c>
      <c r="E3396" s="3" t="s">
        <v>9</v>
      </c>
    </row>
    <row r="3397" spans="1:5" ht="13.5">
      <c r="A3397" s="3" t="s">
        <v>29</v>
      </c>
      <c r="B3397" s="3" t="str">
        <f>"2220010020"</f>
        <v>2220010020</v>
      </c>
      <c r="C3397" s="3" t="s">
        <v>7</v>
      </c>
      <c r="D3397" s="3" t="s">
        <v>8</v>
      </c>
      <c r="E3397" s="3" t="s">
        <v>9</v>
      </c>
    </row>
    <row r="3398" spans="1:5" ht="13.5">
      <c r="A3398" s="3" t="s">
        <v>30</v>
      </c>
      <c r="B3398" s="3" t="str">
        <f>"2220010021"</f>
        <v>2220010021</v>
      </c>
      <c r="C3398" s="3" t="s">
        <v>7</v>
      </c>
      <c r="D3398" s="3" t="s">
        <v>8</v>
      </c>
      <c r="E3398" s="3" t="s">
        <v>9</v>
      </c>
    </row>
    <row r="3399" spans="1:5" ht="13.5">
      <c r="A3399" s="3" t="s">
        <v>31</v>
      </c>
      <c r="B3399" s="3" t="str">
        <f>"2220010022"</f>
        <v>2220010022</v>
      </c>
      <c r="C3399" s="3" t="s">
        <v>7</v>
      </c>
      <c r="D3399" s="3" t="s">
        <v>8</v>
      </c>
      <c r="E3399" s="3" t="s">
        <v>9</v>
      </c>
    </row>
    <row r="3400" spans="1:5" ht="13.5">
      <c r="A3400" s="3" t="s">
        <v>32</v>
      </c>
      <c r="B3400" s="3" t="str">
        <f>"2220010023"</f>
        <v>2220010023</v>
      </c>
      <c r="C3400" s="3" t="s">
        <v>11</v>
      </c>
      <c r="D3400" s="3" t="s">
        <v>8</v>
      </c>
      <c r="E3400" s="3" t="s">
        <v>9</v>
      </c>
    </row>
    <row r="3401" spans="1:5" ht="13.5">
      <c r="A3401" s="3" t="s">
        <v>33</v>
      </c>
      <c r="B3401" s="3" t="str">
        <f>"2220010024"</f>
        <v>2220010024</v>
      </c>
      <c r="C3401" s="3" t="s">
        <v>7</v>
      </c>
      <c r="D3401" s="3" t="s">
        <v>8</v>
      </c>
      <c r="E3401" s="3" t="s">
        <v>9</v>
      </c>
    </row>
    <row r="3402" spans="1:5" ht="13.5">
      <c r="A3402" s="3" t="s">
        <v>34</v>
      </c>
      <c r="B3402" s="3" t="str">
        <f>"2220010025"</f>
        <v>2220010025</v>
      </c>
      <c r="C3402" s="3" t="s">
        <v>7</v>
      </c>
      <c r="D3402" s="3" t="s">
        <v>8</v>
      </c>
      <c r="E3402" s="3" t="s">
        <v>9</v>
      </c>
    </row>
    <row r="3403" spans="1:5" ht="13.5">
      <c r="A3403" s="3" t="s">
        <v>35</v>
      </c>
      <c r="B3403" s="3" t="str">
        <f>"2220010026"</f>
        <v>2220010026</v>
      </c>
      <c r="C3403" s="3" t="s">
        <v>11</v>
      </c>
      <c r="D3403" s="3" t="s">
        <v>8</v>
      </c>
      <c r="E3403" s="3" t="s">
        <v>9</v>
      </c>
    </row>
    <row r="3404" spans="1:5" ht="13.5">
      <c r="A3404" s="3" t="s">
        <v>36</v>
      </c>
      <c r="B3404" s="3" t="str">
        <f>"2220010027"</f>
        <v>2220010027</v>
      </c>
      <c r="C3404" s="3" t="s">
        <v>7</v>
      </c>
      <c r="D3404" s="3" t="s">
        <v>8</v>
      </c>
      <c r="E3404" s="3" t="s">
        <v>9</v>
      </c>
    </row>
    <row r="3405" spans="1:5" ht="13.5">
      <c r="A3405" s="3" t="s">
        <v>37</v>
      </c>
      <c r="B3405" s="3" t="str">
        <f>"2220010028"</f>
        <v>2220010028</v>
      </c>
      <c r="C3405" s="3" t="s">
        <v>11</v>
      </c>
      <c r="D3405" s="3" t="s">
        <v>8</v>
      </c>
      <c r="E3405" s="3" t="s">
        <v>9</v>
      </c>
    </row>
    <row r="3406" spans="1:5" ht="13.5">
      <c r="A3406" s="3" t="s">
        <v>38</v>
      </c>
      <c r="B3406" s="3" t="str">
        <f>"2220010029"</f>
        <v>2220010029</v>
      </c>
      <c r="C3406" s="3" t="s">
        <v>11</v>
      </c>
      <c r="D3406" s="3" t="s">
        <v>8</v>
      </c>
      <c r="E3406" s="3" t="s">
        <v>9</v>
      </c>
    </row>
    <row r="3407" spans="1:5" ht="13.5">
      <c r="A3407" s="3" t="s">
        <v>39</v>
      </c>
      <c r="B3407" s="3" t="str">
        <f>"2220010030"</f>
        <v>2220010030</v>
      </c>
      <c r="C3407" s="3" t="s">
        <v>7</v>
      </c>
      <c r="D3407" s="3" t="s">
        <v>8</v>
      </c>
      <c r="E3407" s="3" t="s">
        <v>9</v>
      </c>
    </row>
    <row r="3408" spans="1:5" ht="13.5">
      <c r="A3408" s="3" t="s">
        <v>40</v>
      </c>
      <c r="B3408" s="3" t="str">
        <f>"2220010031"</f>
        <v>2220010031</v>
      </c>
      <c r="C3408" s="3" t="s">
        <v>7</v>
      </c>
      <c r="D3408" s="3" t="s">
        <v>8</v>
      </c>
      <c r="E3408" s="3" t="s">
        <v>9</v>
      </c>
    </row>
    <row r="3409" spans="1:5" ht="13.5">
      <c r="A3409" s="3" t="s">
        <v>41</v>
      </c>
      <c r="B3409" s="3" t="str">
        <f>"2220010032"</f>
        <v>2220010032</v>
      </c>
      <c r="C3409" s="3" t="s">
        <v>7</v>
      </c>
      <c r="D3409" s="3" t="s">
        <v>8</v>
      </c>
      <c r="E3409" s="3" t="s">
        <v>9</v>
      </c>
    </row>
    <row r="3410" spans="1:5" ht="13.5">
      <c r="A3410" s="3" t="s">
        <v>42</v>
      </c>
      <c r="B3410" s="3" t="str">
        <f>"2220010033"</f>
        <v>2220010033</v>
      </c>
      <c r="C3410" s="3" t="s">
        <v>7</v>
      </c>
      <c r="D3410" s="3" t="s">
        <v>8</v>
      </c>
      <c r="E3410" s="3" t="s">
        <v>9</v>
      </c>
    </row>
    <row r="3411" spans="1:5" ht="13.5">
      <c r="A3411" s="3" t="s">
        <v>43</v>
      </c>
      <c r="B3411" s="3" t="str">
        <f>"2220010034"</f>
        <v>2220010034</v>
      </c>
      <c r="C3411" s="3" t="s">
        <v>11</v>
      </c>
      <c r="D3411" s="3" t="s">
        <v>8</v>
      </c>
      <c r="E3411" s="3" t="s">
        <v>9</v>
      </c>
    </row>
    <row r="3412" spans="1:5" ht="13.5">
      <c r="A3412" s="3" t="s">
        <v>44</v>
      </c>
      <c r="B3412" s="3" t="str">
        <f>"2220010035"</f>
        <v>2220010035</v>
      </c>
      <c r="C3412" s="3" t="s">
        <v>7</v>
      </c>
      <c r="D3412" s="3" t="s">
        <v>8</v>
      </c>
      <c r="E3412" s="3" t="s">
        <v>9</v>
      </c>
    </row>
    <row r="3413" spans="1:5" ht="13.5">
      <c r="A3413" s="3" t="s">
        <v>45</v>
      </c>
      <c r="B3413" s="3" t="str">
        <f>"2220010036"</f>
        <v>2220010036</v>
      </c>
      <c r="C3413" s="3" t="s">
        <v>7</v>
      </c>
      <c r="D3413" s="3" t="s">
        <v>8</v>
      </c>
      <c r="E3413" s="3" t="s">
        <v>9</v>
      </c>
    </row>
    <row r="3414" spans="1:5" ht="13.5">
      <c r="A3414" s="3" t="s">
        <v>46</v>
      </c>
      <c r="B3414" s="3" t="str">
        <f>"2220010037"</f>
        <v>2220010037</v>
      </c>
      <c r="C3414" s="3" t="s">
        <v>7</v>
      </c>
      <c r="D3414" s="3" t="s">
        <v>8</v>
      </c>
      <c r="E3414" s="3" t="s">
        <v>9</v>
      </c>
    </row>
    <row r="3415" spans="1:5" ht="13.5">
      <c r="A3415" s="3" t="s">
        <v>47</v>
      </c>
      <c r="B3415" s="3" t="str">
        <f>"2220010038"</f>
        <v>2220010038</v>
      </c>
      <c r="C3415" s="3" t="s">
        <v>7</v>
      </c>
      <c r="D3415" s="3" t="s">
        <v>8</v>
      </c>
      <c r="E3415" s="3" t="s">
        <v>9</v>
      </c>
    </row>
    <row r="3416" spans="1:5" ht="13.5">
      <c r="A3416" s="3" t="s">
        <v>48</v>
      </c>
      <c r="B3416" s="3" t="str">
        <f>"2220010039"</f>
        <v>2220010039</v>
      </c>
      <c r="C3416" s="3" t="s">
        <v>7</v>
      </c>
      <c r="D3416" s="3" t="s">
        <v>8</v>
      </c>
      <c r="E3416" s="3" t="s">
        <v>9</v>
      </c>
    </row>
    <row r="3417" spans="1:5" ht="13.5">
      <c r="A3417" s="3" t="s">
        <v>49</v>
      </c>
      <c r="B3417" s="3" t="str">
        <f>"2220010040"</f>
        <v>2220010040</v>
      </c>
      <c r="C3417" s="3" t="s">
        <v>11</v>
      </c>
      <c r="D3417" s="3" t="s">
        <v>8</v>
      </c>
      <c r="E3417" s="3" t="s">
        <v>9</v>
      </c>
    </row>
    <row r="3418" spans="1:5" ht="13.5">
      <c r="A3418" s="3" t="s">
        <v>50</v>
      </c>
      <c r="B3418" s="3" t="str">
        <f>"2220010041"</f>
        <v>2220010041</v>
      </c>
      <c r="C3418" s="3" t="s">
        <v>7</v>
      </c>
      <c r="D3418" s="3" t="s">
        <v>8</v>
      </c>
      <c r="E3418" s="3" t="s">
        <v>9</v>
      </c>
    </row>
    <row r="3419" spans="1:5" ht="13.5">
      <c r="A3419" s="3" t="s">
        <v>51</v>
      </c>
      <c r="B3419" s="3" t="str">
        <f>"2220010042"</f>
        <v>2220010042</v>
      </c>
      <c r="C3419" s="3" t="s">
        <v>7</v>
      </c>
      <c r="D3419" s="3" t="s">
        <v>8</v>
      </c>
      <c r="E3419" s="3" t="s">
        <v>9</v>
      </c>
    </row>
    <row r="3420" spans="1:5" ht="13.5">
      <c r="A3420" s="3" t="s">
        <v>52</v>
      </c>
      <c r="B3420" s="3" t="str">
        <f>"2220010043"</f>
        <v>2220010043</v>
      </c>
      <c r="C3420" s="3" t="s">
        <v>7</v>
      </c>
      <c r="D3420" s="3" t="s">
        <v>8</v>
      </c>
      <c r="E3420" s="3" t="s">
        <v>9</v>
      </c>
    </row>
    <row r="3421" spans="1:5" ht="13.5">
      <c r="A3421" s="3" t="s">
        <v>53</v>
      </c>
      <c r="B3421" s="3" t="str">
        <f>"2220010044"</f>
        <v>2220010044</v>
      </c>
      <c r="C3421" s="3" t="s">
        <v>7</v>
      </c>
      <c r="D3421" s="3" t="s">
        <v>8</v>
      </c>
      <c r="E3421" s="3" t="s">
        <v>9</v>
      </c>
    </row>
    <row r="3422" spans="1:5" ht="13.5">
      <c r="A3422" s="3" t="s">
        <v>54</v>
      </c>
      <c r="B3422" s="3" t="str">
        <f>"2220010045"</f>
        <v>2220010045</v>
      </c>
      <c r="C3422" s="3" t="s">
        <v>7</v>
      </c>
      <c r="D3422" s="3" t="s">
        <v>8</v>
      </c>
      <c r="E3422" s="3" t="s">
        <v>9</v>
      </c>
    </row>
    <row r="3423" spans="1:5" ht="13.5">
      <c r="A3423" s="3" t="s">
        <v>55</v>
      </c>
      <c r="B3423" s="3" t="str">
        <f>"2220010046"</f>
        <v>2220010046</v>
      </c>
      <c r="C3423" s="3" t="s">
        <v>7</v>
      </c>
      <c r="D3423" s="3" t="s">
        <v>8</v>
      </c>
      <c r="E3423" s="3" t="s">
        <v>9</v>
      </c>
    </row>
    <row r="3424" spans="1:5" ht="13.5">
      <c r="A3424" s="3" t="s">
        <v>56</v>
      </c>
      <c r="B3424" s="3" t="str">
        <f>"2220010047"</f>
        <v>2220010047</v>
      </c>
      <c r="C3424" s="3" t="s">
        <v>11</v>
      </c>
      <c r="D3424" s="3" t="s">
        <v>8</v>
      </c>
      <c r="E3424" s="3" t="s">
        <v>9</v>
      </c>
    </row>
    <row r="3425" spans="1:5" ht="13.5">
      <c r="A3425" s="3" t="s">
        <v>57</v>
      </c>
      <c r="B3425" s="3" t="str">
        <f>"2220010048"</f>
        <v>2220010048</v>
      </c>
      <c r="C3425" s="3" t="s">
        <v>7</v>
      </c>
      <c r="D3425" s="3" t="s">
        <v>8</v>
      </c>
      <c r="E3425" s="3" t="s">
        <v>9</v>
      </c>
    </row>
    <row r="3426" spans="1:5" ht="13.5">
      <c r="A3426" s="3" t="s">
        <v>58</v>
      </c>
      <c r="B3426" s="3" t="str">
        <f>"2220010049"</f>
        <v>2220010049</v>
      </c>
      <c r="C3426" s="3" t="s">
        <v>7</v>
      </c>
      <c r="D3426" s="3" t="s">
        <v>8</v>
      </c>
      <c r="E3426" s="3" t="s">
        <v>9</v>
      </c>
    </row>
    <row r="3427" spans="1:5" ht="13.5">
      <c r="A3427" s="3" t="s">
        <v>59</v>
      </c>
      <c r="B3427" s="3" t="str">
        <f>"2220010050"</f>
        <v>2220010050</v>
      </c>
      <c r="C3427" s="3" t="s">
        <v>7</v>
      </c>
      <c r="D3427" s="3" t="s">
        <v>8</v>
      </c>
      <c r="E3427" s="3" t="s">
        <v>9</v>
      </c>
    </row>
    <row r="3428" spans="1:5" ht="13.5">
      <c r="A3428" s="3" t="s">
        <v>60</v>
      </c>
      <c r="B3428" s="3" t="str">
        <f>"2220010051"</f>
        <v>2220010051</v>
      </c>
      <c r="C3428" s="3" t="s">
        <v>7</v>
      </c>
      <c r="D3428" s="3" t="s">
        <v>8</v>
      </c>
      <c r="E3428" s="3" t="s">
        <v>9</v>
      </c>
    </row>
    <row r="3429" spans="1:5" ht="13.5">
      <c r="A3429" s="3" t="s">
        <v>61</v>
      </c>
      <c r="B3429" s="3" t="str">
        <f>"2220010052"</f>
        <v>2220010052</v>
      </c>
      <c r="C3429" s="3" t="s">
        <v>11</v>
      </c>
      <c r="D3429" s="3" t="s">
        <v>8</v>
      </c>
      <c r="E3429" s="3" t="s">
        <v>9</v>
      </c>
    </row>
    <row r="3430" spans="1:5" ht="13.5">
      <c r="A3430" s="3" t="s">
        <v>62</v>
      </c>
      <c r="B3430" s="3" t="str">
        <f>"2220010053"</f>
        <v>2220010053</v>
      </c>
      <c r="C3430" s="3" t="s">
        <v>7</v>
      </c>
      <c r="D3430" s="3" t="s">
        <v>8</v>
      </c>
      <c r="E3430" s="3" t="s">
        <v>9</v>
      </c>
    </row>
    <row r="3431" spans="1:5" ht="13.5">
      <c r="A3431" s="3" t="s">
        <v>63</v>
      </c>
      <c r="B3431" s="3" t="str">
        <f>"2220010054"</f>
        <v>2220010054</v>
      </c>
      <c r="C3431" s="3" t="s">
        <v>7</v>
      </c>
      <c r="D3431" s="3" t="s">
        <v>8</v>
      </c>
      <c r="E3431" s="3" t="s">
        <v>9</v>
      </c>
    </row>
    <row r="3432" spans="1:5" ht="13.5">
      <c r="A3432" s="3" t="s">
        <v>64</v>
      </c>
      <c r="B3432" s="3" t="str">
        <f>"2220010055"</f>
        <v>2220010055</v>
      </c>
      <c r="C3432" s="3" t="s">
        <v>7</v>
      </c>
      <c r="D3432" s="3" t="s">
        <v>8</v>
      </c>
      <c r="E3432" s="3" t="s">
        <v>9</v>
      </c>
    </row>
    <row r="3433" spans="1:5" ht="13.5">
      <c r="A3433" s="3" t="s">
        <v>65</v>
      </c>
      <c r="B3433" s="3" t="str">
        <f>"2220020001"</f>
        <v>2220020001</v>
      </c>
      <c r="C3433" s="3" t="s">
        <v>7</v>
      </c>
      <c r="D3433" s="3" t="s">
        <v>66</v>
      </c>
      <c r="E3433" s="3" t="s">
        <v>9</v>
      </c>
    </row>
    <row r="3434" spans="1:5" ht="13.5">
      <c r="A3434" s="3" t="s">
        <v>67</v>
      </c>
      <c r="B3434" s="3" t="str">
        <f>"2220020002"</f>
        <v>2220020002</v>
      </c>
      <c r="C3434" s="3" t="s">
        <v>7</v>
      </c>
      <c r="D3434" s="3" t="s">
        <v>66</v>
      </c>
      <c r="E3434" s="3" t="s">
        <v>9</v>
      </c>
    </row>
    <row r="3435" spans="1:5" ht="13.5">
      <c r="A3435" s="3" t="s">
        <v>68</v>
      </c>
      <c r="B3435" s="3" t="str">
        <f>"2220020003"</f>
        <v>2220020003</v>
      </c>
      <c r="C3435" s="3" t="s">
        <v>7</v>
      </c>
      <c r="D3435" s="3" t="s">
        <v>66</v>
      </c>
      <c r="E3435" s="3" t="s">
        <v>9</v>
      </c>
    </row>
    <row r="3436" spans="1:5" ht="13.5">
      <c r="A3436" s="3" t="s">
        <v>69</v>
      </c>
      <c r="B3436" s="3" t="str">
        <f>"2220020004"</f>
        <v>2220020004</v>
      </c>
      <c r="C3436" s="3" t="s">
        <v>7</v>
      </c>
      <c r="D3436" s="3" t="s">
        <v>66</v>
      </c>
      <c r="E3436" s="3" t="s">
        <v>9</v>
      </c>
    </row>
    <row r="3437" spans="1:5" ht="13.5">
      <c r="A3437" s="3" t="s">
        <v>70</v>
      </c>
      <c r="B3437" s="3" t="str">
        <f>"2220020005"</f>
        <v>2220020005</v>
      </c>
      <c r="C3437" s="3" t="s">
        <v>7</v>
      </c>
      <c r="D3437" s="3" t="s">
        <v>66</v>
      </c>
      <c r="E3437" s="3" t="s">
        <v>9</v>
      </c>
    </row>
    <row r="3438" spans="1:5" ht="13.5">
      <c r="A3438" s="3" t="s">
        <v>71</v>
      </c>
      <c r="B3438" s="3" t="str">
        <f>"2220020006"</f>
        <v>2220020006</v>
      </c>
      <c r="C3438" s="3" t="s">
        <v>7</v>
      </c>
      <c r="D3438" s="3" t="s">
        <v>66</v>
      </c>
      <c r="E3438" s="3" t="s">
        <v>9</v>
      </c>
    </row>
    <row r="3439" spans="1:5" ht="13.5">
      <c r="A3439" s="3" t="s">
        <v>72</v>
      </c>
      <c r="B3439" s="3" t="str">
        <f>"2220020007"</f>
        <v>2220020007</v>
      </c>
      <c r="C3439" s="3" t="s">
        <v>11</v>
      </c>
      <c r="D3439" s="3" t="s">
        <v>66</v>
      </c>
      <c r="E3439" s="3" t="s">
        <v>9</v>
      </c>
    </row>
    <row r="3440" spans="1:5" ht="13.5">
      <c r="A3440" s="3" t="s">
        <v>73</v>
      </c>
      <c r="B3440" s="3" t="str">
        <f>"2220020008"</f>
        <v>2220020008</v>
      </c>
      <c r="C3440" s="3" t="s">
        <v>7</v>
      </c>
      <c r="D3440" s="3" t="s">
        <v>66</v>
      </c>
      <c r="E3440" s="3" t="s">
        <v>9</v>
      </c>
    </row>
    <row r="3441" spans="1:5" ht="13.5">
      <c r="A3441" s="3" t="s">
        <v>74</v>
      </c>
      <c r="B3441" s="3" t="str">
        <f>"2220020009"</f>
        <v>2220020009</v>
      </c>
      <c r="C3441" s="3" t="s">
        <v>7</v>
      </c>
      <c r="D3441" s="3" t="s">
        <v>66</v>
      </c>
      <c r="E3441" s="3" t="s">
        <v>9</v>
      </c>
    </row>
    <row r="3442" spans="1:5" ht="13.5">
      <c r="A3442" s="3" t="s">
        <v>75</v>
      </c>
      <c r="B3442" s="3" t="str">
        <f>"2220020010"</f>
        <v>2220020010</v>
      </c>
      <c r="C3442" s="3" t="s">
        <v>7</v>
      </c>
      <c r="D3442" s="3" t="s">
        <v>66</v>
      </c>
      <c r="E3442" s="3" t="s">
        <v>9</v>
      </c>
    </row>
    <row r="3443" spans="1:5" ht="13.5">
      <c r="A3443" s="3" t="s">
        <v>76</v>
      </c>
      <c r="B3443" s="3" t="str">
        <f>"2220020011"</f>
        <v>2220020011</v>
      </c>
      <c r="C3443" s="3" t="s">
        <v>7</v>
      </c>
      <c r="D3443" s="3" t="s">
        <v>66</v>
      </c>
      <c r="E3443" s="3" t="s">
        <v>9</v>
      </c>
    </row>
    <row r="3444" spans="1:5" ht="13.5">
      <c r="A3444" s="3" t="s">
        <v>77</v>
      </c>
      <c r="B3444" s="3" t="str">
        <f>"2220020012"</f>
        <v>2220020012</v>
      </c>
      <c r="C3444" s="3" t="s">
        <v>7</v>
      </c>
      <c r="D3444" s="3" t="s">
        <v>66</v>
      </c>
      <c r="E3444" s="3" t="s">
        <v>9</v>
      </c>
    </row>
    <row r="3445" spans="1:5" ht="13.5">
      <c r="A3445" s="3" t="s">
        <v>78</v>
      </c>
      <c r="B3445" s="3" t="str">
        <f>"2220020013"</f>
        <v>2220020013</v>
      </c>
      <c r="C3445" s="3" t="s">
        <v>7</v>
      </c>
      <c r="D3445" s="3" t="s">
        <v>66</v>
      </c>
      <c r="E3445" s="3" t="s">
        <v>9</v>
      </c>
    </row>
    <row r="3446" spans="1:5" ht="13.5">
      <c r="A3446" s="3" t="s">
        <v>79</v>
      </c>
      <c r="B3446" s="3" t="str">
        <f>"2220020014"</f>
        <v>2220020014</v>
      </c>
      <c r="C3446" s="3" t="s">
        <v>7</v>
      </c>
      <c r="D3446" s="3" t="s">
        <v>66</v>
      </c>
      <c r="E3446" s="3" t="s">
        <v>9</v>
      </c>
    </row>
    <row r="3447" spans="1:5" ht="13.5">
      <c r="A3447" s="3" t="s">
        <v>80</v>
      </c>
      <c r="B3447" s="3" t="str">
        <f>"2220020015"</f>
        <v>2220020015</v>
      </c>
      <c r="C3447" s="3" t="s">
        <v>7</v>
      </c>
      <c r="D3447" s="3" t="s">
        <v>66</v>
      </c>
      <c r="E3447" s="3" t="s">
        <v>9</v>
      </c>
    </row>
    <row r="3448" spans="1:5" ht="13.5">
      <c r="A3448" s="3" t="s">
        <v>81</v>
      </c>
      <c r="B3448" s="3" t="str">
        <f>"2220020016"</f>
        <v>2220020016</v>
      </c>
      <c r="C3448" s="3" t="s">
        <v>7</v>
      </c>
      <c r="D3448" s="3" t="s">
        <v>66</v>
      </c>
      <c r="E3448" s="3" t="s">
        <v>9</v>
      </c>
    </row>
    <row r="3449" spans="1:5" ht="13.5">
      <c r="A3449" s="3" t="s">
        <v>82</v>
      </c>
      <c r="B3449" s="3" t="str">
        <f>"2220020017"</f>
        <v>2220020017</v>
      </c>
      <c r="C3449" s="3" t="s">
        <v>7</v>
      </c>
      <c r="D3449" s="3" t="s">
        <v>66</v>
      </c>
      <c r="E3449" s="3" t="s">
        <v>9</v>
      </c>
    </row>
    <row r="3450" spans="1:5" ht="13.5">
      <c r="A3450" s="3" t="s">
        <v>83</v>
      </c>
      <c r="B3450" s="3" t="str">
        <f>"2220020018"</f>
        <v>2220020018</v>
      </c>
      <c r="C3450" s="3" t="s">
        <v>11</v>
      </c>
      <c r="D3450" s="3" t="s">
        <v>66</v>
      </c>
      <c r="E3450" s="3" t="s">
        <v>9</v>
      </c>
    </row>
    <row r="3451" spans="1:5" ht="13.5">
      <c r="A3451" s="3" t="s">
        <v>84</v>
      </c>
      <c r="B3451" s="3" t="str">
        <f>"2220020019"</f>
        <v>2220020019</v>
      </c>
      <c r="C3451" s="3" t="s">
        <v>11</v>
      </c>
      <c r="D3451" s="3" t="s">
        <v>66</v>
      </c>
      <c r="E3451" s="3" t="s">
        <v>9</v>
      </c>
    </row>
    <row r="3452" spans="1:5" ht="13.5">
      <c r="A3452" s="3" t="s">
        <v>85</v>
      </c>
      <c r="B3452" s="3" t="str">
        <f>"2220020020"</f>
        <v>2220020020</v>
      </c>
      <c r="C3452" s="3" t="s">
        <v>11</v>
      </c>
      <c r="D3452" s="3" t="s">
        <v>66</v>
      </c>
      <c r="E3452" s="3" t="s">
        <v>9</v>
      </c>
    </row>
    <row r="3453" spans="1:5" ht="13.5">
      <c r="A3453" s="3" t="s">
        <v>86</v>
      </c>
      <c r="B3453" s="3" t="str">
        <f>"2220020021"</f>
        <v>2220020021</v>
      </c>
      <c r="C3453" s="3" t="s">
        <v>7</v>
      </c>
      <c r="D3453" s="3" t="s">
        <v>66</v>
      </c>
      <c r="E3453" s="3" t="s">
        <v>9</v>
      </c>
    </row>
    <row r="3454" spans="1:5" ht="13.5">
      <c r="A3454" s="3" t="s">
        <v>87</v>
      </c>
      <c r="B3454" s="3" t="str">
        <f>"2220020022"</f>
        <v>2220020022</v>
      </c>
      <c r="C3454" s="3" t="s">
        <v>7</v>
      </c>
      <c r="D3454" s="3" t="s">
        <v>66</v>
      </c>
      <c r="E3454" s="3" t="s">
        <v>9</v>
      </c>
    </row>
    <row r="3455" spans="1:5" ht="13.5">
      <c r="A3455" s="3" t="s">
        <v>88</v>
      </c>
      <c r="B3455" s="3" t="str">
        <f>"2220020023"</f>
        <v>2220020023</v>
      </c>
      <c r="C3455" s="3" t="s">
        <v>7</v>
      </c>
      <c r="D3455" s="3" t="s">
        <v>66</v>
      </c>
      <c r="E3455" s="3" t="s">
        <v>9</v>
      </c>
    </row>
    <row r="3456" spans="1:5" ht="13.5">
      <c r="A3456" s="3" t="s">
        <v>89</v>
      </c>
      <c r="B3456" s="3" t="str">
        <f>"2220020024"</f>
        <v>2220020024</v>
      </c>
      <c r="C3456" s="3" t="s">
        <v>7</v>
      </c>
      <c r="D3456" s="3" t="s">
        <v>66</v>
      </c>
      <c r="E3456" s="3" t="s">
        <v>9</v>
      </c>
    </row>
    <row r="3457" spans="1:5" ht="13.5">
      <c r="A3457" s="3" t="s">
        <v>90</v>
      </c>
      <c r="B3457" s="3" t="str">
        <f>"2220020025"</f>
        <v>2220020025</v>
      </c>
      <c r="C3457" s="3" t="s">
        <v>11</v>
      </c>
      <c r="D3457" s="3" t="s">
        <v>66</v>
      </c>
      <c r="E3457" s="3" t="s">
        <v>9</v>
      </c>
    </row>
    <row r="3458" spans="1:5" ht="13.5">
      <c r="A3458" s="3" t="s">
        <v>91</v>
      </c>
      <c r="B3458" s="3" t="str">
        <f>"2220020026"</f>
        <v>2220020026</v>
      </c>
      <c r="C3458" s="3" t="s">
        <v>7</v>
      </c>
      <c r="D3458" s="3" t="s">
        <v>66</v>
      </c>
      <c r="E3458" s="3" t="s">
        <v>9</v>
      </c>
    </row>
    <row r="3459" spans="1:5" ht="13.5">
      <c r="A3459" s="3" t="s">
        <v>92</v>
      </c>
      <c r="B3459" s="3" t="str">
        <f>"2220020027"</f>
        <v>2220020027</v>
      </c>
      <c r="C3459" s="3" t="s">
        <v>7</v>
      </c>
      <c r="D3459" s="3" t="s">
        <v>66</v>
      </c>
      <c r="E3459" s="3" t="s">
        <v>9</v>
      </c>
    </row>
    <row r="3460" spans="1:5" ht="13.5">
      <c r="A3460" s="3" t="s">
        <v>93</v>
      </c>
      <c r="B3460" s="3" t="str">
        <f>"2220020028"</f>
        <v>2220020028</v>
      </c>
      <c r="C3460" s="3" t="s">
        <v>7</v>
      </c>
      <c r="D3460" s="3" t="s">
        <v>66</v>
      </c>
      <c r="E3460" s="3" t="s">
        <v>9</v>
      </c>
    </row>
    <row r="3461" spans="1:5" ht="13.5">
      <c r="A3461" s="3" t="s">
        <v>94</v>
      </c>
      <c r="B3461" s="3" t="str">
        <f>"2220020029"</f>
        <v>2220020029</v>
      </c>
      <c r="C3461" s="3" t="s">
        <v>7</v>
      </c>
      <c r="D3461" s="3" t="s">
        <v>66</v>
      </c>
      <c r="E3461" s="3" t="s">
        <v>9</v>
      </c>
    </row>
    <row r="3462" spans="1:5" ht="13.5">
      <c r="A3462" s="3" t="s">
        <v>95</v>
      </c>
      <c r="B3462" s="3" t="str">
        <f>"2220020030"</f>
        <v>2220020030</v>
      </c>
      <c r="C3462" s="3" t="s">
        <v>7</v>
      </c>
      <c r="D3462" s="3" t="s">
        <v>66</v>
      </c>
      <c r="E3462" s="3" t="s">
        <v>9</v>
      </c>
    </row>
    <row r="3463" spans="1:5" ht="13.5">
      <c r="A3463" s="3" t="s">
        <v>96</v>
      </c>
      <c r="B3463" s="3" t="str">
        <f>"2220020031"</f>
        <v>2220020031</v>
      </c>
      <c r="C3463" s="3" t="s">
        <v>7</v>
      </c>
      <c r="D3463" s="3" t="s">
        <v>66</v>
      </c>
      <c r="E3463" s="3" t="s">
        <v>9</v>
      </c>
    </row>
    <row r="3464" spans="1:5" ht="13.5">
      <c r="A3464" s="3" t="s">
        <v>97</v>
      </c>
      <c r="B3464" s="3" t="str">
        <f>"2220020032"</f>
        <v>2220020032</v>
      </c>
      <c r="C3464" s="3" t="s">
        <v>7</v>
      </c>
      <c r="D3464" s="3" t="s">
        <v>66</v>
      </c>
      <c r="E3464" s="3" t="s">
        <v>9</v>
      </c>
    </row>
    <row r="3465" spans="1:5" ht="13.5">
      <c r="A3465" s="3" t="s">
        <v>98</v>
      </c>
      <c r="B3465" s="3" t="str">
        <f>"2220020033"</f>
        <v>2220020033</v>
      </c>
      <c r="C3465" s="3" t="s">
        <v>7</v>
      </c>
      <c r="D3465" s="3" t="s">
        <v>66</v>
      </c>
      <c r="E3465" s="3" t="s">
        <v>9</v>
      </c>
    </row>
    <row r="3466" spans="1:5" ht="13.5">
      <c r="A3466" s="3" t="s">
        <v>99</v>
      </c>
      <c r="B3466" s="3" t="str">
        <f>"2220020034"</f>
        <v>2220020034</v>
      </c>
      <c r="C3466" s="3" t="s">
        <v>7</v>
      </c>
      <c r="D3466" s="3" t="s">
        <v>66</v>
      </c>
      <c r="E3466" s="3" t="s">
        <v>9</v>
      </c>
    </row>
    <row r="3467" spans="1:5" ht="13.5">
      <c r="A3467" s="3" t="s">
        <v>100</v>
      </c>
      <c r="B3467" s="3" t="str">
        <f>"2220020035"</f>
        <v>2220020035</v>
      </c>
      <c r="C3467" s="3" t="s">
        <v>7</v>
      </c>
      <c r="D3467" s="3" t="s">
        <v>66</v>
      </c>
      <c r="E3467" s="3" t="s">
        <v>9</v>
      </c>
    </row>
    <row r="3468" spans="1:5" ht="13.5">
      <c r="A3468" s="3" t="s">
        <v>101</v>
      </c>
      <c r="B3468" s="3" t="str">
        <f>"2220020036"</f>
        <v>2220020036</v>
      </c>
      <c r="C3468" s="3" t="s">
        <v>7</v>
      </c>
      <c r="D3468" s="3" t="s">
        <v>66</v>
      </c>
      <c r="E3468" s="3" t="s">
        <v>9</v>
      </c>
    </row>
    <row r="3469" spans="1:5" ht="13.5">
      <c r="A3469" s="3" t="s">
        <v>102</v>
      </c>
      <c r="B3469" s="3" t="str">
        <f>"2220020037"</f>
        <v>2220020037</v>
      </c>
      <c r="C3469" s="3" t="s">
        <v>7</v>
      </c>
      <c r="D3469" s="3" t="s">
        <v>66</v>
      </c>
      <c r="E3469" s="3" t="s">
        <v>9</v>
      </c>
    </row>
    <row r="3470" spans="1:5" ht="13.5">
      <c r="A3470" s="3" t="s">
        <v>103</v>
      </c>
      <c r="B3470" s="3" t="str">
        <f>"2220020038"</f>
        <v>2220020038</v>
      </c>
      <c r="C3470" s="3" t="s">
        <v>7</v>
      </c>
      <c r="D3470" s="3" t="s">
        <v>66</v>
      </c>
      <c r="E3470" s="3" t="s">
        <v>9</v>
      </c>
    </row>
    <row r="3471" spans="1:5" ht="13.5">
      <c r="A3471" s="3" t="s">
        <v>104</v>
      </c>
      <c r="B3471" s="3" t="str">
        <f>"2220020039"</f>
        <v>2220020039</v>
      </c>
      <c r="C3471" s="3" t="s">
        <v>7</v>
      </c>
      <c r="D3471" s="3" t="s">
        <v>66</v>
      </c>
      <c r="E3471" s="3" t="s">
        <v>9</v>
      </c>
    </row>
    <row r="3472" spans="1:5" ht="13.5">
      <c r="A3472" s="3" t="s">
        <v>105</v>
      </c>
      <c r="B3472" s="3" t="str">
        <f>"2220020040"</f>
        <v>2220020040</v>
      </c>
      <c r="C3472" s="3" t="s">
        <v>7</v>
      </c>
      <c r="D3472" s="3" t="s">
        <v>66</v>
      </c>
      <c r="E3472" s="3" t="s">
        <v>9</v>
      </c>
    </row>
    <row r="3473" spans="1:5" ht="13.5">
      <c r="A3473" s="3" t="s">
        <v>106</v>
      </c>
      <c r="B3473" s="3" t="str">
        <f>"2220020041"</f>
        <v>2220020041</v>
      </c>
      <c r="C3473" s="3" t="s">
        <v>7</v>
      </c>
      <c r="D3473" s="3" t="s">
        <v>66</v>
      </c>
      <c r="E3473" s="3" t="s">
        <v>9</v>
      </c>
    </row>
    <row r="3474" spans="1:5" ht="13.5">
      <c r="A3474" s="3" t="s">
        <v>107</v>
      </c>
      <c r="B3474" s="3" t="str">
        <f>"2220020042"</f>
        <v>2220020042</v>
      </c>
      <c r="C3474" s="3" t="s">
        <v>7</v>
      </c>
      <c r="D3474" s="3" t="s">
        <v>66</v>
      </c>
      <c r="E3474" s="3" t="s">
        <v>9</v>
      </c>
    </row>
    <row r="3475" spans="1:5" ht="13.5">
      <c r="A3475" s="3" t="s">
        <v>108</v>
      </c>
      <c r="B3475" s="3" t="str">
        <f>"2220020043"</f>
        <v>2220020043</v>
      </c>
      <c r="C3475" s="3" t="s">
        <v>7</v>
      </c>
      <c r="D3475" s="3" t="s">
        <v>66</v>
      </c>
      <c r="E3475" s="3" t="s">
        <v>9</v>
      </c>
    </row>
    <row r="3476" spans="1:5" ht="13.5">
      <c r="A3476" s="3" t="s">
        <v>109</v>
      </c>
      <c r="B3476" s="3" t="str">
        <f>"2220020044"</f>
        <v>2220020044</v>
      </c>
      <c r="C3476" s="3" t="s">
        <v>7</v>
      </c>
      <c r="D3476" s="3" t="s">
        <v>66</v>
      </c>
      <c r="E3476" s="3" t="s">
        <v>9</v>
      </c>
    </row>
    <row r="3477" spans="1:5" ht="13.5">
      <c r="A3477" s="3" t="s">
        <v>110</v>
      </c>
      <c r="B3477" s="3" t="str">
        <f>"2220020045"</f>
        <v>2220020045</v>
      </c>
      <c r="C3477" s="3" t="s">
        <v>7</v>
      </c>
      <c r="D3477" s="3" t="s">
        <v>66</v>
      </c>
      <c r="E3477" s="3" t="s">
        <v>9</v>
      </c>
    </row>
    <row r="3478" spans="1:5" ht="13.5">
      <c r="A3478" s="3" t="s">
        <v>111</v>
      </c>
      <c r="B3478" s="3" t="str">
        <f>"2220020046"</f>
        <v>2220020046</v>
      </c>
      <c r="C3478" s="3" t="s">
        <v>7</v>
      </c>
      <c r="D3478" s="3" t="s">
        <v>66</v>
      </c>
      <c r="E3478" s="3" t="s">
        <v>9</v>
      </c>
    </row>
    <row r="3479" spans="1:5" ht="13.5">
      <c r="A3479" s="3" t="s">
        <v>112</v>
      </c>
      <c r="B3479" s="3" t="str">
        <f>"2220020047"</f>
        <v>2220020047</v>
      </c>
      <c r="C3479" s="3" t="s">
        <v>7</v>
      </c>
      <c r="D3479" s="3" t="s">
        <v>66</v>
      </c>
      <c r="E3479" s="3" t="s">
        <v>9</v>
      </c>
    </row>
    <row r="3480" spans="1:5" ht="13.5">
      <c r="A3480" s="3" t="s">
        <v>113</v>
      </c>
      <c r="B3480" s="3" t="str">
        <f>"2220020048"</f>
        <v>2220020048</v>
      </c>
      <c r="C3480" s="3" t="s">
        <v>7</v>
      </c>
      <c r="D3480" s="3" t="s">
        <v>66</v>
      </c>
      <c r="E3480" s="3" t="s">
        <v>9</v>
      </c>
    </row>
    <row r="3481" spans="1:5" ht="13.5">
      <c r="A3481" s="3" t="s">
        <v>114</v>
      </c>
      <c r="B3481" s="3" t="str">
        <f>"2220020049"</f>
        <v>2220020049</v>
      </c>
      <c r="C3481" s="3" t="s">
        <v>7</v>
      </c>
      <c r="D3481" s="3" t="s">
        <v>66</v>
      </c>
      <c r="E3481" s="3" t="s">
        <v>9</v>
      </c>
    </row>
    <row r="3482" spans="1:5" ht="13.5">
      <c r="A3482" s="3" t="s">
        <v>115</v>
      </c>
      <c r="B3482" s="3" t="str">
        <f>"2220020050"</f>
        <v>2220020050</v>
      </c>
      <c r="C3482" s="3" t="s">
        <v>11</v>
      </c>
      <c r="D3482" s="3" t="s">
        <v>66</v>
      </c>
      <c r="E3482" s="3" t="s">
        <v>9</v>
      </c>
    </row>
    <row r="3483" spans="1:5" ht="13.5">
      <c r="A3483" s="3" t="s">
        <v>116</v>
      </c>
      <c r="B3483" s="3" t="str">
        <f>"2220030001"</f>
        <v>2220030001</v>
      </c>
      <c r="C3483" s="3" t="s">
        <v>7</v>
      </c>
      <c r="D3483" s="3" t="s">
        <v>117</v>
      </c>
      <c r="E3483" s="3" t="s">
        <v>9</v>
      </c>
    </row>
    <row r="3484" spans="1:5" ht="13.5">
      <c r="A3484" s="3" t="s">
        <v>118</v>
      </c>
      <c r="B3484" s="3" t="str">
        <f>"2220030002"</f>
        <v>2220030002</v>
      </c>
      <c r="C3484" s="3" t="s">
        <v>7</v>
      </c>
      <c r="D3484" s="3" t="s">
        <v>117</v>
      </c>
      <c r="E3484" s="3" t="s">
        <v>9</v>
      </c>
    </row>
    <row r="3485" spans="1:5" ht="13.5">
      <c r="A3485" s="3" t="s">
        <v>119</v>
      </c>
      <c r="B3485" s="3" t="str">
        <f>"2220030003"</f>
        <v>2220030003</v>
      </c>
      <c r="C3485" s="3" t="s">
        <v>7</v>
      </c>
      <c r="D3485" s="3" t="s">
        <v>117</v>
      </c>
      <c r="E3485" s="3" t="s">
        <v>9</v>
      </c>
    </row>
    <row r="3486" spans="1:5" ht="13.5">
      <c r="A3486" s="3" t="s">
        <v>120</v>
      </c>
      <c r="B3486" s="3" t="str">
        <f>"2220030004"</f>
        <v>2220030004</v>
      </c>
      <c r="C3486" s="3" t="s">
        <v>7</v>
      </c>
      <c r="D3486" s="3" t="s">
        <v>117</v>
      </c>
      <c r="E3486" s="3" t="s">
        <v>9</v>
      </c>
    </row>
    <row r="3487" spans="1:5" ht="13.5">
      <c r="A3487" s="3" t="s">
        <v>121</v>
      </c>
      <c r="B3487" s="3" t="str">
        <f>"2220030005"</f>
        <v>2220030005</v>
      </c>
      <c r="C3487" s="3" t="s">
        <v>7</v>
      </c>
      <c r="D3487" s="3" t="s">
        <v>117</v>
      </c>
      <c r="E3487" s="3" t="s">
        <v>9</v>
      </c>
    </row>
    <row r="3488" spans="1:5" ht="13.5">
      <c r="A3488" s="3" t="s">
        <v>122</v>
      </c>
      <c r="B3488" s="3" t="str">
        <f>"2220030006"</f>
        <v>2220030006</v>
      </c>
      <c r="C3488" s="3" t="s">
        <v>7</v>
      </c>
      <c r="D3488" s="3" t="s">
        <v>117</v>
      </c>
      <c r="E3488" s="3" t="s">
        <v>9</v>
      </c>
    </row>
    <row r="3489" spans="1:5" ht="13.5">
      <c r="A3489" s="3" t="s">
        <v>123</v>
      </c>
      <c r="B3489" s="3" t="str">
        <f>"2220030007"</f>
        <v>2220030007</v>
      </c>
      <c r="C3489" s="3" t="s">
        <v>7</v>
      </c>
      <c r="D3489" s="3" t="s">
        <v>117</v>
      </c>
      <c r="E3489" s="3" t="s">
        <v>9</v>
      </c>
    </row>
    <row r="3490" spans="1:5" ht="13.5">
      <c r="A3490" s="3" t="s">
        <v>124</v>
      </c>
      <c r="B3490" s="3" t="str">
        <f>"2220030008"</f>
        <v>2220030008</v>
      </c>
      <c r="C3490" s="3" t="s">
        <v>7</v>
      </c>
      <c r="D3490" s="3" t="s">
        <v>117</v>
      </c>
      <c r="E3490" s="3" t="s">
        <v>9</v>
      </c>
    </row>
    <row r="3491" spans="1:5" ht="13.5">
      <c r="A3491" s="3" t="s">
        <v>125</v>
      </c>
      <c r="B3491" s="3" t="str">
        <f>"2220030009"</f>
        <v>2220030009</v>
      </c>
      <c r="C3491" s="3" t="s">
        <v>7</v>
      </c>
      <c r="D3491" s="3" t="s">
        <v>117</v>
      </c>
      <c r="E3491" s="3" t="s">
        <v>9</v>
      </c>
    </row>
    <row r="3492" spans="1:5" ht="13.5">
      <c r="A3492" s="3" t="s">
        <v>126</v>
      </c>
      <c r="B3492" s="3" t="str">
        <f>"2220030010"</f>
        <v>2220030010</v>
      </c>
      <c r="C3492" s="3" t="s">
        <v>7</v>
      </c>
      <c r="D3492" s="3" t="s">
        <v>117</v>
      </c>
      <c r="E3492" s="3" t="s">
        <v>9</v>
      </c>
    </row>
    <row r="3493" spans="1:5" ht="13.5">
      <c r="A3493" s="3" t="s">
        <v>127</v>
      </c>
      <c r="B3493" s="3" t="str">
        <f>"2220030011"</f>
        <v>2220030011</v>
      </c>
      <c r="C3493" s="3" t="s">
        <v>7</v>
      </c>
      <c r="D3493" s="3" t="s">
        <v>117</v>
      </c>
      <c r="E3493" s="3" t="s">
        <v>9</v>
      </c>
    </row>
    <row r="3494" spans="1:5" ht="13.5">
      <c r="A3494" s="3" t="s">
        <v>128</v>
      </c>
      <c r="B3494" s="3" t="str">
        <f>"2220030012"</f>
        <v>2220030012</v>
      </c>
      <c r="C3494" s="3" t="s">
        <v>7</v>
      </c>
      <c r="D3494" s="3" t="s">
        <v>117</v>
      </c>
      <c r="E3494" s="3" t="s">
        <v>9</v>
      </c>
    </row>
    <row r="3495" spans="1:5" ht="13.5">
      <c r="A3495" s="3" t="s">
        <v>129</v>
      </c>
      <c r="B3495" s="3" t="str">
        <f>"2220030013"</f>
        <v>2220030013</v>
      </c>
      <c r="C3495" s="3" t="s">
        <v>7</v>
      </c>
      <c r="D3495" s="3" t="s">
        <v>117</v>
      </c>
      <c r="E3495" s="3" t="s">
        <v>9</v>
      </c>
    </row>
    <row r="3496" spans="1:5" ht="13.5">
      <c r="A3496" s="3" t="s">
        <v>130</v>
      </c>
      <c r="B3496" s="3" t="str">
        <f>"2220030014"</f>
        <v>2220030014</v>
      </c>
      <c r="C3496" s="3" t="s">
        <v>7</v>
      </c>
      <c r="D3496" s="3" t="s">
        <v>117</v>
      </c>
      <c r="E3496" s="3" t="s">
        <v>9</v>
      </c>
    </row>
    <row r="3497" spans="1:5" ht="13.5">
      <c r="A3497" s="3" t="s">
        <v>131</v>
      </c>
      <c r="B3497" s="3" t="str">
        <f>"2220030015"</f>
        <v>2220030015</v>
      </c>
      <c r="C3497" s="3" t="s">
        <v>7</v>
      </c>
      <c r="D3497" s="3" t="s">
        <v>117</v>
      </c>
      <c r="E3497" s="3" t="s">
        <v>9</v>
      </c>
    </row>
    <row r="3498" spans="1:5" ht="13.5">
      <c r="A3498" s="3" t="s">
        <v>132</v>
      </c>
      <c r="B3498" s="3" t="str">
        <f>"2220030016"</f>
        <v>2220030016</v>
      </c>
      <c r="C3498" s="3" t="s">
        <v>7</v>
      </c>
      <c r="D3498" s="3" t="s">
        <v>117</v>
      </c>
      <c r="E3498" s="3" t="s">
        <v>9</v>
      </c>
    </row>
    <row r="3499" spans="1:5" ht="13.5">
      <c r="A3499" s="3" t="s">
        <v>133</v>
      </c>
      <c r="B3499" s="3" t="str">
        <f>"2220030017"</f>
        <v>2220030017</v>
      </c>
      <c r="C3499" s="3" t="s">
        <v>7</v>
      </c>
      <c r="D3499" s="3" t="s">
        <v>117</v>
      </c>
      <c r="E3499" s="3" t="s">
        <v>9</v>
      </c>
    </row>
    <row r="3500" spans="1:5" ht="13.5">
      <c r="A3500" s="3" t="s">
        <v>134</v>
      </c>
      <c r="B3500" s="3" t="str">
        <f>"2220030018"</f>
        <v>2220030018</v>
      </c>
      <c r="C3500" s="3" t="s">
        <v>7</v>
      </c>
      <c r="D3500" s="3" t="s">
        <v>117</v>
      </c>
      <c r="E3500" s="3" t="s">
        <v>9</v>
      </c>
    </row>
    <row r="3501" spans="1:5" ht="13.5">
      <c r="A3501" s="3" t="s">
        <v>135</v>
      </c>
      <c r="B3501" s="3" t="str">
        <f>"2220030019"</f>
        <v>2220030019</v>
      </c>
      <c r="C3501" s="3" t="s">
        <v>7</v>
      </c>
      <c r="D3501" s="3" t="s">
        <v>117</v>
      </c>
      <c r="E3501" s="3" t="s">
        <v>9</v>
      </c>
    </row>
    <row r="3502" spans="1:5" ht="13.5">
      <c r="A3502" s="3" t="s">
        <v>136</v>
      </c>
      <c r="B3502" s="3" t="str">
        <f>"2220030020"</f>
        <v>2220030020</v>
      </c>
      <c r="C3502" s="3" t="s">
        <v>7</v>
      </c>
      <c r="D3502" s="3" t="s">
        <v>117</v>
      </c>
      <c r="E3502" s="3" t="s">
        <v>9</v>
      </c>
    </row>
    <row r="3503" spans="1:5" ht="13.5">
      <c r="A3503" s="3" t="s">
        <v>137</v>
      </c>
      <c r="B3503" s="3" t="str">
        <f>"2220030021"</f>
        <v>2220030021</v>
      </c>
      <c r="C3503" s="3" t="s">
        <v>7</v>
      </c>
      <c r="D3503" s="3" t="s">
        <v>117</v>
      </c>
      <c r="E3503" s="3" t="s">
        <v>9</v>
      </c>
    </row>
    <row r="3504" spans="1:5" ht="13.5">
      <c r="A3504" s="3" t="s">
        <v>138</v>
      </c>
      <c r="B3504" s="3" t="str">
        <f>"2220030022"</f>
        <v>2220030022</v>
      </c>
      <c r="C3504" s="3" t="s">
        <v>7</v>
      </c>
      <c r="D3504" s="3" t="s">
        <v>117</v>
      </c>
      <c r="E3504" s="3" t="s">
        <v>9</v>
      </c>
    </row>
    <row r="3505" spans="1:5" ht="13.5">
      <c r="A3505" s="3" t="s">
        <v>139</v>
      </c>
      <c r="B3505" s="3" t="str">
        <f>"2220030023"</f>
        <v>2220030023</v>
      </c>
      <c r="C3505" s="3" t="s">
        <v>7</v>
      </c>
      <c r="D3505" s="3" t="s">
        <v>117</v>
      </c>
      <c r="E3505" s="3" t="s">
        <v>9</v>
      </c>
    </row>
    <row r="3506" spans="1:5" ht="13.5">
      <c r="A3506" s="3" t="s">
        <v>140</v>
      </c>
      <c r="B3506" s="3" t="str">
        <f>"2220030024"</f>
        <v>2220030024</v>
      </c>
      <c r="C3506" s="3" t="s">
        <v>7</v>
      </c>
      <c r="D3506" s="3" t="s">
        <v>117</v>
      </c>
      <c r="E3506" s="3" t="s">
        <v>9</v>
      </c>
    </row>
    <row r="3507" spans="1:5" ht="13.5">
      <c r="A3507" s="3" t="s">
        <v>141</v>
      </c>
      <c r="B3507" s="3" t="str">
        <f>"2220030025"</f>
        <v>2220030025</v>
      </c>
      <c r="C3507" s="3" t="s">
        <v>7</v>
      </c>
      <c r="D3507" s="3" t="s">
        <v>117</v>
      </c>
      <c r="E3507" s="3" t="s">
        <v>9</v>
      </c>
    </row>
    <row r="3508" spans="1:5" ht="13.5">
      <c r="A3508" s="3" t="s">
        <v>142</v>
      </c>
      <c r="B3508" s="3" t="str">
        <f>"2220030026"</f>
        <v>2220030026</v>
      </c>
      <c r="C3508" s="3" t="s">
        <v>7</v>
      </c>
      <c r="D3508" s="3" t="s">
        <v>117</v>
      </c>
      <c r="E3508" s="3" t="s">
        <v>9</v>
      </c>
    </row>
    <row r="3509" spans="1:5" ht="13.5">
      <c r="A3509" s="3" t="s">
        <v>143</v>
      </c>
      <c r="B3509" s="3" t="str">
        <f>"2220030027"</f>
        <v>2220030027</v>
      </c>
      <c r="C3509" s="3" t="s">
        <v>7</v>
      </c>
      <c r="D3509" s="3" t="s">
        <v>117</v>
      </c>
      <c r="E3509" s="3" t="s">
        <v>9</v>
      </c>
    </row>
    <row r="3510" spans="1:5" ht="13.5">
      <c r="A3510" s="3" t="s">
        <v>144</v>
      </c>
      <c r="B3510" s="3" t="str">
        <f>"2220030028"</f>
        <v>2220030028</v>
      </c>
      <c r="C3510" s="3" t="s">
        <v>7</v>
      </c>
      <c r="D3510" s="3" t="s">
        <v>117</v>
      </c>
      <c r="E3510" s="3" t="s">
        <v>9</v>
      </c>
    </row>
    <row r="3511" spans="1:5" ht="13.5">
      <c r="A3511" s="3" t="s">
        <v>145</v>
      </c>
      <c r="B3511" s="3" t="str">
        <f>"2220030029"</f>
        <v>2220030029</v>
      </c>
      <c r="C3511" s="3" t="s">
        <v>7</v>
      </c>
      <c r="D3511" s="3" t="s">
        <v>117</v>
      </c>
      <c r="E3511" s="3" t="s">
        <v>9</v>
      </c>
    </row>
    <row r="3512" spans="1:5" ht="13.5">
      <c r="A3512" s="3" t="s">
        <v>146</v>
      </c>
      <c r="B3512" s="3" t="str">
        <f>"2220030030"</f>
        <v>2220030030</v>
      </c>
      <c r="C3512" s="3" t="s">
        <v>7</v>
      </c>
      <c r="D3512" s="3" t="s">
        <v>117</v>
      </c>
      <c r="E3512" s="3" t="s">
        <v>9</v>
      </c>
    </row>
    <row r="3513" spans="1:5" ht="13.5">
      <c r="A3513" s="3" t="s">
        <v>147</v>
      </c>
      <c r="B3513" s="3" t="str">
        <f>"2220030031"</f>
        <v>2220030031</v>
      </c>
      <c r="C3513" s="3" t="s">
        <v>7</v>
      </c>
      <c r="D3513" s="3" t="s">
        <v>117</v>
      </c>
      <c r="E3513" s="3" t="s">
        <v>9</v>
      </c>
    </row>
    <row r="3514" spans="1:5" ht="13.5">
      <c r="A3514" s="3" t="s">
        <v>148</v>
      </c>
      <c r="B3514" s="3" t="str">
        <f>"2220030032"</f>
        <v>2220030032</v>
      </c>
      <c r="C3514" s="3" t="s">
        <v>7</v>
      </c>
      <c r="D3514" s="3" t="s">
        <v>117</v>
      </c>
      <c r="E3514" s="3" t="s">
        <v>9</v>
      </c>
    </row>
    <row r="3515" spans="1:5" ht="13.5">
      <c r="A3515" s="3" t="s">
        <v>149</v>
      </c>
      <c r="B3515" s="3" t="str">
        <f>"2220030033"</f>
        <v>2220030033</v>
      </c>
      <c r="C3515" s="3" t="s">
        <v>7</v>
      </c>
      <c r="D3515" s="3" t="s">
        <v>117</v>
      </c>
      <c r="E3515" s="3" t="s">
        <v>9</v>
      </c>
    </row>
    <row r="3516" spans="1:5" ht="13.5">
      <c r="A3516" s="3" t="s">
        <v>150</v>
      </c>
      <c r="B3516" s="3" t="str">
        <f>"2220030034"</f>
        <v>2220030034</v>
      </c>
      <c r="C3516" s="3" t="s">
        <v>7</v>
      </c>
      <c r="D3516" s="3" t="s">
        <v>117</v>
      </c>
      <c r="E3516" s="3" t="s">
        <v>9</v>
      </c>
    </row>
    <row r="3517" spans="1:5" ht="13.5">
      <c r="A3517" s="3" t="s">
        <v>151</v>
      </c>
      <c r="B3517" s="3" t="str">
        <f>"2220030035"</f>
        <v>2220030035</v>
      </c>
      <c r="C3517" s="3" t="s">
        <v>7</v>
      </c>
      <c r="D3517" s="3" t="s">
        <v>117</v>
      </c>
      <c r="E3517" s="3" t="s">
        <v>9</v>
      </c>
    </row>
    <row r="3518" spans="1:5" ht="13.5">
      <c r="A3518" s="3" t="s">
        <v>152</v>
      </c>
      <c r="B3518" s="3" t="str">
        <f>"2220030036"</f>
        <v>2220030036</v>
      </c>
      <c r="C3518" s="3" t="s">
        <v>7</v>
      </c>
      <c r="D3518" s="3" t="s">
        <v>117</v>
      </c>
      <c r="E3518" s="3" t="s">
        <v>9</v>
      </c>
    </row>
    <row r="3519" spans="1:5" ht="13.5">
      <c r="A3519" s="3" t="s">
        <v>153</v>
      </c>
      <c r="B3519" s="3" t="str">
        <f>"2220030037"</f>
        <v>2220030037</v>
      </c>
      <c r="C3519" s="3" t="s">
        <v>7</v>
      </c>
      <c r="D3519" s="3" t="s">
        <v>117</v>
      </c>
      <c r="E3519" s="3" t="s">
        <v>9</v>
      </c>
    </row>
    <row r="3520" spans="1:5" ht="13.5">
      <c r="A3520" s="3" t="s">
        <v>154</v>
      </c>
      <c r="B3520" s="3" t="str">
        <f>"2220030038"</f>
        <v>2220030038</v>
      </c>
      <c r="C3520" s="3" t="s">
        <v>7</v>
      </c>
      <c r="D3520" s="3" t="s">
        <v>117</v>
      </c>
      <c r="E3520" s="3" t="s">
        <v>9</v>
      </c>
    </row>
    <row r="3521" spans="1:5" ht="13.5">
      <c r="A3521" s="3" t="s">
        <v>155</v>
      </c>
      <c r="B3521" s="3" t="str">
        <f>"2220030039"</f>
        <v>2220030039</v>
      </c>
      <c r="C3521" s="3" t="s">
        <v>11</v>
      </c>
      <c r="D3521" s="3" t="s">
        <v>117</v>
      </c>
      <c r="E3521" s="3" t="s">
        <v>9</v>
      </c>
    </row>
    <row r="3522" spans="1:5" ht="13.5">
      <c r="A3522" s="3" t="s">
        <v>156</v>
      </c>
      <c r="B3522" s="3" t="str">
        <f>"2220030040"</f>
        <v>2220030040</v>
      </c>
      <c r="C3522" s="3" t="s">
        <v>11</v>
      </c>
      <c r="D3522" s="3" t="s">
        <v>117</v>
      </c>
      <c r="E3522" s="3" t="s">
        <v>9</v>
      </c>
    </row>
    <row r="3523" spans="1:5" ht="13.5">
      <c r="A3523" s="3" t="s">
        <v>157</v>
      </c>
      <c r="B3523" s="3" t="str">
        <f>"2220030041"</f>
        <v>2220030041</v>
      </c>
      <c r="C3523" s="3" t="s">
        <v>7</v>
      </c>
      <c r="D3523" s="3" t="s">
        <v>117</v>
      </c>
      <c r="E3523" s="3" t="s">
        <v>9</v>
      </c>
    </row>
    <row r="3524" spans="1:5" ht="13.5">
      <c r="A3524" s="3" t="s">
        <v>158</v>
      </c>
      <c r="B3524" s="3" t="str">
        <f>"2220030042"</f>
        <v>2220030042</v>
      </c>
      <c r="C3524" s="3" t="s">
        <v>7</v>
      </c>
      <c r="D3524" s="3" t="s">
        <v>117</v>
      </c>
      <c r="E3524" s="3" t="s">
        <v>9</v>
      </c>
    </row>
    <row r="3525" spans="1:5" ht="13.5">
      <c r="A3525" s="3" t="s">
        <v>159</v>
      </c>
      <c r="B3525" s="3" t="str">
        <f>"2220030043"</f>
        <v>2220030043</v>
      </c>
      <c r="C3525" s="3" t="s">
        <v>11</v>
      </c>
      <c r="D3525" s="3" t="s">
        <v>117</v>
      </c>
      <c r="E3525" s="3" t="s">
        <v>9</v>
      </c>
    </row>
    <row r="3526" spans="1:5" ht="13.5">
      <c r="A3526" s="3" t="s">
        <v>160</v>
      </c>
      <c r="B3526" s="3" t="str">
        <f>"2220030044"</f>
        <v>2220030044</v>
      </c>
      <c r="C3526" s="3" t="s">
        <v>7</v>
      </c>
      <c r="D3526" s="3" t="s">
        <v>117</v>
      </c>
      <c r="E3526" s="3" t="s">
        <v>9</v>
      </c>
    </row>
    <row r="3527" spans="1:5" ht="13.5">
      <c r="A3527" s="3" t="s">
        <v>161</v>
      </c>
      <c r="B3527" s="3" t="str">
        <f>"2220030045"</f>
        <v>2220030045</v>
      </c>
      <c r="C3527" s="3" t="s">
        <v>7</v>
      </c>
      <c r="D3527" s="3" t="s">
        <v>117</v>
      </c>
      <c r="E3527" s="3" t="s">
        <v>9</v>
      </c>
    </row>
    <row r="3528" spans="1:5" ht="13.5">
      <c r="A3528" s="3" t="s">
        <v>162</v>
      </c>
      <c r="B3528" s="3" t="str">
        <f>"2220030046"</f>
        <v>2220030046</v>
      </c>
      <c r="C3528" s="3" t="s">
        <v>7</v>
      </c>
      <c r="D3528" s="3" t="s">
        <v>117</v>
      </c>
      <c r="E3528" s="3" t="s">
        <v>9</v>
      </c>
    </row>
    <row r="3529" spans="1:5" ht="13.5">
      <c r="A3529" s="3" t="s">
        <v>163</v>
      </c>
      <c r="B3529" s="3" t="str">
        <f>"2220030047"</f>
        <v>2220030047</v>
      </c>
      <c r="C3529" s="3" t="s">
        <v>7</v>
      </c>
      <c r="D3529" s="3" t="s">
        <v>117</v>
      </c>
      <c r="E3529" s="3" t="s">
        <v>9</v>
      </c>
    </row>
    <row r="3530" spans="1:5" ht="13.5">
      <c r="A3530" s="3" t="s">
        <v>164</v>
      </c>
      <c r="B3530" s="3" t="str">
        <f>"2220030048"</f>
        <v>2220030048</v>
      </c>
      <c r="C3530" s="3" t="s">
        <v>7</v>
      </c>
      <c r="D3530" s="3" t="s">
        <v>117</v>
      </c>
      <c r="E3530" s="3" t="s">
        <v>9</v>
      </c>
    </row>
    <row r="3531" spans="1:5" ht="13.5">
      <c r="A3531" s="3" t="s">
        <v>165</v>
      </c>
      <c r="B3531" s="3" t="str">
        <f>"2220030049"</f>
        <v>2220030049</v>
      </c>
      <c r="C3531" s="3" t="s">
        <v>7</v>
      </c>
      <c r="D3531" s="3" t="s">
        <v>117</v>
      </c>
      <c r="E3531" s="3" t="s">
        <v>9</v>
      </c>
    </row>
    <row r="3532" spans="1:5" ht="13.5">
      <c r="A3532" s="3" t="s">
        <v>166</v>
      </c>
      <c r="B3532" s="3" t="str">
        <f>"2220030050"</f>
        <v>2220030050</v>
      </c>
      <c r="C3532" s="3" t="s">
        <v>7</v>
      </c>
      <c r="D3532" s="3" t="s">
        <v>117</v>
      </c>
      <c r="E3532" s="3" t="s">
        <v>9</v>
      </c>
    </row>
    <row r="3533" spans="1:5" ht="13.5">
      <c r="A3533" s="3" t="s">
        <v>167</v>
      </c>
      <c r="B3533" s="3" t="str">
        <f>"2220030051"</f>
        <v>2220030051</v>
      </c>
      <c r="C3533" s="3" t="s">
        <v>7</v>
      </c>
      <c r="D3533" s="3" t="s">
        <v>117</v>
      </c>
      <c r="E3533" s="3" t="s">
        <v>9</v>
      </c>
    </row>
    <row r="3534" spans="1:5" ht="13.5">
      <c r="A3534" s="3" t="s">
        <v>168</v>
      </c>
      <c r="B3534" s="3" t="str">
        <f>"2220030052"</f>
        <v>2220030052</v>
      </c>
      <c r="C3534" s="3" t="s">
        <v>7</v>
      </c>
      <c r="D3534" s="3" t="s">
        <v>117</v>
      </c>
      <c r="E3534" s="3" t="s">
        <v>9</v>
      </c>
    </row>
    <row r="3535" spans="1:5" ht="13.5">
      <c r="A3535" s="3" t="s">
        <v>169</v>
      </c>
      <c r="B3535" s="3" t="str">
        <f>"2220030053"</f>
        <v>2220030053</v>
      </c>
      <c r="C3535" s="3" t="s">
        <v>7</v>
      </c>
      <c r="D3535" s="3" t="s">
        <v>117</v>
      </c>
      <c r="E3535" s="3" t="s">
        <v>9</v>
      </c>
    </row>
    <row r="3536" spans="1:5" ht="13.5">
      <c r="A3536" s="3" t="s">
        <v>170</v>
      </c>
      <c r="B3536" s="3" t="str">
        <f>"2220030054"</f>
        <v>2220030054</v>
      </c>
      <c r="C3536" s="3" t="s">
        <v>7</v>
      </c>
      <c r="D3536" s="3" t="s">
        <v>117</v>
      </c>
      <c r="E3536" s="3" t="s">
        <v>9</v>
      </c>
    </row>
    <row r="3537" spans="1:5" ht="13.5">
      <c r="A3537" s="3" t="s">
        <v>171</v>
      </c>
      <c r="B3537" s="3" t="str">
        <f>"2220030055"</f>
        <v>2220030055</v>
      </c>
      <c r="C3537" s="3" t="s">
        <v>7</v>
      </c>
      <c r="D3537" s="3" t="s">
        <v>117</v>
      </c>
      <c r="E3537" s="3" t="s">
        <v>9</v>
      </c>
    </row>
    <row r="3538" spans="1:5" ht="13.5">
      <c r="A3538" s="3" t="s">
        <v>172</v>
      </c>
      <c r="B3538" s="3" t="str">
        <f>"2220030056"</f>
        <v>2220030056</v>
      </c>
      <c r="C3538" s="3" t="s">
        <v>7</v>
      </c>
      <c r="D3538" s="3" t="s">
        <v>117</v>
      </c>
      <c r="E3538" s="3" t="s">
        <v>9</v>
      </c>
    </row>
    <row r="3539" spans="1:5" ht="13.5">
      <c r="A3539" s="3" t="s">
        <v>173</v>
      </c>
      <c r="B3539" s="3" t="str">
        <f>"2220030057"</f>
        <v>2220030057</v>
      </c>
      <c r="C3539" s="3" t="s">
        <v>7</v>
      </c>
      <c r="D3539" s="3" t="s">
        <v>117</v>
      </c>
      <c r="E3539" s="3" t="s">
        <v>9</v>
      </c>
    </row>
    <row r="3540" spans="1:5" ht="13.5">
      <c r="A3540" s="3" t="s">
        <v>174</v>
      </c>
      <c r="B3540" s="3" t="str">
        <f>"2220030058"</f>
        <v>2220030058</v>
      </c>
      <c r="C3540" s="3" t="s">
        <v>7</v>
      </c>
      <c r="D3540" s="3" t="s">
        <v>117</v>
      </c>
      <c r="E3540" s="3" t="s">
        <v>9</v>
      </c>
    </row>
    <row r="3541" spans="1:5" ht="13.5">
      <c r="A3541" s="3" t="s">
        <v>175</v>
      </c>
      <c r="B3541" s="3" t="str">
        <f>"2220030059"</f>
        <v>2220030059</v>
      </c>
      <c r="C3541" s="3" t="s">
        <v>11</v>
      </c>
      <c r="D3541" s="3" t="s">
        <v>117</v>
      </c>
      <c r="E3541" s="3" t="s">
        <v>9</v>
      </c>
    </row>
    <row r="3542" spans="1:5" ht="13.5">
      <c r="A3542" s="3" t="s">
        <v>176</v>
      </c>
      <c r="B3542" s="3" t="str">
        <f>"2220030060"</f>
        <v>2220030060</v>
      </c>
      <c r="C3542" s="3" t="s">
        <v>7</v>
      </c>
      <c r="D3542" s="3" t="s">
        <v>117</v>
      </c>
      <c r="E3542" s="3" t="s">
        <v>9</v>
      </c>
    </row>
    <row r="3543" spans="1:5" ht="13.5">
      <c r="A3543" s="3" t="s">
        <v>177</v>
      </c>
      <c r="B3543" s="3" t="str">
        <f>"2220030061"</f>
        <v>2220030061</v>
      </c>
      <c r="C3543" s="3" t="s">
        <v>7</v>
      </c>
      <c r="D3543" s="3" t="s">
        <v>117</v>
      </c>
      <c r="E3543" s="3" t="s">
        <v>9</v>
      </c>
    </row>
    <row r="3544" spans="1:5" ht="13.5">
      <c r="A3544" s="3" t="s">
        <v>178</v>
      </c>
      <c r="B3544" s="3" t="str">
        <f>"2220030062"</f>
        <v>2220030062</v>
      </c>
      <c r="C3544" s="3" t="s">
        <v>7</v>
      </c>
      <c r="D3544" s="3" t="s">
        <v>117</v>
      </c>
      <c r="E3544" s="3" t="s">
        <v>9</v>
      </c>
    </row>
    <row r="3545" spans="1:5" ht="13.5">
      <c r="A3545" s="3" t="s">
        <v>179</v>
      </c>
      <c r="B3545" s="3" t="str">
        <f>"2220030063"</f>
        <v>2220030063</v>
      </c>
      <c r="C3545" s="3" t="s">
        <v>7</v>
      </c>
      <c r="D3545" s="3" t="s">
        <v>117</v>
      </c>
      <c r="E3545" s="3" t="s">
        <v>9</v>
      </c>
    </row>
    <row r="3546" spans="1:5" ht="13.5">
      <c r="A3546" s="3" t="s">
        <v>180</v>
      </c>
      <c r="B3546" s="3" t="str">
        <f>"2220030064"</f>
        <v>2220030064</v>
      </c>
      <c r="C3546" s="3" t="s">
        <v>7</v>
      </c>
      <c r="D3546" s="3" t="s">
        <v>117</v>
      </c>
      <c r="E3546" s="3" t="s">
        <v>9</v>
      </c>
    </row>
    <row r="3547" spans="1:5" ht="13.5">
      <c r="A3547" s="3" t="s">
        <v>181</v>
      </c>
      <c r="B3547" s="3" t="str">
        <f>"2220030065"</f>
        <v>2220030065</v>
      </c>
      <c r="C3547" s="3" t="s">
        <v>7</v>
      </c>
      <c r="D3547" s="3" t="s">
        <v>117</v>
      </c>
      <c r="E3547" s="3" t="s">
        <v>9</v>
      </c>
    </row>
    <row r="3548" spans="1:5" ht="13.5">
      <c r="A3548" s="3" t="s">
        <v>182</v>
      </c>
      <c r="B3548" s="3" t="str">
        <f>"2220030066"</f>
        <v>2220030066</v>
      </c>
      <c r="C3548" s="3" t="s">
        <v>7</v>
      </c>
      <c r="D3548" s="3" t="s">
        <v>117</v>
      </c>
      <c r="E3548" s="3" t="s">
        <v>9</v>
      </c>
    </row>
    <row r="3549" spans="1:5" ht="13.5">
      <c r="A3549" s="3" t="s">
        <v>183</v>
      </c>
      <c r="B3549" s="3" t="str">
        <f>"2220030067"</f>
        <v>2220030067</v>
      </c>
      <c r="C3549" s="3" t="s">
        <v>7</v>
      </c>
      <c r="D3549" s="3" t="s">
        <v>117</v>
      </c>
      <c r="E3549" s="3" t="s">
        <v>9</v>
      </c>
    </row>
    <row r="3550" spans="1:5" ht="13.5">
      <c r="A3550" s="3" t="s">
        <v>184</v>
      </c>
      <c r="B3550" s="3" t="str">
        <f>"2220030068"</f>
        <v>2220030068</v>
      </c>
      <c r="C3550" s="3" t="s">
        <v>7</v>
      </c>
      <c r="D3550" s="3" t="s">
        <v>117</v>
      </c>
      <c r="E3550" s="3" t="s">
        <v>9</v>
      </c>
    </row>
    <row r="3551" spans="1:5" ht="13.5">
      <c r="A3551" s="3" t="s">
        <v>185</v>
      </c>
      <c r="B3551" s="3" t="str">
        <f>"2220030069"</f>
        <v>2220030069</v>
      </c>
      <c r="C3551" s="3" t="s">
        <v>7</v>
      </c>
      <c r="D3551" s="3" t="s">
        <v>117</v>
      </c>
      <c r="E3551" s="3" t="s">
        <v>9</v>
      </c>
    </row>
    <row r="3552" spans="1:5" ht="13.5">
      <c r="A3552" s="3" t="s">
        <v>186</v>
      </c>
      <c r="B3552" s="3" t="str">
        <f>"2220030070"</f>
        <v>2220030070</v>
      </c>
      <c r="C3552" s="3" t="s">
        <v>7</v>
      </c>
      <c r="D3552" s="3" t="s">
        <v>117</v>
      </c>
      <c r="E3552" s="3" t="s">
        <v>9</v>
      </c>
    </row>
    <row r="3553" spans="1:5" ht="13.5">
      <c r="A3553" s="3" t="s">
        <v>187</v>
      </c>
      <c r="B3553" s="3" t="str">
        <f>"2220030071"</f>
        <v>2220030071</v>
      </c>
      <c r="C3553" s="3" t="s">
        <v>7</v>
      </c>
      <c r="D3553" s="3" t="s">
        <v>117</v>
      </c>
      <c r="E3553" s="3" t="s">
        <v>9</v>
      </c>
    </row>
    <row r="3554" spans="1:5" ht="13.5">
      <c r="A3554" s="3" t="s">
        <v>188</v>
      </c>
      <c r="B3554" s="3" t="str">
        <f>"2220030072"</f>
        <v>2220030072</v>
      </c>
      <c r="C3554" s="3" t="s">
        <v>7</v>
      </c>
      <c r="D3554" s="3" t="s">
        <v>117</v>
      </c>
      <c r="E3554" s="3" t="s">
        <v>9</v>
      </c>
    </row>
    <row r="3555" spans="1:5" ht="13.5">
      <c r="A3555" s="3" t="s">
        <v>189</v>
      </c>
      <c r="B3555" s="3" t="str">
        <f>"2220030073"</f>
        <v>2220030073</v>
      </c>
      <c r="C3555" s="3" t="s">
        <v>7</v>
      </c>
      <c r="D3555" s="3" t="s">
        <v>117</v>
      </c>
      <c r="E3555" s="3" t="s">
        <v>9</v>
      </c>
    </row>
    <row r="3556" spans="1:5" ht="13.5">
      <c r="A3556" s="3" t="s">
        <v>190</v>
      </c>
      <c r="B3556" s="3" t="str">
        <f>"2220030074"</f>
        <v>2220030074</v>
      </c>
      <c r="C3556" s="3" t="s">
        <v>7</v>
      </c>
      <c r="D3556" s="3" t="s">
        <v>117</v>
      </c>
      <c r="E3556" s="3" t="s">
        <v>9</v>
      </c>
    </row>
    <row r="3557" spans="1:5" ht="13.5">
      <c r="A3557" s="3" t="s">
        <v>191</v>
      </c>
      <c r="B3557" s="3" t="str">
        <f>"2220030075"</f>
        <v>2220030075</v>
      </c>
      <c r="C3557" s="3" t="s">
        <v>7</v>
      </c>
      <c r="D3557" s="3" t="s">
        <v>117</v>
      </c>
      <c r="E3557" s="3" t="s">
        <v>9</v>
      </c>
    </row>
    <row r="3558" spans="1:5" ht="13.5">
      <c r="A3558" s="3" t="s">
        <v>192</v>
      </c>
      <c r="B3558" s="3" t="str">
        <f>"2220030076"</f>
        <v>2220030076</v>
      </c>
      <c r="C3558" s="3" t="s">
        <v>7</v>
      </c>
      <c r="D3558" s="3" t="s">
        <v>117</v>
      </c>
      <c r="E3558" s="3" t="s">
        <v>9</v>
      </c>
    </row>
    <row r="3559" spans="1:5" ht="13.5">
      <c r="A3559" s="3" t="s">
        <v>193</v>
      </c>
      <c r="B3559" s="3" t="str">
        <f>"2220030077"</f>
        <v>2220030077</v>
      </c>
      <c r="C3559" s="3" t="s">
        <v>7</v>
      </c>
      <c r="D3559" s="3" t="s">
        <v>117</v>
      </c>
      <c r="E3559" s="3" t="s">
        <v>9</v>
      </c>
    </row>
    <row r="3560" spans="1:5" ht="13.5">
      <c r="A3560" s="3" t="s">
        <v>194</v>
      </c>
      <c r="B3560" s="3" t="str">
        <f>"2220030078"</f>
        <v>2220030078</v>
      </c>
      <c r="C3560" s="3" t="s">
        <v>7</v>
      </c>
      <c r="D3560" s="3" t="s">
        <v>117</v>
      </c>
      <c r="E3560" s="3" t="s">
        <v>9</v>
      </c>
    </row>
    <row r="3561" spans="1:5" ht="13.5">
      <c r="A3561" s="3" t="s">
        <v>195</v>
      </c>
      <c r="B3561" s="3" t="str">
        <f>"2220030079"</f>
        <v>2220030079</v>
      </c>
      <c r="C3561" s="3" t="s">
        <v>7</v>
      </c>
      <c r="D3561" s="3" t="s">
        <v>117</v>
      </c>
      <c r="E3561" s="3" t="s">
        <v>9</v>
      </c>
    </row>
    <row r="3562" spans="1:5" ht="13.5">
      <c r="A3562" s="3" t="s">
        <v>196</v>
      </c>
      <c r="B3562" s="3" t="str">
        <f>"2220030080"</f>
        <v>2220030080</v>
      </c>
      <c r="C3562" s="3" t="s">
        <v>7</v>
      </c>
      <c r="D3562" s="3" t="s">
        <v>117</v>
      </c>
      <c r="E3562" s="3" t="s">
        <v>9</v>
      </c>
    </row>
    <row r="3563" spans="1:5" ht="13.5">
      <c r="A3563" s="3" t="s">
        <v>197</v>
      </c>
      <c r="B3563" s="3" t="str">
        <f>"2220030081"</f>
        <v>2220030081</v>
      </c>
      <c r="C3563" s="3" t="s">
        <v>7</v>
      </c>
      <c r="D3563" s="3" t="s">
        <v>117</v>
      </c>
      <c r="E3563" s="3" t="s">
        <v>9</v>
      </c>
    </row>
    <row r="3564" spans="1:5" ht="13.5">
      <c r="A3564" s="3" t="s">
        <v>198</v>
      </c>
      <c r="B3564" s="3" t="str">
        <f>"2220030082"</f>
        <v>2220030082</v>
      </c>
      <c r="C3564" s="3" t="s">
        <v>7</v>
      </c>
      <c r="D3564" s="3" t="s">
        <v>117</v>
      </c>
      <c r="E3564" s="3" t="s">
        <v>9</v>
      </c>
    </row>
    <row r="3565" spans="1:5" ht="13.5">
      <c r="A3565" s="3" t="s">
        <v>199</v>
      </c>
      <c r="B3565" s="3" t="str">
        <f>"2220030083"</f>
        <v>2220030083</v>
      </c>
      <c r="C3565" s="3" t="s">
        <v>7</v>
      </c>
      <c r="D3565" s="3" t="s">
        <v>117</v>
      </c>
      <c r="E3565" s="3" t="s">
        <v>9</v>
      </c>
    </row>
    <row r="3566" spans="1:5" ht="13.5">
      <c r="A3566" s="3" t="s">
        <v>200</v>
      </c>
      <c r="B3566" s="3" t="str">
        <f>"2220030084"</f>
        <v>2220030084</v>
      </c>
      <c r="C3566" s="3" t="s">
        <v>7</v>
      </c>
      <c r="D3566" s="3" t="s">
        <v>117</v>
      </c>
      <c r="E3566" s="3" t="s">
        <v>9</v>
      </c>
    </row>
    <row r="3567" spans="1:5" ht="13.5">
      <c r="A3567" s="3" t="s">
        <v>201</v>
      </c>
      <c r="B3567" s="3" t="str">
        <f>"2220030085"</f>
        <v>2220030085</v>
      </c>
      <c r="C3567" s="3" t="s">
        <v>7</v>
      </c>
      <c r="D3567" s="3" t="s">
        <v>117</v>
      </c>
      <c r="E3567" s="3" t="s">
        <v>9</v>
      </c>
    </row>
    <row r="3568" spans="1:5" ht="13.5">
      <c r="A3568" s="3" t="s">
        <v>202</v>
      </c>
      <c r="B3568" s="3" t="str">
        <f>"2220030086"</f>
        <v>2220030086</v>
      </c>
      <c r="C3568" s="3" t="s">
        <v>7</v>
      </c>
      <c r="D3568" s="3" t="s">
        <v>117</v>
      </c>
      <c r="E3568" s="3" t="s">
        <v>9</v>
      </c>
    </row>
    <row r="3569" spans="1:5" ht="13.5">
      <c r="A3569" s="3" t="s">
        <v>203</v>
      </c>
      <c r="B3569" s="3" t="str">
        <f>"2220030087"</f>
        <v>2220030087</v>
      </c>
      <c r="C3569" s="3" t="s">
        <v>7</v>
      </c>
      <c r="D3569" s="3" t="s">
        <v>117</v>
      </c>
      <c r="E3569" s="3" t="s">
        <v>9</v>
      </c>
    </row>
    <row r="3570" spans="1:5" ht="13.5">
      <c r="A3570" s="3" t="s">
        <v>204</v>
      </c>
      <c r="B3570" s="3" t="str">
        <f>"2220030088"</f>
        <v>2220030088</v>
      </c>
      <c r="C3570" s="3" t="s">
        <v>7</v>
      </c>
      <c r="D3570" s="3" t="s">
        <v>117</v>
      </c>
      <c r="E3570" s="3" t="s">
        <v>9</v>
      </c>
    </row>
    <row r="3571" spans="1:5" ht="13.5">
      <c r="A3571" s="3" t="s">
        <v>205</v>
      </c>
      <c r="B3571" s="3" t="str">
        <f>"2220030089"</f>
        <v>2220030089</v>
      </c>
      <c r="C3571" s="3" t="s">
        <v>7</v>
      </c>
      <c r="D3571" s="3" t="s">
        <v>117</v>
      </c>
      <c r="E3571" s="3" t="s">
        <v>9</v>
      </c>
    </row>
    <row r="3572" spans="1:5" ht="13.5">
      <c r="A3572" s="3" t="s">
        <v>206</v>
      </c>
      <c r="B3572" s="3" t="str">
        <f>"2220030090"</f>
        <v>2220030090</v>
      </c>
      <c r="C3572" s="3" t="s">
        <v>7</v>
      </c>
      <c r="D3572" s="3" t="s">
        <v>117</v>
      </c>
      <c r="E3572" s="3" t="s">
        <v>9</v>
      </c>
    </row>
    <row r="3573" spans="1:5" ht="13.5">
      <c r="A3573" s="3" t="s">
        <v>207</v>
      </c>
      <c r="B3573" s="3" t="str">
        <f>"2220030091"</f>
        <v>2220030091</v>
      </c>
      <c r="C3573" s="3" t="s">
        <v>7</v>
      </c>
      <c r="D3573" s="3" t="s">
        <v>117</v>
      </c>
      <c r="E3573" s="3" t="s">
        <v>9</v>
      </c>
    </row>
    <row r="3574" spans="1:5" ht="13.5">
      <c r="A3574" s="3" t="s">
        <v>208</v>
      </c>
      <c r="B3574" s="3" t="str">
        <f>"2220030092"</f>
        <v>2220030092</v>
      </c>
      <c r="C3574" s="3" t="s">
        <v>7</v>
      </c>
      <c r="D3574" s="3" t="s">
        <v>117</v>
      </c>
      <c r="E3574" s="3" t="s">
        <v>9</v>
      </c>
    </row>
    <row r="3575" spans="1:5" ht="13.5">
      <c r="A3575" s="3" t="s">
        <v>209</v>
      </c>
      <c r="B3575" s="3" t="str">
        <f>"2220030093"</f>
        <v>2220030093</v>
      </c>
      <c r="C3575" s="3" t="s">
        <v>7</v>
      </c>
      <c r="D3575" s="3" t="s">
        <v>117</v>
      </c>
      <c r="E3575" s="3" t="s">
        <v>9</v>
      </c>
    </row>
    <row r="3576" spans="1:5" ht="13.5">
      <c r="A3576" s="3" t="s">
        <v>210</v>
      </c>
      <c r="B3576" s="3" t="str">
        <f>"2220030094"</f>
        <v>2220030094</v>
      </c>
      <c r="C3576" s="3" t="s">
        <v>7</v>
      </c>
      <c r="D3576" s="3" t="s">
        <v>117</v>
      </c>
      <c r="E3576" s="3" t="s">
        <v>9</v>
      </c>
    </row>
    <row r="3577" spans="1:5" ht="13.5">
      <c r="A3577" s="3" t="s">
        <v>211</v>
      </c>
      <c r="B3577" s="3" t="str">
        <f>"2220030095"</f>
        <v>2220030095</v>
      </c>
      <c r="C3577" s="3" t="s">
        <v>7</v>
      </c>
      <c r="D3577" s="3" t="s">
        <v>117</v>
      </c>
      <c r="E3577" s="3" t="s">
        <v>9</v>
      </c>
    </row>
    <row r="3578" spans="1:5" ht="13.5">
      <c r="A3578" s="3" t="s">
        <v>212</v>
      </c>
      <c r="B3578" s="3" t="str">
        <f>"2220030096"</f>
        <v>2220030096</v>
      </c>
      <c r="C3578" s="3" t="s">
        <v>7</v>
      </c>
      <c r="D3578" s="3" t="s">
        <v>117</v>
      </c>
      <c r="E3578" s="3" t="s">
        <v>9</v>
      </c>
    </row>
    <row r="3579" spans="1:5" ht="13.5">
      <c r="A3579" s="3" t="s">
        <v>213</v>
      </c>
      <c r="B3579" s="3" t="str">
        <f>"2220030097"</f>
        <v>2220030097</v>
      </c>
      <c r="C3579" s="3" t="s">
        <v>7</v>
      </c>
      <c r="D3579" s="3" t="s">
        <v>117</v>
      </c>
      <c r="E3579" s="3" t="s">
        <v>9</v>
      </c>
    </row>
    <row r="3580" spans="1:5" ht="13.5">
      <c r="A3580" s="3" t="s">
        <v>214</v>
      </c>
      <c r="B3580" s="3" t="str">
        <f>"2220030098"</f>
        <v>2220030098</v>
      </c>
      <c r="C3580" s="3" t="s">
        <v>7</v>
      </c>
      <c r="D3580" s="3" t="s">
        <v>117</v>
      </c>
      <c r="E3580" s="3" t="s">
        <v>9</v>
      </c>
    </row>
    <row r="3581" spans="1:5" ht="13.5">
      <c r="A3581" s="3" t="s">
        <v>214</v>
      </c>
      <c r="B3581" s="3" t="str">
        <f>"2220030099"</f>
        <v>2220030099</v>
      </c>
      <c r="C3581" s="3" t="s">
        <v>7</v>
      </c>
      <c r="D3581" s="3" t="s">
        <v>117</v>
      </c>
      <c r="E3581" s="3" t="s">
        <v>9</v>
      </c>
    </row>
    <row r="3582" spans="1:5" ht="13.5">
      <c r="A3582" s="3" t="s">
        <v>215</v>
      </c>
      <c r="B3582" s="3" t="str">
        <f>"2220030100"</f>
        <v>2220030100</v>
      </c>
      <c r="C3582" s="3" t="s">
        <v>7</v>
      </c>
      <c r="D3582" s="3" t="s">
        <v>117</v>
      </c>
      <c r="E3582" s="3" t="s">
        <v>9</v>
      </c>
    </row>
    <row r="3583" spans="1:5" ht="13.5">
      <c r="A3583" s="3" t="s">
        <v>216</v>
      </c>
      <c r="B3583" s="3" t="str">
        <f>"2220030101"</f>
        <v>2220030101</v>
      </c>
      <c r="C3583" s="3" t="s">
        <v>7</v>
      </c>
      <c r="D3583" s="3" t="s">
        <v>117</v>
      </c>
      <c r="E3583" s="3" t="s">
        <v>9</v>
      </c>
    </row>
    <row r="3584" spans="1:5" ht="13.5">
      <c r="A3584" s="3" t="s">
        <v>217</v>
      </c>
      <c r="B3584" s="3" t="str">
        <f>"2220030102"</f>
        <v>2220030102</v>
      </c>
      <c r="C3584" s="3" t="s">
        <v>7</v>
      </c>
      <c r="D3584" s="3" t="s">
        <v>117</v>
      </c>
      <c r="E3584" s="3" t="s">
        <v>9</v>
      </c>
    </row>
    <row r="3585" spans="1:5" ht="13.5">
      <c r="A3585" s="3" t="s">
        <v>218</v>
      </c>
      <c r="B3585" s="3" t="str">
        <f>"2220030103"</f>
        <v>2220030103</v>
      </c>
      <c r="C3585" s="3" t="s">
        <v>7</v>
      </c>
      <c r="D3585" s="3" t="s">
        <v>117</v>
      </c>
      <c r="E3585" s="3" t="s">
        <v>9</v>
      </c>
    </row>
    <row r="3586" spans="1:5" ht="13.5">
      <c r="A3586" s="3" t="s">
        <v>219</v>
      </c>
      <c r="B3586" s="3" t="str">
        <f>"2220030104"</f>
        <v>2220030104</v>
      </c>
      <c r="C3586" s="3" t="s">
        <v>7</v>
      </c>
      <c r="D3586" s="3" t="s">
        <v>117</v>
      </c>
      <c r="E3586" s="3" t="s">
        <v>9</v>
      </c>
    </row>
    <row r="3587" spans="1:5" ht="13.5">
      <c r="A3587" s="3" t="s">
        <v>220</v>
      </c>
      <c r="B3587" s="3" t="str">
        <f>"2220030105"</f>
        <v>2220030105</v>
      </c>
      <c r="C3587" s="3" t="s">
        <v>7</v>
      </c>
      <c r="D3587" s="3" t="s">
        <v>117</v>
      </c>
      <c r="E3587" s="3" t="s">
        <v>9</v>
      </c>
    </row>
    <row r="3588" spans="1:5" ht="13.5">
      <c r="A3588" s="3" t="s">
        <v>221</v>
      </c>
      <c r="B3588" s="3" t="str">
        <f>"2220030106"</f>
        <v>2220030106</v>
      </c>
      <c r="C3588" s="3" t="s">
        <v>7</v>
      </c>
      <c r="D3588" s="3" t="s">
        <v>117</v>
      </c>
      <c r="E3588" s="3" t="s">
        <v>9</v>
      </c>
    </row>
    <row r="3589" spans="1:5" ht="13.5">
      <c r="A3589" s="3" t="s">
        <v>222</v>
      </c>
      <c r="B3589" s="3" t="str">
        <f>"2220040001"</f>
        <v>2220040001</v>
      </c>
      <c r="C3589" s="3" t="s">
        <v>7</v>
      </c>
      <c r="D3589" s="3" t="s">
        <v>223</v>
      </c>
      <c r="E3589" s="3" t="s">
        <v>9</v>
      </c>
    </row>
    <row r="3590" spans="1:5" ht="13.5">
      <c r="A3590" s="3" t="s">
        <v>224</v>
      </c>
      <c r="B3590" s="3" t="str">
        <f>"2220040002"</f>
        <v>2220040002</v>
      </c>
      <c r="C3590" s="3" t="s">
        <v>7</v>
      </c>
      <c r="D3590" s="3" t="s">
        <v>223</v>
      </c>
      <c r="E3590" s="3" t="s">
        <v>9</v>
      </c>
    </row>
    <row r="3591" spans="1:5" ht="13.5">
      <c r="A3591" s="3" t="s">
        <v>225</v>
      </c>
      <c r="B3591" s="3" t="str">
        <f>"2220040003"</f>
        <v>2220040003</v>
      </c>
      <c r="C3591" s="3" t="s">
        <v>7</v>
      </c>
      <c r="D3591" s="3" t="s">
        <v>223</v>
      </c>
      <c r="E3591" s="3" t="s">
        <v>9</v>
      </c>
    </row>
    <row r="3592" spans="1:5" ht="13.5">
      <c r="A3592" s="3" t="s">
        <v>226</v>
      </c>
      <c r="B3592" s="3" t="str">
        <f>"2220040004"</f>
        <v>2220040004</v>
      </c>
      <c r="C3592" s="3" t="s">
        <v>7</v>
      </c>
      <c r="D3592" s="3" t="s">
        <v>223</v>
      </c>
      <c r="E3592" s="3" t="s">
        <v>9</v>
      </c>
    </row>
    <row r="3593" spans="1:5" ht="13.5">
      <c r="A3593" s="3" t="s">
        <v>227</v>
      </c>
      <c r="B3593" s="3" t="str">
        <f>"2220040005"</f>
        <v>2220040005</v>
      </c>
      <c r="C3593" s="3" t="s">
        <v>7</v>
      </c>
      <c r="D3593" s="3" t="s">
        <v>223</v>
      </c>
      <c r="E3593" s="3" t="s">
        <v>9</v>
      </c>
    </row>
    <row r="3594" spans="1:5" ht="13.5">
      <c r="A3594" s="3" t="s">
        <v>228</v>
      </c>
      <c r="B3594" s="3" t="str">
        <f>"2220040006"</f>
        <v>2220040006</v>
      </c>
      <c r="C3594" s="3" t="s">
        <v>7</v>
      </c>
      <c r="D3594" s="3" t="s">
        <v>223</v>
      </c>
      <c r="E3594" s="3" t="s">
        <v>9</v>
      </c>
    </row>
    <row r="3595" spans="1:5" ht="13.5">
      <c r="A3595" s="3" t="s">
        <v>229</v>
      </c>
      <c r="B3595" s="3" t="str">
        <f>"2220040007"</f>
        <v>2220040007</v>
      </c>
      <c r="C3595" s="3" t="s">
        <v>7</v>
      </c>
      <c r="D3595" s="3" t="s">
        <v>223</v>
      </c>
      <c r="E3595" s="3" t="s">
        <v>9</v>
      </c>
    </row>
    <row r="3596" spans="1:5" ht="13.5">
      <c r="A3596" s="3" t="s">
        <v>230</v>
      </c>
      <c r="B3596" s="3" t="str">
        <f>"2220040008"</f>
        <v>2220040008</v>
      </c>
      <c r="C3596" s="3" t="s">
        <v>7</v>
      </c>
      <c r="D3596" s="3" t="s">
        <v>223</v>
      </c>
      <c r="E3596" s="3" t="s">
        <v>9</v>
      </c>
    </row>
    <row r="3597" spans="1:5" ht="13.5">
      <c r="A3597" s="3" t="s">
        <v>231</v>
      </c>
      <c r="B3597" s="3" t="str">
        <f>"2220040009"</f>
        <v>2220040009</v>
      </c>
      <c r="C3597" s="3" t="s">
        <v>7</v>
      </c>
      <c r="D3597" s="3" t="s">
        <v>223</v>
      </c>
      <c r="E3597" s="3" t="s">
        <v>9</v>
      </c>
    </row>
    <row r="3598" spans="1:5" ht="13.5">
      <c r="A3598" s="3" t="s">
        <v>232</v>
      </c>
      <c r="B3598" s="3" t="str">
        <f>"2220040010"</f>
        <v>2220040010</v>
      </c>
      <c r="C3598" s="3" t="s">
        <v>7</v>
      </c>
      <c r="D3598" s="3" t="s">
        <v>223</v>
      </c>
      <c r="E3598" s="3" t="s">
        <v>9</v>
      </c>
    </row>
    <row r="3599" spans="1:5" ht="13.5">
      <c r="A3599" s="3" t="s">
        <v>233</v>
      </c>
      <c r="B3599" s="3" t="str">
        <f>"2220040011"</f>
        <v>2220040011</v>
      </c>
      <c r="C3599" s="3" t="s">
        <v>7</v>
      </c>
      <c r="D3599" s="3" t="s">
        <v>223</v>
      </c>
      <c r="E3599" s="3" t="s">
        <v>9</v>
      </c>
    </row>
    <row r="3600" spans="1:5" ht="13.5">
      <c r="A3600" s="3" t="s">
        <v>234</v>
      </c>
      <c r="B3600" s="3" t="str">
        <f>"2220040012"</f>
        <v>2220040012</v>
      </c>
      <c r="C3600" s="3" t="s">
        <v>7</v>
      </c>
      <c r="D3600" s="3" t="s">
        <v>223</v>
      </c>
      <c r="E3600" s="3" t="s">
        <v>9</v>
      </c>
    </row>
    <row r="3601" spans="1:5" ht="13.5">
      <c r="A3601" s="3" t="s">
        <v>235</v>
      </c>
      <c r="B3601" s="3" t="str">
        <f>"2220040013"</f>
        <v>2220040013</v>
      </c>
      <c r="C3601" s="3" t="s">
        <v>7</v>
      </c>
      <c r="D3601" s="3" t="s">
        <v>223</v>
      </c>
      <c r="E3601" s="3" t="s">
        <v>9</v>
      </c>
    </row>
    <row r="3602" spans="1:5" ht="13.5">
      <c r="A3602" s="3" t="s">
        <v>236</v>
      </c>
      <c r="B3602" s="3" t="str">
        <f>"2220040014"</f>
        <v>2220040014</v>
      </c>
      <c r="C3602" s="3" t="s">
        <v>7</v>
      </c>
      <c r="D3602" s="3" t="s">
        <v>223</v>
      </c>
      <c r="E3602" s="3" t="s">
        <v>9</v>
      </c>
    </row>
    <row r="3603" spans="1:5" ht="13.5">
      <c r="A3603" s="3" t="s">
        <v>237</v>
      </c>
      <c r="B3603" s="3" t="str">
        <f>"2220040015"</f>
        <v>2220040015</v>
      </c>
      <c r="C3603" s="3" t="s">
        <v>7</v>
      </c>
      <c r="D3603" s="3" t="s">
        <v>223</v>
      </c>
      <c r="E3603" s="3" t="s">
        <v>9</v>
      </c>
    </row>
    <row r="3604" spans="1:5" ht="13.5">
      <c r="A3604" s="3" t="s">
        <v>238</v>
      </c>
      <c r="B3604" s="3" t="str">
        <f>"2220040016"</f>
        <v>2220040016</v>
      </c>
      <c r="C3604" s="3" t="s">
        <v>7</v>
      </c>
      <c r="D3604" s="3" t="s">
        <v>223</v>
      </c>
      <c r="E3604" s="3" t="s">
        <v>9</v>
      </c>
    </row>
    <row r="3605" spans="1:5" ht="13.5">
      <c r="A3605" s="3" t="s">
        <v>239</v>
      </c>
      <c r="B3605" s="3" t="str">
        <f>"2220040017"</f>
        <v>2220040017</v>
      </c>
      <c r="C3605" s="3" t="s">
        <v>7</v>
      </c>
      <c r="D3605" s="3" t="s">
        <v>223</v>
      </c>
      <c r="E3605" s="3" t="s">
        <v>9</v>
      </c>
    </row>
    <row r="3606" spans="1:5" ht="13.5">
      <c r="A3606" s="3" t="s">
        <v>240</v>
      </c>
      <c r="B3606" s="3" t="str">
        <f>"2220040018"</f>
        <v>2220040018</v>
      </c>
      <c r="C3606" s="3" t="s">
        <v>7</v>
      </c>
      <c r="D3606" s="3" t="s">
        <v>223</v>
      </c>
      <c r="E3606" s="3" t="s">
        <v>9</v>
      </c>
    </row>
    <row r="3607" spans="1:5" ht="13.5">
      <c r="A3607" s="3" t="s">
        <v>241</v>
      </c>
      <c r="B3607" s="3" t="str">
        <f>"2220040019"</f>
        <v>2220040019</v>
      </c>
      <c r="C3607" s="3" t="s">
        <v>7</v>
      </c>
      <c r="D3607" s="3" t="s">
        <v>223</v>
      </c>
      <c r="E3607" s="3" t="s">
        <v>9</v>
      </c>
    </row>
    <row r="3608" spans="1:5" ht="13.5">
      <c r="A3608" s="3" t="s">
        <v>242</v>
      </c>
      <c r="B3608" s="3" t="str">
        <f>"2220040020"</f>
        <v>2220040020</v>
      </c>
      <c r="C3608" s="3" t="s">
        <v>7</v>
      </c>
      <c r="D3608" s="3" t="s">
        <v>223</v>
      </c>
      <c r="E3608" s="3" t="s">
        <v>9</v>
      </c>
    </row>
    <row r="3609" spans="1:5" ht="13.5">
      <c r="A3609" s="3" t="s">
        <v>243</v>
      </c>
      <c r="B3609" s="3" t="str">
        <f>"2220040021"</f>
        <v>2220040021</v>
      </c>
      <c r="C3609" s="3" t="s">
        <v>7</v>
      </c>
      <c r="D3609" s="3" t="s">
        <v>223</v>
      </c>
      <c r="E3609" s="3" t="s">
        <v>9</v>
      </c>
    </row>
    <row r="3610" spans="1:5" ht="13.5">
      <c r="A3610" s="3" t="s">
        <v>244</v>
      </c>
      <c r="B3610" s="3" t="str">
        <f>"2220040022"</f>
        <v>2220040022</v>
      </c>
      <c r="C3610" s="3" t="s">
        <v>7</v>
      </c>
      <c r="D3610" s="3" t="s">
        <v>223</v>
      </c>
      <c r="E3610" s="3" t="s">
        <v>9</v>
      </c>
    </row>
    <row r="3611" spans="1:5" ht="13.5">
      <c r="A3611" s="3" t="s">
        <v>245</v>
      </c>
      <c r="B3611" s="3" t="str">
        <f>"2220040023"</f>
        <v>2220040023</v>
      </c>
      <c r="C3611" s="3" t="s">
        <v>7</v>
      </c>
      <c r="D3611" s="3" t="s">
        <v>223</v>
      </c>
      <c r="E3611" s="3" t="s">
        <v>9</v>
      </c>
    </row>
    <row r="3612" spans="1:5" ht="13.5">
      <c r="A3612" s="3" t="s">
        <v>246</v>
      </c>
      <c r="B3612" s="3" t="str">
        <f>"2220040024"</f>
        <v>2220040024</v>
      </c>
      <c r="C3612" s="3" t="s">
        <v>7</v>
      </c>
      <c r="D3612" s="3" t="s">
        <v>223</v>
      </c>
      <c r="E3612" s="3" t="s">
        <v>9</v>
      </c>
    </row>
    <row r="3613" spans="1:5" ht="13.5">
      <c r="A3613" s="3" t="s">
        <v>247</v>
      </c>
      <c r="B3613" s="3" t="str">
        <f>"2220050001"</f>
        <v>2220050001</v>
      </c>
      <c r="C3613" s="3" t="s">
        <v>7</v>
      </c>
      <c r="D3613" s="3" t="s">
        <v>248</v>
      </c>
      <c r="E3613" s="3" t="s">
        <v>9</v>
      </c>
    </row>
    <row r="3614" spans="1:5" ht="13.5">
      <c r="A3614" s="3" t="s">
        <v>249</v>
      </c>
      <c r="B3614" s="3" t="str">
        <f>"2220050002"</f>
        <v>2220050002</v>
      </c>
      <c r="C3614" s="3" t="s">
        <v>7</v>
      </c>
      <c r="D3614" s="3" t="s">
        <v>248</v>
      </c>
      <c r="E3614" s="3" t="s">
        <v>9</v>
      </c>
    </row>
    <row r="3615" spans="1:5" ht="13.5">
      <c r="A3615" s="3" t="s">
        <v>250</v>
      </c>
      <c r="B3615" s="3" t="str">
        <f>"2220050003"</f>
        <v>2220050003</v>
      </c>
      <c r="C3615" s="3" t="s">
        <v>7</v>
      </c>
      <c r="D3615" s="3" t="s">
        <v>248</v>
      </c>
      <c r="E3615" s="3" t="s">
        <v>9</v>
      </c>
    </row>
    <row r="3616" spans="1:5" ht="13.5">
      <c r="A3616" s="3" t="s">
        <v>251</v>
      </c>
      <c r="B3616" s="3" t="str">
        <f>"2220050004"</f>
        <v>2220050004</v>
      </c>
      <c r="C3616" s="3" t="s">
        <v>7</v>
      </c>
      <c r="D3616" s="3" t="s">
        <v>248</v>
      </c>
      <c r="E3616" s="3" t="s">
        <v>9</v>
      </c>
    </row>
    <row r="3617" spans="1:5" ht="13.5">
      <c r="A3617" s="3" t="s">
        <v>252</v>
      </c>
      <c r="B3617" s="3" t="str">
        <f>"2220050005"</f>
        <v>2220050005</v>
      </c>
      <c r="C3617" s="3" t="s">
        <v>7</v>
      </c>
      <c r="D3617" s="3" t="s">
        <v>248</v>
      </c>
      <c r="E3617" s="3" t="s">
        <v>9</v>
      </c>
    </row>
    <row r="3618" spans="1:5" ht="13.5">
      <c r="A3618" s="3" t="s">
        <v>253</v>
      </c>
      <c r="B3618" s="3" t="str">
        <f>"2220050006"</f>
        <v>2220050006</v>
      </c>
      <c r="C3618" s="3" t="s">
        <v>7</v>
      </c>
      <c r="D3618" s="3" t="s">
        <v>248</v>
      </c>
      <c r="E3618" s="3" t="s">
        <v>9</v>
      </c>
    </row>
    <row r="3619" spans="1:5" ht="13.5">
      <c r="A3619" s="3" t="s">
        <v>254</v>
      </c>
      <c r="B3619" s="3" t="str">
        <f>"2220050007"</f>
        <v>2220050007</v>
      </c>
      <c r="C3619" s="3" t="s">
        <v>11</v>
      </c>
      <c r="D3619" s="3" t="s">
        <v>248</v>
      </c>
      <c r="E3619" s="3" t="s">
        <v>9</v>
      </c>
    </row>
    <row r="3620" spans="1:5" ht="13.5">
      <c r="A3620" s="3" t="s">
        <v>255</v>
      </c>
      <c r="B3620" s="3" t="str">
        <f>"2220050008"</f>
        <v>2220050008</v>
      </c>
      <c r="C3620" s="3" t="s">
        <v>7</v>
      </c>
      <c r="D3620" s="3" t="s">
        <v>248</v>
      </c>
      <c r="E3620" s="3" t="s">
        <v>9</v>
      </c>
    </row>
    <row r="3621" spans="1:5" ht="13.5">
      <c r="A3621" s="3" t="s">
        <v>256</v>
      </c>
      <c r="B3621" s="3" t="str">
        <f>"2220050009"</f>
        <v>2220050009</v>
      </c>
      <c r="C3621" s="3" t="s">
        <v>7</v>
      </c>
      <c r="D3621" s="3" t="s">
        <v>248</v>
      </c>
      <c r="E3621" s="3" t="s">
        <v>9</v>
      </c>
    </row>
    <row r="3622" spans="1:5" ht="13.5">
      <c r="A3622" s="3" t="s">
        <v>257</v>
      </c>
      <c r="B3622" s="3" t="str">
        <f>"2220050010"</f>
        <v>2220050010</v>
      </c>
      <c r="C3622" s="3" t="s">
        <v>7</v>
      </c>
      <c r="D3622" s="3" t="s">
        <v>248</v>
      </c>
      <c r="E3622" s="3" t="s">
        <v>9</v>
      </c>
    </row>
    <row r="3623" spans="1:5" ht="13.5">
      <c r="A3623" s="3" t="s">
        <v>258</v>
      </c>
      <c r="B3623" s="3" t="str">
        <f>"2220050011"</f>
        <v>2220050011</v>
      </c>
      <c r="C3623" s="3" t="s">
        <v>7</v>
      </c>
      <c r="D3623" s="3" t="s">
        <v>248</v>
      </c>
      <c r="E3623" s="3" t="s">
        <v>9</v>
      </c>
    </row>
    <row r="3624" spans="1:5" ht="13.5">
      <c r="A3624" s="3" t="s">
        <v>259</v>
      </c>
      <c r="B3624" s="3" t="str">
        <f>"2220050012"</f>
        <v>2220050012</v>
      </c>
      <c r="C3624" s="3" t="s">
        <v>7</v>
      </c>
      <c r="D3624" s="3" t="s">
        <v>248</v>
      </c>
      <c r="E3624" s="3" t="s">
        <v>9</v>
      </c>
    </row>
    <row r="3625" spans="1:5" ht="13.5">
      <c r="A3625" s="3" t="s">
        <v>260</v>
      </c>
      <c r="B3625" s="3" t="str">
        <f>"2220050013"</f>
        <v>2220050013</v>
      </c>
      <c r="C3625" s="3" t="s">
        <v>7</v>
      </c>
      <c r="D3625" s="3" t="s">
        <v>248</v>
      </c>
      <c r="E3625" s="3" t="s">
        <v>9</v>
      </c>
    </row>
    <row r="3626" spans="1:5" ht="13.5">
      <c r="A3626" s="3" t="s">
        <v>261</v>
      </c>
      <c r="B3626" s="3" t="str">
        <f>"2220050014"</f>
        <v>2220050014</v>
      </c>
      <c r="C3626" s="3" t="s">
        <v>7</v>
      </c>
      <c r="D3626" s="3" t="s">
        <v>248</v>
      </c>
      <c r="E3626" s="3" t="s">
        <v>9</v>
      </c>
    </row>
    <row r="3627" spans="1:5" ht="13.5">
      <c r="A3627" s="3" t="s">
        <v>262</v>
      </c>
      <c r="B3627" s="3" t="str">
        <f>"2220050015"</f>
        <v>2220050015</v>
      </c>
      <c r="C3627" s="3" t="s">
        <v>7</v>
      </c>
      <c r="D3627" s="3" t="s">
        <v>248</v>
      </c>
      <c r="E3627" s="3" t="s">
        <v>9</v>
      </c>
    </row>
    <row r="3628" spans="1:5" ht="13.5">
      <c r="A3628" s="3" t="s">
        <v>263</v>
      </c>
      <c r="B3628" s="3" t="str">
        <f>"2220050016"</f>
        <v>2220050016</v>
      </c>
      <c r="C3628" s="3" t="s">
        <v>7</v>
      </c>
      <c r="D3628" s="3" t="s">
        <v>248</v>
      </c>
      <c r="E3628" s="3" t="s">
        <v>9</v>
      </c>
    </row>
    <row r="3629" spans="1:5" ht="13.5">
      <c r="A3629" s="3" t="s">
        <v>264</v>
      </c>
      <c r="B3629" s="3" t="str">
        <f>"2220050017"</f>
        <v>2220050017</v>
      </c>
      <c r="C3629" s="3" t="s">
        <v>7</v>
      </c>
      <c r="D3629" s="3" t="s">
        <v>248</v>
      </c>
      <c r="E3629" s="3" t="s">
        <v>9</v>
      </c>
    </row>
    <row r="3630" spans="1:5" ht="13.5">
      <c r="A3630" s="3" t="s">
        <v>265</v>
      </c>
      <c r="B3630" s="3" t="str">
        <f>"2220050018"</f>
        <v>2220050018</v>
      </c>
      <c r="C3630" s="3" t="s">
        <v>11</v>
      </c>
      <c r="D3630" s="3" t="s">
        <v>248</v>
      </c>
      <c r="E3630" s="3" t="s">
        <v>9</v>
      </c>
    </row>
    <row r="3631" spans="1:5" ht="13.5">
      <c r="A3631" s="3" t="s">
        <v>266</v>
      </c>
      <c r="B3631" s="3" t="str">
        <f>"2220050019"</f>
        <v>2220050019</v>
      </c>
      <c r="C3631" s="3" t="s">
        <v>7</v>
      </c>
      <c r="D3631" s="3" t="s">
        <v>248</v>
      </c>
      <c r="E3631" s="3" t="s">
        <v>9</v>
      </c>
    </row>
    <row r="3632" spans="1:5" ht="13.5">
      <c r="A3632" s="3" t="s">
        <v>267</v>
      </c>
      <c r="B3632" s="3" t="str">
        <f>"2220050020"</f>
        <v>2220050020</v>
      </c>
      <c r="C3632" s="3" t="s">
        <v>7</v>
      </c>
      <c r="D3632" s="3" t="s">
        <v>248</v>
      </c>
      <c r="E3632" s="3" t="s">
        <v>9</v>
      </c>
    </row>
    <row r="3633" spans="1:5" ht="13.5">
      <c r="A3633" s="3" t="s">
        <v>268</v>
      </c>
      <c r="B3633" s="3" t="str">
        <f>"2220050021"</f>
        <v>2220050021</v>
      </c>
      <c r="C3633" s="3" t="s">
        <v>7</v>
      </c>
      <c r="D3633" s="3" t="s">
        <v>248</v>
      </c>
      <c r="E3633" s="3" t="s">
        <v>9</v>
      </c>
    </row>
    <row r="3634" spans="1:5" ht="13.5">
      <c r="A3634" s="3" t="s">
        <v>269</v>
      </c>
      <c r="B3634" s="3" t="str">
        <f>"2220050022"</f>
        <v>2220050022</v>
      </c>
      <c r="C3634" s="3" t="s">
        <v>7</v>
      </c>
      <c r="D3634" s="3" t="s">
        <v>248</v>
      </c>
      <c r="E3634" s="3" t="s">
        <v>9</v>
      </c>
    </row>
    <row r="3635" spans="1:5" ht="13.5">
      <c r="A3635" s="3" t="s">
        <v>270</v>
      </c>
      <c r="B3635" s="3" t="str">
        <f>"2220050023"</f>
        <v>2220050023</v>
      </c>
      <c r="C3635" s="3" t="s">
        <v>7</v>
      </c>
      <c r="D3635" s="3" t="s">
        <v>248</v>
      </c>
      <c r="E3635" s="3" t="s">
        <v>9</v>
      </c>
    </row>
    <row r="3636" spans="1:5" ht="13.5">
      <c r="A3636" s="3" t="s">
        <v>271</v>
      </c>
      <c r="B3636" s="3" t="str">
        <f>"2220050024"</f>
        <v>2220050024</v>
      </c>
      <c r="C3636" s="3" t="s">
        <v>7</v>
      </c>
      <c r="D3636" s="3" t="s">
        <v>248</v>
      </c>
      <c r="E3636" s="3" t="s">
        <v>9</v>
      </c>
    </row>
    <row r="3637" spans="1:5" ht="13.5">
      <c r="A3637" s="3" t="s">
        <v>272</v>
      </c>
      <c r="B3637" s="3" t="str">
        <f>"2220050025"</f>
        <v>2220050025</v>
      </c>
      <c r="C3637" s="3" t="s">
        <v>7</v>
      </c>
      <c r="D3637" s="3" t="s">
        <v>248</v>
      </c>
      <c r="E3637" s="3" t="s">
        <v>9</v>
      </c>
    </row>
    <row r="3638" spans="1:5" ht="13.5">
      <c r="A3638" s="3" t="s">
        <v>273</v>
      </c>
      <c r="B3638" s="3" t="str">
        <f>"2220050026"</f>
        <v>2220050026</v>
      </c>
      <c r="C3638" s="3" t="s">
        <v>7</v>
      </c>
      <c r="D3638" s="3" t="s">
        <v>248</v>
      </c>
      <c r="E3638" s="3" t="s">
        <v>9</v>
      </c>
    </row>
    <row r="3639" spans="1:5" ht="13.5">
      <c r="A3639" s="3" t="s">
        <v>214</v>
      </c>
      <c r="B3639" s="3" t="str">
        <f>"2220050027"</f>
        <v>2220050027</v>
      </c>
      <c r="C3639" s="3" t="s">
        <v>7</v>
      </c>
      <c r="D3639" s="3" t="s">
        <v>248</v>
      </c>
      <c r="E3639" s="3" t="s">
        <v>9</v>
      </c>
    </row>
    <row r="3640" spans="1:5" ht="13.5">
      <c r="A3640" s="3" t="s">
        <v>274</v>
      </c>
      <c r="B3640" s="3" t="str">
        <f>"2220050028"</f>
        <v>2220050028</v>
      </c>
      <c r="C3640" s="3" t="s">
        <v>11</v>
      </c>
      <c r="D3640" s="3" t="s">
        <v>248</v>
      </c>
      <c r="E3640" s="3" t="s">
        <v>9</v>
      </c>
    </row>
    <row r="3641" spans="1:5" ht="13.5">
      <c r="A3641" s="3" t="s">
        <v>275</v>
      </c>
      <c r="B3641" s="3" t="str">
        <f>"2220050029"</f>
        <v>2220050029</v>
      </c>
      <c r="C3641" s="3" t="s">
        <v>7</v>
      </c>
      <c r="D3641" s="3" t="s">
        <v>248</v>
      </c>
      <c r="E3641" s="3" t="s">
        <v>9</v>
      </c>
    </row>
    <row r="3642" spans="1:5" ht="13.5">
      <c r="A3642" s="3" t="s">
        <v>276</v>
      </c>
      <c r="B3642" s="3" t="str">
        <f>"2220050030"</f>
        <v>2220050030</v>
      </c>
      <c r="C3642" s="3" t="s">
        <v>7</v>
      </c>
      <c r="D3642" s="3" t="s">
        <v>248</v>
      </c>
      <c r="E3642" s="3" t="s">
        <v>9</v>
      </c>
    </row>
    <row r="3643" spans="1:5" ht="13.5">
      <c r="A3643" s="3" t="s">
        <v>277</v>
      </c>
      <c r="B3643" s="3" t="str">
        <f>"2220050031"</f>
        <v>2220050031</v>
      </c>
      <c r="C3643" s="3" t="s">
        <v>7</v>
      </c>
      <c r="D3643" s="3" t="s">
        <v>248</v>
      </c>
      <c r="E3643" s="3" t="s">
        <v>9</v>
      </c>
    </row>
    <row r="3644" spans="1:5" ht="13.5">
      <c r="A3644" s="3" t="s">
        <v>278</v>
      </c>
      <c r="B3644" s="3" t="str">
        <f>"2220050032"</f>
        <v>2220050032</v>
      </c>
      <c r="C3644" s="3" t="s">
        <v>7</v>
      </c>
      <c r="D3644" s="3" t="s">
        <v>248</v>
      </c>
      <c r="E3644" s="3" t="s">
        <v>9</v>
      </c>
    </row>
    <row r="3645" spans="1:5" ht="13.5">
      <c r="A3645" s="3" t="s">
        <v>279</v>
      </c>
      <c r="B3645" s="3" t="str">
        <f>"2220050033"</f>
        <v>2220050033</v>
      </c>
      <c r="C3645" s="3" t="s">
        <v>7</v>
      </c>
      <c r="D3645" s="3" t="s">
        <v>248</v>
      </c>
      <c r="E3645" s="3" t="s">
        <v>9</v>
      </c>
    </row>
    <row r="3646" spans="1:5" ht="13.5">
      <c r="A3646" s="3" t="s">
        <v>280</v>
      </c>
      <c r="B3646" s="3" t="str">
        <f>"2220050034"</f>
        <v>2220050034</v>
      </c>
      <c r="C3646" s="3" t="s">
        <v>7</v>
      </c>
      <c r="D3646" s="3" t="s">
        <v>248</v>
      </c>
      <c r="E3646" s="3" t="s">
        <v>9</v>
      </c>
    </row>
    <row r="3647" spans="1:5" ht="13.5">
      <c r="A3647" s="3" t="s">
        <v>281</v>
      </c>
      <c r="B3647" s="3" t="str">
        <f>"2220050035"</f>
        <v>2220050035</v>
      </c>
      <c r="C3647" s="3" t="s">
        <v>7</v>
      </c>
      <c r="D3647" s="3" t="s">
        <v>248</v>
      </c>
      <c r="E3647" s="3" t="s">
        <v>9</v>
      </c>
    </row>
    <row r="3648" spans="1:5" ht="13.5">
      <c r="A3648" s="3" t="s">
        <v>282</v>
      </c>
      <c r="B3648" s="3" t="str">
        <f>"2220050036"</f>
        <v>2220050036</v>
      </c>
      <c r="C3648" s="3" t="s">
        <v>11</v>
      </c>
      <c r="D3648" s="3" t="s">
        <v>248</v>
      </c>
      <c r="E3648" s="3" t="s">
        <v>9</v>
      </c>
    </row>
    <row r="3649" spans="1:5" ht="13.5">
      <c r="A3649" s="3" t="s">
        <v>283</v>
      </c>
      <c r="B3649" s="3" t="str">
        <f>"2220050037"</f>
        <v>2220050037</v>
      </c>
      <c r="C3649" s="3" t="s">
        <v>7</v>
      </c>
      <c r="D3649" s="3" t="s">
        <v>248</v>
      </c>
      <c r="E3649" s="3" t="s">
        <v>9</v>
      </c>
    </row>
    <row r="3650" spans="1:5" ht="13.5">
      <c r="A3650" s="3" t="s">
        <v>284</v>
      </c>
      <c r="B3650" s="3" t="str">
        <f>"2220050038"</f>
        <v>2220050038</v>
      </c>
      <c r="C3650" s="3" t="s">
        <v>7</v>
      </c>
      <c r="D3650" s="3" t="s">
        <v>248</v>
      </c>
      <c r="E3650" s="3" t="s">
        <v>9</v>
      </c>
    </row>
    <row r="3651" spans="1:5" ht="13.5">
      <c r="A3651" s="3" t="s">
        <v>285</v>
      </c>
      <c r="B3651" s="3" t="str">
        <f>"2220050039"</f>
        <v>2220050039</v>
      </c>
      <c r="C3651" s="3" t="s">
        <v>7</v>
      </c>
      <c r="D3651" s="3" t="s">
        <v>248</v>
      </c>
      <c r="E3651" s="3" t="s">
        <v>9</v>
      </c>
    </row>
    <row r="3652" spans="1:5" ht="13.5">
      <c r="A3652" s="3" t="s">
        <v>286</v>
      </c>
      <c r="B3652" s="3" t="str">
        <f>"2220050040"</f>
        <v>2220050040</v>
      </c>
      <c r="C3652" s="3" t="s">
        <v>7</v>
      </c>
      <c r="D3652" s="3" t="s">
        <v>248</v>
      </c>
      <c r="E3652" s="3" t="s">
        <v>9</v>
      </c>
    </row>
    <row r="3653" spans="1:5" ht="13.5">
      <c r="A3653" s="3" t="s">
        <v>287</v>
      </c>
      <c r="B3653" s="3" t="str">
        <f>"2220050041"</f>
        <v>2220050041</v>
      </c>
      <c r="C3653" s="3" t="s">
        <v>7</v>
      </c>
      <c r="D3653" s="3" t="s">
        <v>248</v>
      </c>
      <c r="E3653" s="3" t="s">
        <v>9</v>
      </c>
    </row>
    <row r="3654" spans="1:5" ht="13.5">
      <c r="A3654" s="3" t="s">
        <v>288</v>
      </c>
      <c r="B3654" s="3" t="str">
        <f>"2220050042"</f>
        <v>2220050042</v>
      </c>
      <c r="C3654" s="3" t="s">
        <v>7</v>
      </c>
      <c r="D3654" s="3" t="s">
        <v>248</v>
      </c>
      <c r="E3654" s="3" t="s">
        <v>9</v>
      </c>
    </row>
    <row r="3655" spans="1:5" ht="13.5">
      <c r="A3655" s="3" t="s">
        <v>289</v>
      </c>
      <c r="B3655" s="3" t="str">
        <f>"2220050043"</f>
        <v>2220050043</v>
      </c>
      <c r="C3655" s="3" t="s">
        <v>7</v>
      </c>
      <c r="D3655" s="3" t="s">
        <v>248</v>
      </c>
      <c r="E3655" s="3" t="s">
        <v>9</v>
      </c>
    </row>
    <row r="3656" spans="1:5" ht="13.5">
      <c r="A3656" s="3" t="s">
        <v>290</v>
      </c>
      <c r="B3656" s="3" t="str">
        <f>"2220050044"</f>
        <v>2220050044</v>
      </c>
      <c r="C3656" s="3" t="s">
        <v>7</v>
      </c>
      <c r="D3656" s="3" t="s">
        <v>248</v>
      </c>
      <c r="E3656" s="3" t="s">
        <v>9</v>
      </c>
    </row>
    <row r="3657" spans="1:5" ht="13.5">
      <c r="A3657" s="3" t="s">
        <v>291</v>
      </c>
      <c r="B3657" s="3" t="str">
        <f>"2220050045"</f>
        <v>2220050045</v>
      </c>
      <c r="C3657" s="3" t="s">
        <v>7</v>
      </c>
      <c r="D3657" s="3" t="s">
        <v>248</v>
      </c>
      <c r="E3657" s="3" t="s">
        <v>9</v>
      </c>
    </row>
    <row r="3658" spans="1:5" ht="13.5">
      <c r="A3658" s="3" t="s">
        <v>292</v>
      </c>
      <c r="B3658" s="3" t="str">
        <f>"2220050046"</f>
        <v>2220050046</v>
      </c>
      <c r="C3658" s="3" t="s">
        <v>7</v>
      </c>
      <c r="D3658" s="3" t="s">
        <v>248</v>
      </c>
      <c r="E3658" s="3" t="s">
        <v>9</v>
      </c>
    </row>
    <row r="3659" spans="1:5" ht="13.5">
      <c r="A3659" s="3" t="s">
        <v>293</v>
      </c>
      <c r="B3659" s="3" t="str">
        <f>"2220050047"</f>
        <v>2220050047</v>
      </c>
      <c r="C3659" s="3" t="s">
        <v>7</v>
      </c>
      <c r="D3659" s="3" t="s">
        <v>248</v>
      </c>
      <c r="E3659" s="3" t="s">
        <v>9</v>
      </c>
    </row>
    <row r="3660" spans="1:5" ht="13.5">
      <c r="A3660" s="3" t="s">
        <v>294</v>
      </c>
      <c r="B3660" s="3" t="str">
        <f>"2220050048"</f>
        <v>2220050048</v>
      </c>
      <c r="C3660" s="3" t="s">
        <v>7</v>
      </c>
      <c r="D3660" s="3" t="s">
        <v>248</v>
      </c>
      <c r="E3660" s="3" t="s">
        <v>9</v>
      </c>
    </row>
    <row r="3661" spans="1:5" ht="13.5">
      <c r="A3661" s="3" t="s">
        <v>295</v>
      </c>
      <c r="B3661" s="3" t="str">
        <f>"2220050049"</f>
        <v>2220050049</v>
      </c>
      <c r="C3661" s="3" t="s">
        <v>7</v>
      </c>
      <c r="D3661" s="3" t="s">
        <v>248</v>
      </c>
      <c r="E3661" s="3" t="s">
        <v>9</v>
      </c>
    </row>
    <row r="3662" spans="1:5" ht="13.5">
      <c r="A3662" s="3" t="s">
        <v>296</v>
      </c>
      <c r="B3662" s="3" t="str">
        <f>"2220050050"</f>
        <v>2220050050</v>
      </c>
      <c r="C3662" s="3" t="s">
        <v>7</v>
      </c>
      <c r="D3662" s="3" t="s">
        <v>248</v>
      </c>
      <c r="E3662" s="3" t="s">
        <v>9</v>
      </c>
    </row>
    <row r="3663" spans="1:5" ht="13.5">
      <c r="A3663" s="3" t="s">
        <v>297</v>
      </c>
      <c r="B3663" s="3" t="str">
        <f>"2220050051"</f>
        <v>2220050051</v>
      </c>
      <c r="C3663" s="3" t="s">
        <v>7</v>
      </c>
      <c r="D3663" s="3" t="s">
        <v>248</v>
      </c>
      <c r="E3663" s="3" t="s">
        <v>9</v>
      </c>
    </row>
    <row r="3664" spans="1:5" ht="13.5">
      <c r="A3664" s="3" t="s">
        <v>298</v>
      </c>
      <c r="B3664" s="3" t="str">
        <f>"2220050052"</f>
        <v>2220050052</v>
      </c>
      <c r="C3664" s="3" t="s">
        <v>7</v>
      </c>
      <c r="D3664" s="3" t="s">
        <v>248</v>
      </c>
      <c r="E3664" s="3" t="s">
        <v>9</v>
      </c>
    </row>
    <row r="3665" spans="1:5" ht="13.5">
      <c r="A3665" s="3" t="s">
        <v>299</v>
      </c>
      <c r="B3665" s="3" t="str">
        <f>"2220050053"</f>
        <v>2220050053</v>
      </c>
      <c r="C3665" s="3" t="s">
        <v>7</v>
      </c>
      <c r="D3665" s="3" t="s">
        <v>248</v>
      </c>
      <c r="E3665" s="3" t="s">
        <v>9</v>
      </c>
    </row>
    <row r="3666" spans="1:5" ht="13.5">
      <c r="A3666" s="3" t="s">
        <v>300</v>
      </c>
      <c r="B3666" s="3" t="str">
        <f>"2220050054"</f>
        <v>2220050054</v>
      </c>
      <c r="C3666" s="3" t="s">
        <v>7</v>
      </c>
      <c r="D3666" s="3" t="s">
        <v>248</v>
      </c>
      <c r="E3666" s="3" t="s">
        <v>9</v>
      </c>
    </row>
    <row r="3667" spans="1:5" ht="13.5">
      <c r="A3667" s="3" t="s">
        <v>301</v>
      </c>
      <c r="B3667" s="3" t="str">
        <f>"2220050055"</f>
        <v>2220050055</v>
      </c>
      <c r="C3667" s="3" t="s">
        <v>7</v>
      </c>
      <c r="D3667" s="3" t="s">
        <v>248</v>
      </c>
      <c r="E3667" s="3" t="s">
        <v>9</v>
      </c>
    </row>
    <row r="3668" spans="1:5" ht="13.5">
      <c r="A3668" s="3" t="s">
        <v>302</v>
      </c>
      <c r="B3668" s="3" t="str">
        <f>"2220050056"</f>
        <v>2220050056</v>
      </c>
      <c r="C3668" s="3" t="s">
        <v>7</v>
      </c>
      <c r="D3668" s="3" t="s">
        <v>248</v>
      </c>
      <c r="E3668" s="3" t="s">
        <v>9</v>
      </c>
    </row>
    <row r="3669" spans="1:5" ht="13.5">
      <c r="A3669" s="3" t="s">
        <v>303</v>
      </c>
      <c r="B3669" s="3" t="str">
        <f>"2220050057"</f>
        <v>2220050057</v>
      </c>
      <c r="C3669" s="3" t="s">
        <v>11</v>
      </c>
      <c r="D3669" s="3" t="s">
        <v>248</v>
      </c>
      <c r="E3669" s="3" t="s">
        <v>9</v>
      </c>
    </row>
    <row r="3670" spans="1:5" ht="13.5">
      <c r="A3670" s="3" t="s">
        <v>304</v>
      </c>
      <c r="B3670" s="3" t="str">
        <f>"2220050058"</f>
        <v>2220050058</v>
      </c>
      <c r="C3670" s="3" t="s">
        <v>7</v>
      </c>
      <c r="D3670" s="3" t="s">
        <v>248</v>
      </c>
      <c r="E3670" s="3" t="s">
        <v>9</v>
      </c>
    </row>
    <row r="3671" spans="1:5" ht="13.5">
      <c r="A3671" s="3" t="s">
        <v>305</v>
      </c>
      <c r="B3671" s="3" t="str">
        <f>"2220050059"</f>
        <v>2220050059</v>
      </c>
      <c r="C3671" s="3" t="s">
        <v>7</v>
      </c>
      <c r="D3671" s="3" t="s">
        <v>248</v>
      </c>
      <c r="E3671" s="3" t="s">
        <v>9</v>
      </c>
    </row>
    <row r="3672" spans="1:5" ht="13.5">
      <c r="A3672" s="3" t="s">
        <v>306</v>
      </c>
      <c r="B3672" s="3" t="str">
        <f>"2220050060"</f>
        <v>2220050060</v>
      </c>
      <c r="C3672" s="3" t="s">
        <v>7</v>
      </c>
      <c r="D3672" s="3" t="s">
        <v>248</v>
      </c>
      <c r="E3672" s="3" t="s">
        <v>9</v>
      </c>
    </row>
    <row r="3673" spans="1:5" ht="13.5">
      <c r="A3673" s="3" t="s">
        <v>307</v>
      </c>
      <c r="B3673" s="3" t="str">
        <f>"2220050061"</f>
        <v>2220050061</v>
      </c>
      <c r="C3673" s="3" t="s">
        <v>7</v>
      </c>
      <c r="D3673" s="3" t="s">
        <v>248</v>
      </c>
      <c r="E3673" s="3" t="s">
        <v>9</v>
      </c>
    </row>
    <row r="3674" spans="1:5" ht="13.5">
      <c r="A3674" s="3" t="s">
        <v>308</v>
      </c>
      <c r="B3674" s="3" t="str">
        <f>"2220050062"</f>
        <v>2220050062</v>
      </c>
      <c r="C3674" s="3" t="s">
        <v>7</v>
      </c>
      <c r="D3674" s="3" t="s">
        <v>248</v>
      </c>
      <c r="E3674" s="3" t="s">
        <v>9</v>
      </c>
    </row>
    <row r="3675" spans="1:5" ht="13.5">
      <c r="A3675" s="3" t="s">
        <v>309</v>
      </c>
      <c r="B3675" s="3" t="str">
        <f>"2220050063"</f>
        <v>2220050063</v>
      </c>
      <c r="C3675" s="3" t="s">
        <v>7</v>
      </c>
      <c r="D3675" s="3" t="s">
        <v>248</v>
      </c>
      <c r="E3675" s="3" t="s">
        <v>9</v>
      </c>
    </row>
    <row r="3676" spans="1:5" ht="13.5">
      <c r="A3676" s="3" t="s">
        <v>310</v>
      </c>
      <c r="B3676" s="3" t="str">
        <f>"2220050064"</f>
        <v>2220050064</v>
      </c>
      <c r="C3676" s="3" t="s">
        <v>7</v>
      </c>
      <c r="D3676" s="3" t="s">
        <v>248</v>
      </c>
      <c r="E3676" s="3" t="s">
        <v>9</v>
      </c>
    </row>
    <row r="3677" spans="1:5" ht="13.5">
      <c r="A3677" s="3" t="s">
        <v>311</v>
      </c>
      <c r="B3677" s="3" t="str">
        <f>"2220050065"</f>
        <v>2220050065</v>
      </c>
      <c r="C3677" s="3" t="s">
        <v>7</v>
      </c>
      <c r="D3677" s="3" t="s">
        <v>248</v>
      </c>
      <c r="E3677" s="3" t="s">
        <v>9</v>
      </c>
    </row>
    <row r="3678" spans="1:5" ht="13.5">
      <c r="A3678" s="3" t="s">
        <v>312</v>
      </c>
      <c r="B3678" s="3" t="str">
        <f>"2220050066"</f>
        <v>2220050066</v>
      </c>
      <c r="C3678" s="3" t="s">
        <v>7</v>
      </c>
      <c r="D3678" s="3" t="s">
        <v>248</v>
      </c>
      <c r="E3678" s="3" t="s">
        <v>9</v>
      </c>
    </row>
    <row r="3679" spans="1:5" ht="13.5">
      <c r="A3679" s="3" t="s">
        <v>313</v>
      </c>
      <c r="B3679" s="3" t="str">
        <f>"2220050067"</f>
        <v>2220050067</v>
      </c>
      <c r="C3679" s="3" t="s">
        <v>7</v>
      </c>
      <c r="D3679" s="3" t="s">
        <v>248</v>
      </c>
      <c r="E3679" s="3" t="s">
        <v>9</v>
      </c>
    </row>
    <row r="3680" spans="1:5" ht="13.5">
      <c r="A3680" s="3" t="s">
        <v>314</v>
      </c>
      <c r="B3680" s="3" t="str">
        <f>"2220050068"</f>
        <v>2220050068</v>
      </c>
      <c r="C3680" s="3" t="s">
        <v>7</v>
      </c>
      <c r="D3680" s="3" t="s">
        <v>248</v>
      </c>
      <c r="E3680" s="3" t="s">
        <v>9</v>
      </c>
    </row>
    <row r="3681" spans="1:5" ht="13.5">
      <c r="A3681" s="3" t="s">
        <v>315</v>
      </c>
      <c r="B3681" s="3" t="str">
        <f>"2220050069"</f>
        <v>2220050069</v>
      </c>
      <c r="C3681" s="3" t="s">
        <v>7</v>
      </c>
      <c r="D3681" s="3" t="s">
        <v>248</v>
      </c>
      <c r="E3681" s="3" t="s">
        <v>9</v>
      </c>
    </row>
    <row r="3682" spans="1:5" ht="13.5">
      <c r="A3682" s="3" t="s">
        <v>316</v>
      </c>
      <c r="B3682" s="3" t="str">
        <f>"2220050070"</f>
        <v>2220050070</v>
      </c>
      <c r="C3682" s="3" t="s">
        <v>7</v>
      </c>
      <c r="D3682" s="3" t="s">
        <v>248</v>
      </c>
      <c r="E3682" s="3" t="s">
        <v>9</v>
      </c>
    </row>
    <row r="3683" spans="1:5" ht="13.5">
      <c r="A3683" s="3" t="s">
        <v>317</v>
      </c>
      <c r="B3683" s="3" t="str">
        <f>"2220050071"</f>
        <v>2220050071</v>
      </c>
      <c r="C3683" s="3" t="s">
        <v>7</v>
      </c>
      <c r="D3683" s="3" t="s">
        <v>248</v>
      </c>
      <c r="E3683" s="3" t="s">
        <v>9</v>
      </c>
    </row>
    <row r="3684" spans="1:5" ht="13.5">
      <c r="A3684" s="3" t="s">
        <v>318</v>
      </c>
      <c r="B3684" s="3" t="str">
        <f>"2220050072"</f>
        <v>2220050072</v>
      </c>
      <c r="C3684" s="3" t="s">
        <v>11</v>
      </c>
      <c r="D3684" s="3" t="s">
        <v>248</v>
      </c>
      <c r="E3684" s="3" t="s">
        <v>9</v>
      </c>
    </row>
    <row r="3685" spans="1:5" ht="13.5">
      <c r="A3685" s="3" t="s">
        <v>319</v>
      </c>
      <c r="B3685" s="3" t="str">
        <f>"2220050073"</f>
        <v>2220050073</v>
      </c>
      <c r="C3685" s="3" t="s">
        <v>7</v>
      </c>
      <c r="D3685" s="3" t="s">
        <v>248</v>
      </c>
      <c r="E3685" s="3" t="s">
        <v>9</v>
      </c>
    </row>
    <row r="3686" spans="1:5" ht="13.5">
      <c r="A3686" s="3" t="s">
        <v>320</v>
      </c>
      <c r="B3686" s="3" t="str">
        <f>"2220050074"</f>
        <v>2220050074</v>
      </c>
      <c r="C3686" s="3" t="s">
        <v>7</v>
      </c>
      <c r="D3686" s="3" t="s">
        <v>248</v>
      </c>
      <c r="E3686" s="3" t="s">
        <v>9</v>
      </c>
    </row>
    <row r="3687" spans="1:5" ht="13.5">
      <c r="A3687" s="3" t="s">
        <v>321</v>
      </c>
      <c r="B3687" s="3" t="str">
        <f>"2220050075"</f>
        <v>2220050075</v>
      </c>
      <c r="C3687" s="3" t="s">
        <v>7</v>
      </c>
      <c r="D3687" s="3" t="s">
        <v>248</v>
      </c>
      <c r="E3687" s="3" t="s">
        <v>9</v>
      </c>
    </row>
    <row r="3688" spans="1:5" ht="13.5">
      <c r="A3688" s="3" t="s">
        <v>322</v>
      </c>
      <c r="B3688" s="3" t="str">
        <f>"2220050076"</f>
        <v>2220050076</v>
      </c>
      <c r="C3688" s="3" t="s">
        <v>7</v>
      </c>
      <c r="D3688" s="3" t="s">
        <v>248</v>
      </c>
      <c r="E3688" s="3" t="s">
        <v>9</v>
      </c>
    </row>
    <row r="3689" spans="1:5" ht="13.5">
      <c r="A3689" s="3" t="s">
        <v>323</v>
      </c>
      <c r="B3689" s="3" t="str">
        <f>"2220060001"</f>
        <v>2220060001</v>
      </c>
      <c r="C3689" s="3" t="s">
        <v>7</v>
      </c>
      <c r="D3689" s="3" t="s">
        <v>324</v>
      </c>
      <c r="E3689" s="3" t="s">
        <v>9</v>
      </c>
    </row>
    <row r="3690" spans="1:5" ht="13.5">
      <c r="A3690" s="3" t="s">
        <v>325</v>
      </c>
      <c r="B3690" s="3" t="str">
        <f>"2220060002"</f>
        <v>2220060002</v>
      </c>
      <c r="C3690" s="3" t="s">
        <v>7</v>
      </c>
      <c r="D3690" s="3" t="s">
        <v>324</v>
      </c>
      <c r="E3690" s="3" t="s">
        <v>9</v>
      </c>
    </row>
    <row r="3691" spans="1:5" ht="13.5">
      <c r="A3691" s="3" t="s">
        <v>326</v>
      </c>
      <c r="B3691" s="3" t="str">
        <f>"2220060003"</f>
        <v>2220060003</v>
      </c>
      <c r="C3691" s="3" t="s">
        <v>7</v>
      </c>
      <c r="D3691" s="3" t="s">
        <v>324</v>
      </c>
      <c r="E3691" s="3" t="s">
        <v>9</v>
      </c>
    </row>
    <row r="3692" spans="1:5" ht="13.5">
      <c r="A3692" s="3" t="s">
        <v>327</v>
      </c>
      <c r="B3692" s="3" t="str">
        <f>"2220060004"</f>
        <v>2220060004</v>
      </c>
      <c r="C3692" s="3" t="s">
        <v>7</v>
      </c>
      <c r="D3692" s="3" t="s">
        <v>324</v>
      </c>
      <c r="E3692" s="3" t="s">
        <v>9</v>
      </c>
    </row>
    <row r="3693" spans="1:5" ht="13.5">
      <c r="A3693" s="3" t="s">
        <v>328</v>
      </c>
      <c r="B3693" s="3" t="str">
        <f>"2220060005"</f>
        <v>2220060005</v>
      </c>
      <c r="C3693" s="3" t="s">
        <v>11</v>
      </c>
      <c r="D3693" s="3" t="s">
        <v>324</v>
      </c>
      <c r="E3693" s="3" t="s">
        <v>9</v>
      </c>
    </row>
    <row r="3694" spans="1:5" ht="13.5">
      <c r="A3694" s="3" t="s">
        <v>329</v>
      </c>
      <c r="B3694" s="3" t="str">
        <f>"2220060006"</f>
        <v>2220060006</v>
      </c>
      <c r="C3694" s="3" t="s">
        <v>7</v>
      </c>
      <c r="D3694" s="3" t="s">
        <v>324</v>
      </c>
      <c r="E3694" s="3" t="s">
        <v>9</v>
      </c>
    </row>
    <row r="3695" spans="1:5" ht="13.5">
      <c r="A3695" s="3" t="s">
        <v>330</v>
      </c>
      <c r="B3695" s="3" t="str">
        <f>"2220060007"</f>
        <v>2220060007</v>
      </c>
      <c r="C3695" s="3" t="s">
        <v>7</v>
      </c>
      <c r="D3695" s="3" t="s">
        <v>324</v>
      </c>
      <c r="E3695" s="3" t="s">
        <v>9</v>
      </c>
    </row>
    <row r="3696" spans="1:5" ht="13.5">
      <c r="A3696" s="3" t="s">
        <v>331</v>
      </c>
      <c r="B3696" s="3" t="str">
        <f>"2220060008"</f>
        <v>2220060008</v>
      </c>
      <c r="C3696" s="3" t="s">
        <v>7</v>
      </c>
      <c r="D3696" s="3" t="s">
        <v>324</v>
      </c>
      <c r="E3696" s="3" t="s">
        <v>9</v>
      </c>
    </row>
    <row r="3697" spans="1:5" ht="13.5">
      <c r="A3697" s="3" t="s">
        <v>332</v>
      </c>
      <c r="B3697" s="3" t="str">
        <f>"2220060009"</f>
        <v>2220060009</v>
      </c>
      <c r="C3697" s="3" t="s">
        <v>7</v>
      </c>
      <c r="D3697" s="3" t="s">
        <v>324</v>
      </c>
      <c r="E3697" s="3" t="s">
        <v>9</v>
      </c>
    </row>
    <row r="3698" spans="1:5" ht="13.5">
      <c r="A3698" s="3" t="s">
        <v>333</v>
      </c>
      <c r="B3698" s="3" t="str">
        <f>"2220060010"</f>
        <v>2220060010</v>
      </c>
      <c r="C3698" s="3" t="s">
        <v>7</v>
      </c>
      <c r="D3698" s="3" t="s">
        <v>324</v>
      </c>
      <c r="E3698" s="3" t="s">
        <v>9</v>
      </c>
    </row>
    <row r="3699" spans="1:5" ht="13.5">
      <c r="A3699" s="3" t="s">
        <v>334</v>
      </c>
      <c r="B3699" s="3" t="str">
        <f>"2220060011"</f>
        <v>2220060011</v>
      </c>
      <c r="C3699" s="3" t="s">
        <v>7</v>
      </c>
      <c r="D3699" s="3" t="s">
        <v>324</v>
      </c>
      <c r="E3699" s="3" t="s">
        <v>9</v>
      </c>
    </row>
    <row r="3700" spans="1:5" ht="13.5">
      <c r="A3700" s="3" t="s">
        <v>335</v>
      </c>
      <c r="B3700" s="3" t="str">
        <f>"2220060012"</f>
        <v>2220060012</v>
      </c>
      <c r="C3700" s="3" t="s">
        <v>7</v>
      </c>
      <c r="D3700" s="3" t="s">
        <v>324</v>
      </c>
      <c r="E3700" s="3" t="s">
        <v>9</v>
      </c>
    </row>
    <row r="3701" spans="1:5" ht="13.5">
      <c r="A3701" s="3" t="s">
        <v>336</v>
      </c>
      <c r="B3701" s="3" t="str">
        <f>"2220060013"</f>
        <v>2220060013</v>
      </c>
      <c r="C3701" s="3" t="s">
        <v>7</v>
      </c>
      <c r="D3701" s="3" t="s">
        <v>324</v>
      </c>
      <c r="E3701" s="3" t="s">
        <v>9</v>
      </c>
    </row>
    <row r="3702" spans="1:5" ht="13.5">
      <c r="A3702" s="3" t="s">
        <v>337</v>
      </c>
      <c r="B3702" s="3" t="str">
        <f>"2220060014"</f>
        <v>2220060014</v>
      </c>
      <c r="C3702" s="3" t="s">
        <v>7</v>
      </c>
      <c r="D3702" s="3" t="s">
        <v>324</v>
      </c>
      <c r="E3702" s="3" t="s">
        <v>9</v>
      </c>
    </row>
    <row r="3703" spans="1:5" ht="13.5">
      <c r="A3703" s="3" t="s">
        <v>338</v>
      </c>
      <c r="B3703" s="3" t="str">
        <f>"2220060015"</f>
        <v>2220060015</v>
      </c>
      <c r="C3703" s="3" t="s">
        <v>7</v>
      </c>
      <c r="D3703" s="3" t="s">
        <v>324</v>
      </c>
      <c r="E3703" s="3" t="s">
        <v>9</v>
      </c>
    </row>
    <row r="3704" spans="1:5" ht="13.5">
      <c r="A3704" s="3" t="s">
        <v>339</v>
      </c>
      <c r="B3704" s="3" t="str">
        <f>"2220060016"</f>
        <v>2220060016</v>
      </c>
      <c r="C3704" s="3" t="s">
        <v>7</v>
      </c>
      <c r="D3704" s="3" t="s">
        <v>324</v>
      </c>
      <c r="E3704" s="3" t="s">
        <v>9</v>
      </c>
    </row>
    <row r="3705" spans="1:5" ht="13.5">
      <c r="A3705" s="3" t="s">
        <v>340</v>
      </c>
      <c r="B3705" s="3" t="str">
        <f>"2220060017"</f>
        <v>2220060017</v>
      </c>
      <c r="C3705" s="3" t="s">
        <v>7</v>
      </c>
      <c r="D3705" s="3" t="s">
        <v>324</v>
      </c>
      <c r="E3705" s="3" t="s">
        <v>9</v>
      </c>
    </row>
    <row r="3706" spans="1:5" ht="13.5">
      <c r="A3706" s="3" t="s">
        <v>341</v>
      </c>
      <c r="B3706" s="3" t="str">
        <f>"2220060018"</f>
        <v>2220060018</v>
      </c>
      <c r="C3706" s="3" t="s">
        <v>7</v>
      </c>
      <c r="D3706" s="3" t="s">
        <v>324</v>
      </c>
      <c r="E3706" s="3" t="s">
        <v>9</v>
      </c>
    </row>
    <row r="3707" spans="1:5" ht="13.5">
      <c r="A3707" s="3" t="s">
        <v>342</v>
      </c>
      <c r="B3707" s="3" t="str">
        <f>"2220060019"</f>
        <v>2220060019</v>
      </c>
      <c r="C3707" s="3" t="s">
        <v>7</v>
      </c>
      <c r="D3707" s="3" t="s">
        <v>324</v>
      </c>
      <c r="E3707" s="3" t="s">
        <v>9</v>
      </c>
    </row>
    <row r="3708" spans="1:5" ht="13.5">
      <c r="A3708" s="3" t="s">
        <v>343</v>
      </c>
      <c r="B3708" s="3" t="str">
        <f>"2220060020"</f>
        <v>2220060020</v>
      </c>
      <c r="C3708" s="3" t="s">
        <v>7</v>
      </c>
      <c r="D3708" s="3" t="s">
        <v>324</v>
      </c>
      <c r="E3708" s="3" t="s">
        <v>9</v>
      </c>
    </row>
    <row r="3709" spans="1:5" ht="13.5">
      <c r="A3709" s="3" t="s">
        <v>344</v>
      </c>
      <c r="B3709" s="3" t="str">
        <f>"2220060021"</f>
        <v>2220060021</v>
      </c>
      <c r="C3709" s="3" t="s">
        <v>7</v>
      </c>
      <c r="D3709" s="3" t="s">
        <v>324</v>
      </c>
      <c r="E3709" s="3" t="s">
        <v>9</v>
      </c>
    </row>
    <row r="3710" spans="1:5" ht="13.5">
      <c r="A3710" s="3" t="s">
        <v>345</v>
      </c>
      <c r="B3710" s="3" t="str">
        <f>"2220060022"</f>
        <v>2220060022</v>
      </c>
      <c r="C3710" s="3" t="s">
        <v>7</v>
      </c>
      <c r="D3710" s="3" t="s">
        <v>324</v>
      </c>
      <c r="E3710" s="3" t="s">
        <v>9</v>
      </c>
    </row>
    <row r="3711" spans="1:5" ht="13.5">
      <c r="A3711" s="3" t="s">
        <v>346</v>
      </c>
      <c r="B3711" s="3" t="str">
        <f>"2220060023"</f>
        <v>2220060023</v>
      </c>
      <c r="C3711" s="3" t="s">
        <v>7</v>
      </c>
      <c r="D3711" s="3" t="s">
        <v>324</v>
      </c>
      <c r="E3711" s="3" t="s">
        <v>9</v>
      </c>
    </row>
    <row r="3712" spans="1:5" ht="13.5">
      <c r="A3712" s="3" t="s">
        <v>347</v>
      </c>
      <c r="B3712" s="3" t="str">
        <f>"2220060024"</f>
        <v>2220060024</v>
      </c>
      <c r="C3712" s="3" t="s">
        <v>7</v>
      </c>
      <c r="D3712" s="3" t="s">
        <v>324</v>
      </c>
      <c r="E3712" s="3" t="s">
        <v>9</v>
      </c>
    </row>
    <row r="3713" spans="1:5" ht="13.5">
      <c r="A3713" s="3" t="s">
        <v>348</v>
      </c>
      <c r="B3713" s="3" t="str">
        <f>"2220060025"</f>
        <v>2220060025</v>
      </c>
      <c r="C3713" s="3" t="s">
        <v>7</v>
      </c>
      <c r="D3713" s="3" t="s">
        <v>324</v>
      </c>
      <c r="E3713" s="3" t="s">
        <v>9</v>
      </c>
    </row>
    <row r="3714" spans="1:5" ht="13.5">
      <c r="A3714" s="3" t="s">
        <v>349</v>
      </c>
      <c r="B3714" s="3" t="str">
        <f>"2220060026"</f>
        <v>2220060026</v>
      </c>
      <c r="C3714" s="3" t="s">
        <v>7</v>
      </c>
      <c r="D3714" s="3" t="s">
        <v>324</v>
      </c>
      <c r="E3714" s="3" t="s">
        <v>9</v>
      </c>
    </row>
    <row r="3715" spans="1:5" ht="13.5">
      <c r="A3715" s="3" t="s">
        <v>350</v>
      </c>
      <c r="B3715" s="3" t="str">
        <f>"2220060027"</f>
        <v>2220060027</v>
      </c>
      <c r="C3715" s="3" t="s">
        <v>7</v>
      </c>
      <c r="D3715" s="3" t="s">
        <v>324</v>
      </c>
      <c r="E3715" s="3" t="s">
        <v>9</v>
      </c>
    </row>
    <row r="3716" spans="1:5" ht="13.5">
      <c r="A3716" s="3" t="s">
        <v>351</v>
      </c>
      <c r="B3716" s="3" t="str">
        <f>"2220060028"</f>
        <v>2220060028</v>
      </c>
      <c r="C3716" s="3" t="s">
        <v>7</v>
      </c>
      <c r="D3716" s="3" t="s">
        <v>324</v>
      </c>
      <c r="E3716" s="3" t="s">
        <v>9</v>
      </c>
    </row>
    <row r="3717" spans="1:5" ht="13.5">
      <c r="A3717" s="3" t="s">
        <v>352</v>
      </c>
      <c r="B3717" s="3" t="str">
        <f>"2220060029"</f>
        <v>2220060029</v>
      </c>
      <c r="C3717" s="3" t="s">
        <v>7</v>
      </c>
      <c r="D3717" s="3" t="s">
        <v>324</v>
      </c>
      <c r="E3717" s="3" t="s">
        <v>9</v>
      </c>
    </row>
    <row r="3718" spans="1:5" ht="13.5">
      <c r="A3718" s="3" t="s">
        <v>353</v>
      </c>
      <c r="B3718" s="3" t="str">
        <f>"2220060030"</f>
        <v>2220060030</v>
      </c>
      <c r="C3718" s="3" t="s">
        <v>7</v>
      </c>
      <c r="D3718" s="3" t="s">
        <v>324</v>
      </c>
      <c r="E3718" s="3" t="s">
        <v>9</v>
      </c>
    </row>
    <row r="3719" spans="1:5" ht="13.5">
      <c r="A3719" s="3" t="s">
        <v>354</v>
      </c>
      <c r="B3719" s="3" t="str">
        <f>"2220060031"</f>
        <v>2220060031</v>
      </c>
      <c r="C3719" s="3" t="s">
        <v>11</v>
      </c>
      <c r="D3719" s="3" t="s">
        <v>324</v>
      </c>
      <c r="E3719" s="3" t="s">
        <v>9</v>
      </c>
    </row>
    <row r="3720" spans="1:5" ht="13.5">
      <c r="A3720" s="3" t="s">
        <v>355</v>
      </c>
      <c r="B3720" s="3" t="str">
        <f>"2220060032"</f>
        <v>2220060032</v>
      </c>
      <c r="C3720" s="3" t="s">
        <v>7</v>
      </c>
      <c r="D3720" s="3" t="s">
        <v>324</v>
      </c>
      <c r="E3720" s="3" t="s">
        <v>9</v>
      </c>
    </row>
    <row r="3721" spans="1:5" ht="13.5">
      <c r="A3721" s="3" t="s">
        <v>356</v>
      </c>
      <c r="B3721" s="3" t="str">
        <f>"2220060033"</f>
        <v>2220060033</v>
      </c>
      <c r="C3721" s="3" t="s">
        <v>7</v>
      </c>
      <c r="D3721" s="3" t="s">
        <v>324</v>
      </c>
      <c r="E3721" s="3" t="s">
        <v>9</v>
      </c>
    </row>
    <row r="3722" spans="1:5" ht="13.5">
      <c r="A3722" s="3" t="s">
        <v>357</v>
      </c>
      <c r="B3722" s="3" t="str">
        <f>"2220060034"</f>
        <v>2220060034</v>
      </c>
      <c r="C3722" s="3" t="s">
        <v>7</v>
      </c>
      <c r="D3722" s="3" t="s">
        <v>324</v>
      </c>
      <c r="E3722" s="3" t="s">
        <v>9</v>
      </c>
    </row>
    <row r="3723" spans="1:5" ht="13.5">
      <c r="A3723" s="3" t="s">
        <v>358</v>
      </c>
      <c r="B3723" s="3" t="str">
        <f>"2220060035"</f>
        <v>2220060035</v>
      </c>
      <c r="C3723" s="3" t="s">
        <v>7</v>
      </c>
      <c r="D3723" s="3" t="s">
        <v>324</v>
      </c>
      <c r="E3723" s="3" t="s">
        <v>9</v>
      </c>
    </row>
    <row r="3724" spans="1:5" ht="13.5">
      <c r="A3724" s="3" t="s">
        <v>359</v>
      </c>
      <c r="B3724" s="3" t="str">
        <f>"2220060036"</f>
        <v>2220060036</v>
      </c>
      <c r="C3724" s="3" t="s">
        <v>7</v>
      </c>
      <c r="D3724" s="3" t="s">
        <v>324</v>
      </c>
      <c r="E3724" s="3" t="s">
        <v>9</v>
      </c>
    </row>
    <row r="3725" spans="1:5" ht="13.5">
      <c r="A3725" s="3" t="s">
        <v>360</v>
      </c>
      <c r="B3725" s="3" t="str">
        <f>"2220060037"</f>
        <v>2220060037</v>
      </c>
      <c r="C3725" s="3" t="s">
        <v>7</v>
      </c>
      <c r="D3725" s="3" t="s">
        <v>324</v>
      </c>
      <c r="E3725" s="3" t="s">
        <v>9</v>
      </c>
    </row>
    <row r="3726" spans="1:5" ht="13.5">
      <c r="A3726" s="3" t="s">
        <v>361</v>
      </c>
      <c r="B3726" s="3" t="str">
        <f>"2220060038"</f>
        <v>2220060038</v>
      </c>
      <c r="C3726" s="3" t="s">
        <v>7</v>
      </c>
      <c r="D3726" s="3" t="s">
        <v>324</v>
      </c>
      <c r="E3726" s="3" t="s">
        <v>9</v>
      </c>
    </row>
    <row r="3727" spans="1:5" ht="13.5">
      <c r="A3727" s="3" t="s">
        <v>362</v>
      </c>
      <c r="B3727" s="3" t="str">
        <f>"2220060039"</f>
        <v>2220060039</v>
      </c>
      <c r="C3727" s="3" t="s">
        <v>7</v>
      </c>
      <c r="D3727" s="3" t="s">
        <v>324</v>
      </c>
      <c r="E3727" s="3" t="s">
        <v>9</v>
      </c>
    </row>
    <row r="3728" spans="1:5" ht="13.5">
      <c r="A3728" s="3" t="s">
        <v>363</v>
      </c>
      <c r="B3728" s="3" t="str">
        <f>"2220060040"</f>
        <v>2220060040</v>
      </c>
      <c r="C3728" s="3" t="s">
        <v>7</v>
      </c>
      <c r="D3728" s="3" t="s">
        <v>324</v>
      </c>
      <c r="E3728" s="3" t="s">
        <v>9</v>
      </c>
    </row>
    <row r="3729" spans="1:5" ht="13.5">
      <c r="A3729" s="3" t="s">
        <v>364</v>
      </c>
      <c r="B3729" s="3" t="str">
        <f>"2220060041"</f>
        <v>2220060041</v>
      </c>
      <c r="C3729" s="3" t="s">
        <v>7</v>
      </c>
      <c r="D3729" s="3" t="s">
        <v>324</v>
      </c>
      <c r="E3729" s="3" t="s">
        <v>9</v>
      </c>
    </row>
    <row r="3730" spans="1:5" ht="13.5">
      <c r="A3730" s="3" t="s">
        <v>365</v>
      </c>
      <c r="B3730" s="3" t="str">
        <f>"2220070001"</f>
        <v>2220070001</v>
      </c>
      <c r="C3730" s="3" t="s">
        <v>7</v>
      </c>
      <c r="D3730" s="3" t="s">
        <v>366</v>
      </c>
      <c r="E3730" s="3" t="s">
        <v>9</v>
      </c>
    </row>
    <row r="3731" spans="1:5" ht="13.5">
      <c r="A3731" s="3" t="s">
        <v>110</v>
      </c>
      <c r="B3731" s="3" t="str">
        <f>"2220070002"</f>
        <v>2220070002</v>
      </c>
      <c r="C3731" s="3" t="s">
        <v>7</v>
      </c>
      <c r="D3731" s="3" t="s">
        <v>366</v>
      </c>
      <c r="E3731" s="3" t="s">
        <v>9</v>
      </c>
    </row>
    <row r="3732" spans="1:5" ht="13.5">
      <c r="A3732" s="3" t="s">
        <v>367</v>
      </c>
      <c r="B3732" s="3" t="str">
        <f>"2220070003"</f>
        <v>2220070003</v>
      </c>
      <c r="C3732" s="3" t="s">
        <v>7</v>
      </c>
      <c r="D3732" s="3" t="s">
        <v>366</v>
      </c>
      <c r="E3732" s="3" t="s">
        <v>9</v>
      </c>
    </row>
    <row r="3733" spans="1:5" ht="13.5">
      <c r="A3733" s="3" t="s">
        <v>368</v>
      </c>
      <c r="B3733" s="3" t="str">
        <f>"2220070004"</f>
        <v>2220070004</v>
      </c>
      <c r="C3733" s="3" t="s">
        <v>7</v>
      </c>
      <c r="D3733" s="3" t="s">
        <v>366</v>
      </c>
      <c r="E3733" s="3" t="s">
        <v>9</v>
      </c>
    </row>
    <row r="3734" spans="1:5" ht="13.5">
      <c r="A3734" s="3" t="s">
        <v>369</v>
      </c>
      <c r="B3734" s="3" t="str">
        <f>"2220070005"</f>
        <v>2220070005</v>
      </c>
      <c r="C3734" s="3" t="s">
        <v>7</v>
      </c>
      <c r="D3734" s="3" t="s">
        <v>366</v>
      </c>
      <c r="E3734" s="3" t="s">
        <v>9</v>
      </c>
    </row>
    <row r="3735" spans="1:5" ht="13.5">
      <c r="A3735" s="3" t="s">
        <v>370</v>
      </c>
      <c r="B3735" s="3" t="str">
        <f>"2220070006"</f>
        <v>2220070006</v>
      </c>
      <c r="C3735" s="3" t="s">
        <v>7</v>
      </c>
      <c r="D3735" s="3" t="s">
        <v>366</v>
      </c>
      <c r="E3735" s="3" t="s">
        <v>9</v>
      </c>
    </row>
    <row r="3736" spans="1:5" ht="13.5">
      <c r="A3736" s="3" t="s">
        <v>371</v>
      </c>
      <c r="B3736" s="3" t="str">
        <f>"2220070007"</f>
        <v>2220070007</v>
      </c>
      <c r="C3736" s="3" t="s">
        <v>7</v>
      </c>
      <c r="D3736" s="3" t="s">
        <v>366</v>
      </c>
      <c r="E3736" s="3" t="s">
        <v>9</v>
      </c>
    </row>
    <row r="3737" spans="1:5" ht="13.5">
      <c r="A3737" s="3" t="s">
        <v>372</v>
      </c>
      <c r="B3737" s="3" t="str">
        <f>"2220070008"</f>
        <v>2220070008</v>
      </c>
      <c r="C3737" s="3" t="s">
        <v>7</v>
      </c>
      <c r="D3737" s="3" t="s">
        <v>366</v>
      </c>
      <c r="E3737" s="3" t="s">
        <v>9</v>
      </c>
    </row>
    <row r="3738" spans="1:5" ht="13.5">
      <c r="A3738" s="3" t="s">
        <v>373</v>
      </c>
      <c r="B3738" s="3" t="str">
        <f>"2220070009"</f>
        <v>2220070009</v>
      </c>
      <c r="C3738" s="3" t="s">
        <v>7</v>
      </c>
      <c r="D3738" s="3" t="s">
        <v>366</v>
      </c>
      <c r="E3738" s="3" t="s">
        <v>9</v>
      </c>
    </row>
    <row r="3739" spans="1:5" ht="13.5">
      <c r="A3739" s="3" t="s">
        <v>374</v>
      </c>
      <c r="B3739" s="3" t="str">
        <f>"2220070010"</f>
        <v>2220070010</v>
      </c>
      <c r="C3739" s="3" t="s">
        <v>11</v>
      </c>
      <c r="D3739" s="3" t="s">
        <v>366</v>
      </c>
      <c r="E3739" s="3" t="s">
        <v>9</v>
      </c>
    </row>
    <row r="3740" spans="1:5" ht="13.5">
      <c r="A3740" s="3" t="s">
        <v>375</v>
      </c>
      <c r="B3740" s="3" t="str">
        <f>"2220070011"</f>
        <v>2220070011</v>
      </c>
      <c r="C3740" s="3" t="s">
        <v>7</v>
      </c>
      <c r="D3740" s="3" t="s">
        <v>366</v>
      </c>
      <c r="E3740" s="3" t="s">
        <v>9</v>
      </c>
    </row>
    <row r="3741" spans="1:5" ht="13.5">
      <c r="A3741" s="3" t="s">
        <v>376</v>
      </c>
      <c r="B3741" s="3" t="str">
        <f>"2220070012"</f>
        <v>2220070012</v>
      </c>
      <c r="C3741" s="3" t="s">
        <v>7</v>
      </c>
      <c r="D3741" s="3" t="s">
        <v>366</v>
      </c>
      <c r="E3741" s="3" t="s">
        <v>9</v>
      </c>
    </row>
    <row r="3742" spans="1:5" ht="13.5">
      <c r="A3742" s="3" t="s">
        <v>377</v>
      </c>
      <c r="B3742" s="3" t="str">
        <f>"2220070013"</f>
        <v>2220070013</v>
      </c>
      <c r="C3742" s="3" t="s">
        <v>7</v>
      </c>
      <c r="D3742" s="3" t="s">
        <v>366</v>
      </c>
      <c r="E3742" s="3" t="s">
        <v>9</v>
      </c>
    </row>
    <row r="3743" spans="1:5" ht="13.5">
      <c r="A3743" s="3" t="s">
        <v>378</v>
      </c>
      <c r="B3743" s="3" t="str">
        <f>"2220070014"</f>
        <v>2220070014</v>
      </c>
      <c r="C3743" s="3" t="s">
        <v>7</v>
      </c>
      <c r="D3743" s="3" t="s">
        <v>366</v>
      </c>
      <c r="E3743" s="3" t="s">
        <v>9</v>
      </c>
    </row>
    <row r="3744" spans="1:5" ht="13.5">
      <c r="A3744" s="3" t="s">
        <v>379</v>
      </c>
      <c r="B3744" s="3" t="str">
        <f>"2220070015"</f>
        <v>2220070015</v>
      </c>
      <c r="C3744" s="3" t="s">
        <v>7</v>
      </c>
      <c r="D3744" s="3" t="s">
        <v>366</v>
      </c>
      <c r="E3744" s="3" t="s">
        <v>9</v>
      </c>
    </row>
    <row r="3745" spans="1:5" ht="13.5">
      <c r="A3745" s="3" t="s">
        <v>380</v>
      </c>
      <c r="B3745" s="3" t="str">
        <f>"2220070016"</f>
        <v>2220070016</v>
      </c>
      <c r="C3745" s="3" t="s">
        <v>7</v>
      </c>
      <c r="D3745" s="3" t="s">
        <v>366</v>
      </c>
      <c r="E3745" s="3" t="s">
        <v>9</v>
      </c>
    </row>
    <row r="3746" spans="1:5" ht="13.5">
      <c r="A3746" s="3" t="s">
        <v>381</v>
      </c>
      <c r="B3746" s="3" t="str">
        <f>"2220070017"</f>
        <v>2220070017</v>
      </c>
      <c r="C3746" s="3" t="s">
        <v>7</v>
      </c>
      <c r="D3746" s="3" t="s">
        <v>366</v>
      </c>
      <c r="E3746" s="3" t="s">
        <v>9</v>
      </c>
    </row>
    <row r="3747" spans="1:5" ht="13.5">
      <c r="A3747" s="3" t="s">
        <v>382</v>
      </c>
      <c r="B3747" s="3" t="str">
        <f>"2220070018"</f>
        <v>2220070018</v>
      </c>
      <c r="C3747" s="3" t="s">
        <v>7</v>
      </c>
      <c r="D3747" s="3" t="s">
        <v>366</v>
      </c>
      <c r="E3747" s="3" t="s">
        <v>9</v>
      </c>
    </row>
    <row r="3748" spans="1:5" ht="13.5">
      <c r="A3748" s="3" t="s">
        <v>383</v>
      </c>
      <c r="B3748" s="3" t="str">
        <f>"2220070019"</f>
        <v>2220070019</v>
      </c>
      <c r="C3748" s="3" t="s">
        <v>7</v>
      </c>
      <c r="D3748" s="3" t="s">
        <v>366</v>
      </c>
      <c r="E3748" s="3" t="s">
        <v>9</v>
      </c>
    </row>
    <row r="3749" spans="1:5" ht="13.5">
      <c r="A3749" s="3" t="s">
        <v>384</v>
      </c>
      <c r="B3749" s="3" t="str">
        <f>"2220070020"</f>
        <v>2220070020</v>
      </c>
      <c r="C3749" s="3" t="s">
        <v>7</v>
      </c>
      <c r="D3749" s="3" t="s">
        <v>366</v>
      </c>
      <c r="E3749" s="3" t="s">
        <v>9</v>
      </c>
    </row>
    <row r="3750" spans="1:5" ht="13.5">
      <c r="A3750" s="3" t="s">
        <v>385</v>
      </c>
      <c r="B3750" s="3" t="str">
        <f>"2220070021"</f>
        <v>2220070021</v>
      </c>
      <c r="C3750" s="3" t="s">
        <v>7</v>
      </c>
      <c r="D3750" s="3" t="s">
        <v>366</v>
      </c>
      <c r="E3750" s="3" t="s">
        <v>9</v>
      </c>
    </row>
    <row r="3751" spans="1:5" ht="13.5">
      <c r="A3751" s="3" t="s">
        <v>386</v>
      </c>
      <c r="B3751" s="3" t="str">
        <f>"2220070022"</f>
        <v>2220070022</v>
      </c>
      <c r="C3751" s="3" t="s">
        <v>7</v>
      </c>
      <c r="D3751" s="3" t="s">
        <v>366</v>
      </c>
      <c r="E3751" s="3" t="s">
        <v>9</v>
      </c>
    </row>
    <row r="3752" spans="1:5" ht="13.5">
      <c r="A3752" s="3" t="s">
        <v>387</v>
      </c>
      <c r="B3752" s="3" t="str">
        <f>"2220070023"</f>
        <v>2220070023</v>
      </c>
      <c r="C3752" s="3" t="s">
        <v>7</v>
      </c>
      <c r="D3752" s="3" t="s">
        <v>366</v>
      </c>
      <c r="E3752" s="3" t="s">
        <v>9</v>
      </c>
    </row>
    <row r="3753" spans="1:5" ht="13.5">
      <c r="A3753" s="3" t="s">
        <v>388</v>
      </c>
      <c r="B3753" s="3" t="str">
        <f>"2220070024"</f>
        <v>2220070024</v>
      </c>
      <c r="C3753" s="3" t="s">
        <v>7</v>
      </c>
      <c r="D3753" s="3" t="s">
        <v>366</v>
      </c>
      <c r="E3753" s="3" t="s">
        <v>9</v>
      </c>
    </row>
    <row r="3754" spans="1:5" ht="13.5">
      <c r="A3754" s="3" t="s">
        <v>389</v>
      </c>
      <c r="B3754" s="3" t="str">
        <f>"2220070025"</f>
        <v>2220070025</v>
      </c>
      <c r="C3754" s="3" t="s">
        <v>7</v>
      </c>
      <c r="D3754" s="3" t="s">
        <v>366</v>
      </c>
      <c r="E3754" s="3" t="s">
        <v>9</v>
      </c>
    </row>
    <row r="3755" spans="1:5" ht="13.5">
      <c r="A3755" s="3" t="s">
        <v>390</v>
      </c>
      <c r="B3755" s="3" t="str">
        <f>"2220070026"</f>
        <v>2220070026</v>
      </c>
      <c r="C3755" s="3" t="s">
        <v>7</v>
      </c>
      <c r="D3755" s="3" t="s">
        <v>366</v>
      </c>
      <c r="E3755" s="3" t="s">
        <v>9</v>
      </c>
    </row>
    <row r="3756" spans="1:5" ht="13.5">
      <c r="A3756" s="3" t="s">
        <v>391</v>
      </c>
      <c r="B3756" s="3" t="str">
        <f>"2220070027"</f>
        <v>2220070027</v>
      </c>
      <c r="C3756" s="3" t="s">
        <v>7</v>
      </c>
      <c r="D3756" s="3" t="s">
        <v>366</v>
      </c>
      <c r="E3756" s="3" t="s">
        <v>9</v>
      </c>
    </row>
    <row r="3757" spans="1:5" ht="13.5">
      <c r="A3757" s="3" t="s">
        <v>392</v>
      </c>
      <c r="B3757" s="3" t="str">
        <f>"2220070028"</f>
        <v>2220070028</v>
      </c>
      <c r="C3757" s="3" t="s">
        <v>7</v>
      </c>
      <c r="D3757" s="3" t="s">
        <v>366</v>
      </c>
      <c r="E3757" s="3" t="s">
        <v>9</v>
      </c>
    </row>
    <row r="3758" spans="1:5" ht="13.5">
      <c r="A3758" s="3" t="s">
        <v>393</v>
      </c>
      <c r="B3758" s="3" t="str">
        <f>"2220070029"</f>
        <v>2220070029</v>
      </c>
      <c r="C3758" s="3" t="s">
        <v>7</v>
      </c>
      <c r="D3758" s="3" t="s">
        <v>366</v>
      </c>
      <c r="E3758" s="3" t="s">
        <v>9</v>
      </c>
    </row>
    <row r="3759" spans="1:5" ht="13.5">
      <c r="A3759" s="3" t="s">
        <v>394</v>
      </c>
      <c r="B3759" s="3" t="str">
        <f>"2220070030"</f>
        <v>2220070030</v>
      </c>
      <c r="C3759" s="3" t="s">
        <v>7</v>
      </c>
      <c r="D3759" s="3" t="s">
        <v>366</v>
      </c>
      <c r="E3759" s="3" t="s">
        <v>9</v>
      </c>
    </row>
    <row r="3760" spans="1:5" ht="13.5">
      <c r="A3760" s="3" t="s">
        <v>395</v>
      </c>
      <c r="B3760" s="3" t="str">
        <f>"2220070031"</f>
        <v>2220070031</v>
      </c>
      <c r="C3760" s="3" t="s">
        <v>7</v>
      </c>
      <c r="D3760" s="3" t="s">
        <v>366</v>
      </c>
      <c r="E3760" s="3" t="s">
        <v>9</v>
      </c>
    </row>
    <row r="3761" spans="1:5" ht="13.5">
      <c r="A3761" s="3" t="s">
        <v>396</v>
      </c>
      <c r="B3761" s="3" t="str">
        <f>"2220070032"</f>
        <v>2220070032</v>
      </c>
      <c r="C3761" s="3" t="s">
        <v>7</v>
      </c>
      <c r="D3761" s="3" t="s">
        <v>366</v>
      </c>
      <c r="E3761" s="3" t="s">
        <v>9</v>
      </c>
    </row>
    <row r="3762" spans="1:5" ht="13.5">
      <c r="A3762" s="3" t="s">
        <v>397</v>
      </c>
      <c r="B3762" s="3" t="str">
        <f>"2220070033"</f>
        <v>2220070033</v>
      </c>
      <c r="C3762" s="3" t="s">
        <v>7</v>
      </c>
      <c r="D3762" s="3" t="s">
        <v>366</v>
      </c>
      <c r="E3762" s="3" t="s">
        <v>9</v>
      </c>
    </row>
    <row r="3763" spans="1:5" ht="13.5">
      <c r="A3763" s="3" t="s">
        <v>398</v>
      </c>
      <c r="B3763" s="3" t="str">
        <f>"2220070034"</f>
        <v>2220070034</v>
      </c>
      <c r="C3763" s="3" t="s">
        <v>7</v>
      </c>
      <c r="D3763" s="3" t="s">
        <v>366</v>
      </c>
      <c r="E3763" s="3" t="s">
        <v>9</v>
      </c>
    </row>
    <row r="3764" spans="1:5" ht="13.5">
      <c r="A3764" s="3" t="s">
        <v>399</v>
      </c>
      <c r="B3764" s="3" t="str">
        <f>"2220070035"</f>
        <v>2220070035</v>
      </c>
      <c r="C3764" s="3" t="s">
        <v>7</v>
      </c>
      <c r="D3764" s="3" t="s">
        <v>366</v>
      </c>
      <c r="E3764" s="3" t="s">
        <v>9</v>
      </c>
    </row>
    <row r="3765" spans="1:5" ht="13.5">
      <c r="A3765" s="3" t="s">
        <v>400</v>
      </c>
      <c r="B3765" s="3" t="str">
        <f>"2220070036"</f>
        <v>2220070036</v>
      </c>
      <c r="C3765" s="3" t="s">
        <v>7</v>
      </c>
      <c r="D3765" s="3" t="s">
        <v>366</v>
      </c>
      <c r="E3765" s="3" t="s">
        <v>9</v>
      </c>
    </row>
    <row r="3766" spans="1:5" ht="13.5">
      <c r="A3766" s="3" t="s">
        <v>401</v>
      </c>
      <c r="B3766" s="3" t="str">
        <f>"2220070037"</f>
        <v>2220070037</v>
      </c>
      <c r="C3766" s="3" t="s">
        <v>7</v>
      </c>
      <c r="D3766" s="3" t="s">
        <v>366</v>
      </c>
      <c r="E3766" s="3" t="s">
        <v>9</v>
      </c>
    </row>
    <row r="3767" spans="1:5" ht="13.5">
      <c r="A3767" s="3" t="s">
        <v>402</v>
      </c>
      <c r="B3767" s="3" t="str">
        <f>"2220070038"</f>
        <v>2220070038</v>
      </c>
      <c r="C3767" s="3" t="s">
        <v>7</v>
      </c>
      <c r="D3767" s="3" t="s">
        <v>366</v>
      </c>
      <c r="E3767" s="3" t="s">
        <v>9</v>
      </c>
    </row>
    <row r="3768" spans="1:5" ht="13.5">
      <c r="A3768" s="3" t="s">
        <v>3685</v>
      </c>
      <c r="B3768" s="3" t="str">
        <f>"3320010001"</f>
        <v>3320010001</v>
      </c>
      <c r="C3768" s="3" t="s">
        <v>11</v>
      </c>
      <c r="D3768" s="3" t="s">
        <v>8</v>
      </c>
      <c r="E3768" s="3" t="s">
        <v>3686</v>
      </c>
    </row>
    <row r="3769" spans="1:5" ht="13.5">
      <c r="A3769" s="3" t="s">
        <v>3687</v>
      </c>
      <c r="B3769" s="3" t="str">
        <f>"3320010002"</f>
        <v>3320010002</v>
      </c>
      <c r="C3769" s="3" t="s">
        <v>7</v>
      </c>
      <c r="D3769" s="3" t="s">
        <v>8</v>
      </c>
      <c r="E3769" s="3" t="s">
        <v>3686</v>
      </c>
    </row>
    <row r="3770" spans="1:5" ht="13.5">
      <c r="A3770" s="3" t="s">
        <v>3688</v>
      </c>
      <c r="B3770" s="3" t="str">
        <f>"3320010003"</f>
        <v>3320010003</v>
      </c>
      <c r="C3770" s="3" t="s">
        <v>7</v>
      </c>
      <c r="D3770" s="3" t="s">
        <v>8</v>
      </c>
      <c r="E3770" s="3" t="s">
        <v>3686</v>
      </c>
    </row>
    <row r="3771" spans="1:5" ht="13.5">
      <c r="A3771" s="3" t="s">
        <v>3689</v>
      </c>
      <c r="B3771" s="3" t="str">
        <f>"3320010004"</f>
        <v>3320010004</v>
      </c>
      <c r="C3771" s="3" t="s">
        <v>3690</v>
      </c>
      <c r="D3771" s="3" t="s">
        <v>8</v>
      </c>
      <c r="E3771" s="3" t="s">
        <v>3686</v>
      </c>
    </row>
    <row r="3772" spans="1:5" ht="13.5">
      <c r="A3772" s="3" t="s">
        <v>3691</v>
      </c>
      <c r="B3772" s="3" t="str">
        <f>"3320010005"</f>
        <v>3320010005</v>
      </c>
      <c r="C3772" s="3" t="s">
        <v>7</v>
      </c>
      <c r="D3772" s="3" t="s">
        <v>8</v>
      </c>
      <c r="E3772" s="3" t="s">
        <v>3686</v>
      </c>
    </row>
    <row r="3773" spans="1:5" ht="13.5">
      <c r="A3773" s="3" t="s">
        <v>3692</v>
      </c>
      <c r="B3773" s="3" t="str">
        <f>"3320010006"</f>
        <v>3320010006</v>
      </c>
      <c r="C3773" s="3" t="s">
        <v>11</v>
      </c>
      <c r="D3773" s="3" t="s">
        <v>8</v>
      </c>
      <c r="E3773" s="3" t="s">
        <v>3686</v>
      </c>
    </row>
    <row r="3774" spans="1:5" ht="13.5">
      <c r="A3774" s="3" t="s">
        <v>3693</v>
      </c>
      <c r="B3774" s="3" t="str">
        <f>"3320010007"</f>
        <v>3320010007</v>
      </c>
      <c r="C3774" s="3" t="s">
        <v>7</v>
      </c>
      <c r="D3774" s="3" t="s">
        <v>8</v>
      </c>
      <c r="E3774" s="3" t="s">
        <v>3686</v>
      </c>
    </row>
    <row r="3775" spans="1:5" ht="13.5">
      <c r="A3775" s="3" t="s">
        <v>3694</v>
      </c>
      <c r="B3775" s="3" t="str">
        <f>"3320010008"</f>
        <v>3320010008</v>
      </c>
      <c r="C3775" s="3" t="s">
        <v>7</v>
      </c>
      <c r="D3775" s="3" t="s">
        <v>8</v>
      </c>
      <c r="E3775" s="3" t="s">
        <v>3686</v>
      </c>
    </row>
    <row r="3776" spans="1:5" ht="13.5">
      <c r="A3776" s="3" t="s">
        <v>3695</v>
      </c>
      <c r="B3776" s="3" t="str">
        <f>"3320010009"</f>
        <v>3320010009</v>
      </c>
      <c r="C3776" s="3" t="s">
        <v>7</v>
      </c>
      <c r="D3776" s="3" t="s">
        <v>8</v>
      </c>
      <c r="E3776" s="3" t="s">
        <v>3686</v>
      </c>
    </row>
    <row r="3777" spans="1:5" ht="13.5">
      <c r="A3777" s="3" t="s">
        <v>3696</v>
      </c>
      <c r="B3777" s="3" t="str">
        <f>"3320010010"</f>
        <v>3320010010</v>
      </c>
      <c r="C3777" s="3" t="s">
        <v>7</v>
      </c>
      <c r="D3777" s="3" t="s">
        <v>8</v>
      </c>
      <c r="E3777" s="3" t="s">
        <v>3686</v>
      </c>
    </row>
    <row r="3778" spans="1:5" ht="13.5">
      <c r="A3778" s="3" t="s">
        <v>3697</v>
      </c>
      <c r="B3778" s="3" t="str">
        <f>"3320010011"</f>
        <v>3320010011</v>
      </c>
      <c r="C3778" s="3" t="s">
        <v>7</v>
      </c>
      <c r="D3778" s="3" t="s">
        <v>8</v>
      </c>
      <c r="E3778" s="3" t="s">
        <v>3686</v>
      </c>
    </row>
    <row r="3779" spans="1:5" ht="13.5">
      <c r="A3779" s="3" t="s">
        <v>3698</v>
      </c>
      <c r="B3779" s="3" t="str">
        <f>"3320010012"</f>
        <v>3320010012</v>
      </c>
      <c r="C3779" s="3" t="s">
        <v>11</v>
      </c>
      <c r="D3779" s="3" t="s">
        <v>8</v>
      </c>
      <c r="E3779" s="3" t="s">
        <v>3686</v>
      </c>
    </row>
    <row r="3780" spans="1:5" ht="13.5">
      <c r="A3780" s="3" t="s">
        <v>3699</v>
      </c>
      <c r="B3780" s="3" t="str">
        <f>"3320010013"</f>
        <v>3320010013</v>
      </c>
      <c r="C3780" s="3" t="s">
        <v>3690</v>
      </c>
      <c r="D3780" s="3" t="s">
        <v>8</v>
      </c>
      <c r="E3780" s="3" t="s">
        <v>3686</v>
      </c>
    </row>
    <row r="3781" spans="1:5" ht="13.5">
      <c r="A3781" s="3" t="s">
        <v>3700</v>
      </c>
      <c r="B3781" s="3" t="str">
        <f>"3320010014"</f>
        <v>3320010014</v>
      </c>
      <c r="C3781" s="3" t="s">
        <v>7</v>
      </c>
      <c r="D3781" s="3" t="s">
        <v>8</v>
      </c>
      <c r="E3781" s="3" t="s">
        <v>3686</v>
      </c>
    </row>
    <row r="3782" spans="1:5" ht="13.5">
      <c r="A3782" s="3" t="s">
        <v>3701</v>
      </c>
      <c r="B3782" s="3" t="str">
        <f>"3320010015"</f>
        <v>3320010015</v>
      </c>
      <c r="C3782" s="3" t="s">
        <v>7</v>
      </c>
      <c r="D3782" s="3" t="s">
        <v>8</v>
      </c>
      <c r="E3782" s="3" t="s">
        <v>3686</v>
      </c>
    </row>
    <row r="3783" spans="1:5" ht="13.5">
      <c r="A3783" s="3" t="s">
        <v>3702</v>
      </c>
      <c r="B3783" s="3" t="str">
        <f>"3320010016"</f>
        <v>3320010016</v>
      </c>
      <c r="C3783" s="3" t="s">
        <v>11</v>
      </c>
      <c r="D3783" s="3" t="s">
        <v>8</v>
      </c>
      <c r="E3783" s="3" t="s">
        <v>3686</v>
      </c>
    </row>
    <row r="3784" spans="1:5" ht="13.5">
      <c r="A3784" s="3" t="s">
        <v>3703</v>
      </c>
      <c r="B3784" s="3" t="str">
        <f>"3320010017"</f>
        <v>3320010017</v>
      </c>
      <c r="C3784" s="3" t="s">
        <v>11</v>
      </c>
      <c r="D3784" s="3" t="s">
        <v>8</v>
      </c>
      <c r="E3784" s="3" t="s">
        <v>3686</v>
      </c>
    </row>
    <row r="3785" spans="1:5" ht="13.5">
      <c r="A3785" s="3" t="s">
        <v>3704</v>
      </c>
      <c r="B3785" s="3" t="str">
        <f>"3320010018"</f>
        <v>3320010018</v>
      </c>
      <c r="C3785" s="3" t="s">
        <v>7</v>
      </c>
      <c r="D3785" s="3" t="s">
        <v>8</v>
      </c>
      <c r="E3785" s="3" t="s">
        <v>3686</v>
      </c>
    </row>
    <row r="3786" spans="1:5" ht="13.5">
      <c r="A3786" s="3" t="s">
        <v>3705</v>
      </c>
      <c r="B3786" s="3" t="str">
        <f>"3320010019"</f>
        <v>3320010019</v>
      </c>
      <c r="C3786" s="3" t="s">
        <v>7</v>
      </c>
      <c r="D3786" s="3" t="s">
        <v>8</v>
      </c>
      <c r="E3786" s="3" t="s">
        <v>3686</v>
      </c>
    </row>
    <row r="3787" spans="1:5" ht="13.5">
      <c r="A3787" s="3" t="s">
        <v>3706</v>
      </c>
      <c r="B3787" s="3" t="str">
        <f>"3320020001"</f>
        <v>3320020001</v>
      </c>
      <c r="C3787" s="3" t="s">
        <v>7</v>
      </c>
      <c r="D3787" s="3" t="s">
        <v>66</v>
      </c>
      <c r="E3787" s="3" t="s">
        <v>3686</v>
      </c>
    </row>
    <row r="3788" spans="1:5" ht="13.5">
      <c r="A3788" s="3" t="s">
        <v>3707</v>
      </c>
      <c r="B3788" s="3" t="str">
        <f>"3320020002"</f>
        <v>3320020002</v>
      </c>
      <c r="C3788" s="3" t="s">
        <v>7</v>
      </c>
      <c r="D3788" s="3" t="s">
        <v>66</v>
      </c>
      <c r="E3788" s="3" t="s">
        <v>3686</v>
      </c>
    </row>
    <row r="3789" spans="1:5" ht="13.5">
      <c r="A3789" s="3" t="s">
        <v>3708</v>
      </c>
      <c r="B3789" s="3" t="str">
        <f>"3320020003"</f>
        <v>3320020003</v>
      </c>
      <c r="C3789" s="3" t="s">
        <v>3690</v>
      </c>
      <c r="D3789" s="3" t="s">
        <v>66</v>
      </c>
      <c r="E3789" s="3" t="s">
        <v>3686</v>
      </c>
    </row>
    <row r="3790" spans="1:5" ht="13.5">
      <c r="A3790" s="3" t="s">
        <v>3709</v>
      </c>
      <c r="B3790" s="3" t="str">
        <f>"3320020004"</f>
        <v>3320020004</v>
      </c>
      <c r="C3790" s="3" t="s">
        <v>11</v>
      </c>
      <c r="D3790" s="3" t="s">
        <v>66</v>
      </c>
      <c r="E3790" s="3" t="s">
        <v>3686</v>
      </c>
    </row>
    <row r="3791" spans="1:5" ht="13.5">
      <c r="A3791" s="3" t="s">
        <v>3710</v>
      </c>
      <c r="B3791" s="3" t="str">
        <f>"3320020005"</f>
        <v>3320020005</v>
      </c>
      <c r="C3791" s="3" t="s">
        <v>11</v>
      </c>
      <c r="D3791" s="3" t="s">
        <v>66</v>
      </c>
      <c r="E3791" s="3" t="s">
        <v>3686</v>
      </c>
    </row>
    <row r="3792" spans="1:5" ht="13.5">
      <c r="A3792" s="3" t="s">
        <v>3711</v>
      </c>
      <c r="B3792" s="3" t="str">
        <f>"3320020006"</f>
        <v>3320020006</v>
      </c>
      <c r="C3792" s="3" t="s">
        <v>11</v>
      </c>
      <c r="D3792" s="3" t="s">
        <v>66</v>
      </c>
      <c r="E3792" s="3" t="s">
        <v>3686</v>
      </c>
    </row>
    <row r="3793" spans="1:5" ht="13.5">
      <c r="A3793" s="3" t="s">
        <v>3712</v>
      </c>
      <c r="B3793" s="3" t="str">
        <f>"3320020007"</f>
        <v>3320020007</v>
      </c>
      <c r="C3793" s="3" t="s">
        <v>7</v>
      </c>
      <c r="D3793" s="3" t="s">
        <v>66</v>
      </c>
      <c r="E3793" s="3" t="s">
        <v>3686</v>
      </c>
    </row>
    <row r="3794" spans="1:5" ht="13.5">
      <c r="A3794" s="3" t="s">
        <v>3713</v>
      </c>
      <c r="B3794" s="3" t="str">
        <f>"3320030001"</f>
        <v>3320030001</v>
      </c>
      <c r="C3794" s="3" t="s">
        <v>7</v>
      </c>
      <c r="D3794" s="3" t="s">
        <v>117</v>
      </c>
      <c r="E3794" s="3" t="s">
        <v>3686</v>
      </c>
    </row>
    <row r="3795" spans="1:5" ht="13.5">
      <c r="A3795" s="3" t="s">
        <v>3714</v>
      </c>
      <c r="B3795" s="3" t="str">
        <f>"3320030002"</f>
        <v>3320030002</v>
      </c>
      <c r="C3795" s="3" t="s">
        <v>11</v>
      </c>
      <c r="D3795" s="3" t="s">
        <v>117</v>
      </c>
      <c r="E3795" s="3" t="s">
        <v>3686</v>
      </c>
    </row>
    <row r="3796" spans="1:5" ht="13.5">
      <c r="A3796" s="3" t="s">
        <v>3715</v>
      </c>
      <c r="B3796" s="3" t="str">
        <f>"3320030003"</f>
        <v>3320030003</v>
      </c>
      <c r="C3796" s="3" t="s">
        <v>7</v>
      </c>
      <c r="D3796" s="3" t="s">
        <v>117</v>
      </c>
      <c r="E3796" s="3" t="s">
        <v>3686</v>
      </c>
    </row>
    <row r="3797" spans="1:5" ht="13.5">
      <c r="A3797" s="3" t="s">
        <v>3716</v>
      </c>
      <c r="B3797" s="3" t="str">
        <f>"3320030004"</f>
        <v>3320030004</v>
      </c>
      <c r="C3797" s="3" t="s">
        <v>7</v>
      </c>
      <c r="D3797" s="3" t="s">
        <v>117</v>
      </c>
      <c r="E3797" s="3" t="s">
        <v>3686</v>
      </c>
    </row>
    <row r="3798" spans="1:5" ht="13.5">
      <c r="A3798" s="3" t="s">
        <v>3717</v>
      </c>
      <c r="B3798" s="3" t="str">
        <f>"3320030005"</f>
        <v>3320030005</v>
      </c>
      <c r="C3798" s="3" t="s">
        <v>11</v>
      </c>
      <c r="D3798" s="3" t="s">
        <v>117</v>
      </c>
      <c r="E3798" s="3" t="s">
        <v>3686</v>
      </c>
    </row>
    <row r="3799" spans="1:5" ht="13.5">
      <c r="A3799" s="3" t="s">
        <v>3718</v>
      </c>
      <c r="B3799" s="3" t="str">
        <f>"3320030006"</f>
        <v>3320030006</v>
      </c>
      <c r="C3799" s="3" t="s">
        <v>7</v>
      </c>
      <c r="D3799" s="3" t="s">
        <v>117</v>
      </c>
      <c r="E3799" s="3" t="s">
        <v>3686</v>
      </c>
    </row>
    <row r="3800" spans="1:5" ht="13.5">
      <c r="A3800" s="3" t="s">
        <v>3719</v>
      </c>
      <c r="B3800" s="3" t="str">
        <f>"3320030007"</f>
        <v>3320030007</v>
      </c>
      <c r="C3800" s="3" t="s">
        <v>7</v>
      </c>
      <c r="D3800" s="3" t="s">
        <v>117</v>
      </c>
      <c r="E3800" s="3" t="s">
        <v>3686</v>
      </c>
    </row>
    <row r="3801" spans="1:5" ht="13.5">
      <c r="A3801" s="3" t="s">
        <v>3720</v>
      </c>
      <c r="B3801" s="3" t="str">
        <f>"3320030008"</f>
        <v>3320030008</v>
      </c>
      <c r="C3801" s="3" t="s">
        <v>7</v>
      </c>
      <c r="D3801" s="3" t="s">
        <v>117</v>
      </c>
      <c r="E3801" s="3" t="s">
        <v>3686</v>
      </c>
    </row>
    <row r="3802" spans="1:5" ht="13.5">
      <c r="A3802" s="3" t="s">
        <v>3721</v>
      </c>
      <c r="B3802" s="3" t="str">
        <f>"3320030009"</f>
        <v>3320030009</v>
      </c>
      <c r="C3802" s="3" t="s">
        <v>11</v>
      </c>
      <c r="D3802" s="3" t="s">
        <v>117</v>
      </c>
      <c r="E3802" s="3" t="s">
        <v>3686</v>
      </c>
    </row>
    <row r="3803" spans="1:5" ht="13.5">
      <c r="A3803" s="3" t="s">
        <v>3722</v>
      </c>
      <c r="B3803" s="3" t="str">
        <f>"3320030010"</f>
        <v>3320030010</v>
      </c>
      <c r="C3803" s="3" t="s">
        <v>7</v>
      </c>
      <c r="D3803" s="3" t="s">
        <v>117</v>
      </c>
      <c r="E3803" s="3" t="s">
        <v>3686</v>
      </c>
    </row>
    <row r="3804" spans="1:5" ht="13.5">
      <c r="A3804" s="3" t="s">
        <v>3723</v>
      </c>
      <c r="B3804" s="3" t="str">
        <f>"3320030011"</f>
        <v>3320030011</v>
      </c>
      <c r="C3804" s="3" t="s">
        <v>11</v>
      </c>
      <c r="D3804" s="3" t="s">
        <v>117</v>
      </c>
      <c r="E3804" s="3" t="s">
        <v>3686</v>
      </c>
    </row>
    <row r="3805" spans="1:5" ht="13.5">
      <c r="A3805" s="3" t="s">
        <v>3724</v>
      </c>
      <c r="B3805" s="3" t="str">
        <f>"3320030012"</f>
        <v>3320030012</v>
      </c>
      <c r="C3805" s="3" t="s">
        <v>7</v>
      </c>
      <c r="D3805" s="3" t="s">
        <v>117</v>
      </c>
      <c r="E3805" s="3" t="s">
        <v>3686</v>
      </c>
    </row>
    <row r="3806" spans="1:5" ht="13.5">
      <c r="A3806" s="3" t="s">
        <v>3725</v>
      </c>
      <c r="B3806" s="3" t="str">
        <f>"3320030013"</f>
        <v>3320030013</v>
      </c>
      <c r="C3806" s="3" t="s">
        <v>7</v>
      </c>
      <c r="D3806" s="3" t="s">
        <v>117</v>
      </c>
      <c r="E3806" s="3" t="s">
        <v>3686</v>
      </c>
    </row>
    <row r="3807" spans="1:5" ht="13.5">
      <c r="A3807" s="3" t="s">
        <v>332</v>
      </c>
      <c r="B3807" s="3" t="str">
        <f>"3320030014"</f>
        <v>3320030014</v>
      </c>
      <c r="C3807" s="3" t="s">
        <v>7</v>
      </c>
      <c r="D3807" s="3" t="s">
        <v>117</v>
      </c>
      <c r="E3807" s="3" t="s">
        <v>3686</v>
      </c>
    </row>
    <row r="3808" spans="1:5" ht="13.5">
      <c r="A3808" s="3" t="s">
        <v>3726</v>
      </c>
      <c r="B3808" s="3" t="str">
        <f>"3320030015"</f>
        <v>3320030015</v>
      </c>
      <c r="C3808" s="3" t="s">
        <v>11</v>
      </c>
      <c r="D3808" s="3" t="s">
        <v>117</v>
      </c>
      <c r="E3808" s="3" t="s">
        <v>3686</v>
      </c>
    </row>
    <row r="3809" spans="1:5" ht="13.5">
      <c r="A3809" s="3" t="s">
        <v>3727</v>
      </c>
      <c r="B3809" s="3" t="str">
        <f>"3320030016"</f>
        <v>3320030016</v>
      </c>
      <c r="C3809" s="3" t="s">
        <v>11</v>
      </c>
      <c r="D3809" s="3" t="s">
        <v>117</v>
      </c>
      <c r="E3809" s="3" t="s">
        <v>3686</v>
      </c>
    </row>
    <row r="3810" spans="1:5" ht="13.5">
      <c r="A3810" s="3" t="s">
        <v>3728</v>
      </c>
      <c r="B3810" s="3" t="str">
        <f>"3320030017"</f>
        <v>3320030017</v>
      </c>
      <c r="C3810" s="3" t="s">
        <v>7</v>
      </c>
      <c r="D3810" s="3" t="s">
        <v>117</v>
      </c>
      <c r="E3810" s="3" t="s">
        <v>3686</v>
      </c>
    </row>
    <row r="3811" spans="1:5" ht="13.5">
      <c r="A3811" s="3" t="s">
        <v>3729</v>
      </c>
      <c r="B3811" s="3" t="str">
        <f>"3320030018"</f>
        <v>3320030018</v>
      </c>
      <c r="C3811" s="3" t="s">
        <v>7</v>
      </c>
      <c r="D3811" s="3" t="s">
        <v>117</v>
      </c>
      <c r="E3811" s="3" t="s">
        <v>3686</v>
      </c>
    </row>
    <row r="3812" spans="1:5" ht="13.5">
      <c r="A3812" s="3" t="s">
        <v>3730</v>
      </c>
      <c r="B3812" s="3" t="str">
        <f>"3320030019"</f>
        <v>3320030019</v>
      </c>
      <c r="C3812" s="3" t="s">
        <v>11</v>
      </c>
      <c r="D3812" s="3" t="s">
        <v>117</v>
      </c>
      <c r="E3812" s="3" t="s">
        <v>3686</v>
      </c>
    </row>
    <row r="3813" spans="1:5" ht="13.5">
      <c r="A3813" s="3" t="s">
        <v>3731</v>
      </c>
      <c r="B3813" s="3" t="str">
        <f>"3320030020"</f>
        <v>3320030020</v>
      </c>
      <c r="C3813" s="3" t="s">
        <v>11</v>
      </c>
      <c r="D3813" s="3" t="s">
        <v>117</v>
      </c>
      <c r="E3813" s="3" t="s">
        <v>3686</v>
      </c>
    </row>
    <row r="3814" spans="1:5" ht="13.5">
      <c r="A3814" s="3" t="s">
        <v>3732</v>
      </c>
      <c r="B3814" s="3" t="str">
        <f>"3320030021"</f>
        <v>3320030021</v>
      </c>
      <c r="C3814" s="3" t="s">
        <v>7</v>
      </c>
      <c r="D3814" s="3" t="s">
        <v>117</v>
      </c>
      <c r="E3814" s="3" t="s">
        <v>3686</v>
      </c>
    </row>
    <row r="3815" spans="1:5" ht="13.5">
      <c r="A3815" s="3" t="s">
        <v>3733</v>
      </c>
      <c r="B3815" s="3" t="str">
        <f>"3320030022"</f>
        <v>3320030022</v>
      </c>
      <c r="C3815" s="3" t="s">
        <v>7</v>
      </c>
      <c r="D3815" s="3" t="s">
        <v>117</v>
      </c>
      <c r="E3815" s="3" t="s">
        <v>3686</v>
      </c>
    </row>
    <row r="3816" spans="1:5" ht="13.5">
      <c r="A3816" s="3" t="s">
        <v>3734</v>
      </c>
      <c r="B3816" s="3" t="str">
        <f>"3320030023"</f>
        <v>3320030023</v>
      </c>
      <c r="C3816" s="3" t="s">
        <v>11</v>
      </c>
      <c r="D3816" s="3" t="s">
        <v>117</v>
      </c>
      <c r="E3816" s="3" t="s">
        <v>3686</v>
      </c>
    </row>
    <row r="3817" spans="1:5" ht="13.5">
      <c r="A3817" s="3" t="s">
        <v>3735</v>
      </c>
      <c r="B3817" s="3" t="str">
        <f>"3320030024"</f>
        <v>3320030024</v>
      </c>
      <c r="C3817" s="3" t="s">
        <v>7</v>
      </c>
      <c r="D3817" s="3" t="s">
        <v>117</v>
      </c>
      <c r="E3817" s="3" t="s">
        <v>3686</v>
      </c>
    </row>
    <row r="3818" spans="1:5" ht="13.5">
      <c r="A3818" s="3" t="s">
        <v>3736</v>
      </c>
      <c r="B3818" s="3" t="str">
        <f>"3320030025"</f>
        <v>3320030025</v>
      </c>
      <c r="C3818" s="3" t="s">
        <v>7</v>
      </c>
      <c r="D3818" s="3" t="s">
        <v>117</v>
      </c>
      <c r="E3818" s="3" t="s">
        <v>3686</v>
      </c>
    </row>
    <row r="3819" spans="1:5" ht="13.5">
      <c r="A3819" s="3" t="s">
        <v>3737</v>
      </c>
      <c r="B3819" s="3" t="str">
        <f>"3320030026"</f>
        <v>3320030026</v>
      </c>
      <c r="C3819" s="3" t="s">
        <v>7</v>
      </c>
      <c r="D3819" s="3" t="s">
        <v>117</v>
      </c>
      <c r="E3819" s="3" t="s">
        <v>3686</v>
      </c>
    </row>
    <row r="3820" spans="1:5" ht="13.5">
      <c r="A3820" s="3" t="s">
        <v>3738</v>
      </c>
      <c r="B3820" s="3" t="str">
        <f>"3320030027"</f>
        <v>3320030027</v>
      </c>
      <c r="C3820" s="3" t="s">
        <v>7</v>
      </c>
      <c r="D3820" s="3" t="s">
        <v>117</v>
      </c>
      <c r="E3820" s="3" t="s">
        <v>3686</v>
      </c>
    </row>
    <row r="3821" spans="1:5" ht="13.5">
      <c r="A3821" s="3" t="s">
        <v>3739</v>
      </c>
      <c r="B3821" s="3" t="str">
        <f>"3320030028"</f>
        <v>3320030028</v>
      </c>
      <c r="C3821" s="3" t="s">
        <v>11</v>
      </c>
      <c r="D3821" s="3" t="s">
        <v>117</v>
      </c>
      <c r="E3821" s="3" t="s">
        <v>3686</v>
      </c>
    </row>
    <row r="3822" spans="1:5" ht="13.5">
      <c r="A3822" s="3" t="s">
        <v>2835</v>
      </c>
      <c r="B3822" s="3" t="str">
        <f>"3320030029"</f>
        <v>3320030029</v>
      </c>
      <c r="C3822" s="3" t="s">
        <v>7</v>
      </c>
      <c r="D3822" s="3" t="s">
        <v>117</v>
      </c>
      <c r="E3822" s="3" t="s">
        <v>3686</v>
      </c>
    </row>
    <row r="3823" spans="1:5" ht="13.5">
      <c r="A3823" s="3" t="s">
        <v>3740</v>
      </c>
      <c r="B3823" s="3" t="str">
        <f>"3320030030"</f>
        <v>3320030030</v>
      </c>
      <c r="C3823" s="3" t="s">
        <v>11</v>
      </c>
      <c r="D3823" s="3" t="s">
        <v>117</v>
      </c>
      <c r="E3823" s="3" t="s">
        <v>3686</v>
      </c>
    </row>
    <row r="3824" spans="1:5" ht="13.5">
      <c r="A3824" s="3" t="s">
        <v>3741</v>
      </c>
      <c r="B3824" s="3" t="str">
        <f>"3320030031"</f>
        <v>3320030031</v>
      </c>
      <c r="C3824" s="3" t="s">
        <v>7</v>
      </c>
      <c r="D3824" s="3" t="s">
        <v>117</v>
      </c>
      <c r="E3824" s="3" t="s">
        <v>3686</v>
      </c>
    </row>
    <row r="3825" spans="1:5" ht="13.5">
      <c r="A3825" s="3" t="s">
        <v>3742</v>
      </c>
      <c r="B3825" s="3" t="str">
        <f>"3320030032"</f>
        <v>3320030032</v>
      </c>
      <c r="C3825" s="3" t="s">
        <v>7</v>
      </c>
      <c r="D3825" s="3" t="s">
        <v>117</v>
      </c>
      <c r="E3825" s="3" t="s">
        <v>3686</v>
      </c>
    </row>
    <row r="3826" spans="1:5" ht="13.5">
      <c r="A3826" s="3" t="s">
        <v>3743</v>
      </c>
      <c r="B3826" s="3" t="str">
        <f>"3320030033"</f>
        <v>3320030033</v>
      </c>
      <c r="C3826" s="3" t="s">
        <v>11</v>
      </c>
      <c r="D3826" s="3" t="s">
        <v>117</v>
      </c>
      <c r="E3826" s="3" t="s">
        <v>3686</v>
      </c>
    </row>
    <row r="3827" spans="1:5" ht="13.5">
      <c r="A3827" s="3" t="s">
        <v>3744</v>
      </c>
      <c r="B3827" s="3" t="str">
        <f>"3320030034"</f>
        <v>3320030034</v>
      </c>
      <c r="C3827" s="3" t="s">
        <v>11</v>
      </c>
      <c r="D3827" s="3" t="s">
        <v>117</v>
      </c>
      <c r="E3827" s="3" t="s">
        <v>3686</v>
      </c>
    </row>
    <row r="3828" spans="1:5" ht="13.5">
      <c r="A3828" s="3" t="s">
        <v>3745</v>
      </c>
      <c r="B3828" s="3" t="str">
        <f>"3320030035"</f>
        <v>3320030035</v>
      </c>
      <c r="C3828" s="3" t="s">
        <v>11</v>
      </c>
      <c r="D3828" s="3" t="s">
        <v>117</v>
      </c>
      <c r="E3828" s="3" t="s">
        <v>3686</v>
      </c>
    </row>
    <row r="3829" spans="1:5" ht="13.5">
      <c r="A3829" s="3" t="s">
        <v>3746</v>
      </c>
      <c r="B3829" s="3" t="str">
        <f>"3320030036"</f>
        <v>3320030036</v>
      </c>
      <c r="C3829" s="3" t="s">
        <v>7</v>
      </c>
      <c r="D3829" s="3" t="s">
        <v>117</v>
      </c>
      <c r="E3829" s="3" t="s">
        <v>3686</v>
      </c>
    </row>
    <row r="3830" spans="1:5" ht="13.5">
      <c r="A3830" s="3" t="s">
        <v>3747</v>
      </c>
      <c r="B3830" s="3" t="str">
        <f>"3320030037"</f>
        <v>3320030037</v>
      </c>
      <c r="C3830" s="3" t="s">
        <v>7</v>
      </c>
      <c r="D3830" s="3" t="s">
        <v>117</v>
      </c>
      <c r="E3830" s="3" t="s">
        <v>3686</v>
      </c>
    </row>
    <row r="3831" spans="1:5" ht="13.5">
      <c r="A3831" s="3" t="s">
        <v>3748</v>
      </c>
      <c r="B3831" s="3" t="str">
        <f>"3320040001"</f>
        <v>3320040001</v>
      </c>
      <c r="C3831" s="3" t="s">
        <v>3690</v>
      </c>
      <c r="D3831" s="3" t="s">
        <v>223</v>
      </c>
      <c r="E3831" s="3" t="s">
        <v>3686</v>
      </c>
    </row>
    <row r="3832" spans="1:5" ht="13.5">
      <c r="A3832" s="3" t="s">
        <v>3749</v>
      </c>
      <c r="B3832" s="3" t="str">
        <f>"3320040002"</f>
        <v>3320040002</v>
      </c>
      <c r="C3832" s="3" t="s">
        <v>7</v>
      </c>
      <c r="D3832" s="3" t="s">
        <v>223</v>
      </c>
      <c r="E3832" s="3" t="s">
        <v>3686</v>
      </c>
    </row>
    <row r="3833" spans="1:5" ht="13.5">
      <c r="A3833" s="3" t="s">
        <v>3750</v>
      </c>
      <c r="B3833" s="3" t="str">
        <f>"3320040003"</f>
        <v>3320040003</v>
      </c>
      <c r="C3833" s="3" t="s">
        <v>7</v>
      </c>
      <c r="D3833" s="3" t="s">
        <v>223</v>
      </c>
      <c r="E3833" s="3" t="s">
        <v>3686</v>
      </c>
    </row>
    <row r="3834" spans="1:5" ht="13.5">
      <c r="A3834" s="3" t="s">
        <v>3751</v>
      </c>
      <c r="B3834" s="3" t="str">
        <f>"3320040004"</f>
        <v>3320040004</v>
      </c>
      <c r="C3834" s="3" t="s">
        <v>7</v>
      </c>
      <c r="D3834" s="3" t="s">
        <v>223</v>
      </c>
      <c r="E3834" s="3" t="s">
        <v>3686</v>
      </c>
    </row>
    <row r="3835" spans="1:5" ht="13.5">
      <c r="A3835" s="3" t="s">
        <v>3752</v>
      </c>
      <c r="B3835" s="3" t="str">
        <f>"3320040005"</f>
        <v>3320040005</v>
      </c>
      <c r="C3835" s="3" t="s">
        <v>7</v>
      </c>
      <c r="D3835" s="3" t="s">
        <v>223</v>
      </c>
      <c r="E3835" s="3" t="s">
        <v>3686</v>
      </c>
    </row>
    <row r="3836" spans="1:5" ht="13.5">
      <c r="A3836" s="3" t="s">
        <v>3753</v>
      </c>
      <c r="B3836" s="3" t="str">
        <f>"3320040006"</f>
        <v>3320040006</v>
      </c>
      <c r="C3836" s="3" t="s">
        <v>7</v>
      </c>
      <c r="D3836" s="3" t="s">
        <v>223</v>
      </c>
      <c r="E3836" s="3" t="s">
        <v>3686</v>
      </c>
    </row>
    <row r="3837" spans="1:5" ht="13.5">
      <c r="A3837" s="3" t="s">
        <v>3754</v>
      </c>
      <c r="B3837" s="3" t="str">
        <f>"3320040007"</f>
        <v>3320040007</v>
      </c>
      <c r="C3837" s="3" t="s">
        <v>11</v>
      </c>
      <c r="D3837" s="3" t="s">
        <v>223</v>
      </c>
      <c r="E3837" s="3" t="s">
        <v>3686</v>
      </c>
    </row>
    <row r="3838" spans="1:5" ht="13.5">
      <c r="A3838" s="3" t="s">
        <v>3755</v>
      </c>
      <c r="B3838" s="3" t="str">
        <f>"3320040008"</f>
        <v>3320040008</v>
      </c>
      <c r="C3838" s="3" t="s">
        <v>11</v>
      </c>
      <c r="D3838" s="3" t="s">
        <v>223</v>
      </c>
      <c r="E3838" s="3" t="s">
        <v>3686</v>
      </c>
    </row>
    <row r="3839" spans="1:5" ht="13.5">
      <c r="A3839" s="3" t="s">
        <v>3756</v>
      </c>
      <c r="B3839" s="3" t="str">
        <f>"3320040009"</f>
        <v>3320040009</v>
      </c>
      <c r="C3839" s="3" t="s">
        <v>7</v>
      </c>
      <c r="D3839" s="3" t="s">
        <v>223</v>
      </c>
      <c r="E3839" s="3" t="s">
        <v>3686</v>
      </c>
    </row>
    <row r="3840" spans="1:5" ht="13.5">
      <c r="A3840" s="3" t="s">
        <v>3757</v>
      </c>
      <c r="B3840" s="3" t="str">
        <f>"3320040010"</f>
        <v>3320040010</v>
      </c>
      <c r="C3840" s="3" t="s">
        <v>11</v>
      </c>
      <c r="D3840" s="3" t="s">
        <v>223</v>
      </c>
      <c r="E3840" s="3" t="s">
        <v>3686</v>
      </c>
    </row>
    <row r="3841" spans="1:5" ht="13.5">
      <c r="A3841" s="3" t="s">
        <v>3758</v>
      </c>
      <c r="B3841" s="3" t="str">
        <f>"3320040011"</f>
        <v>3320040011</v>
      </c>
      <c r="C3841" s="3" t="s">
        <v>7</v>
      </c>
      <c r="D3841" s="3" t="s">
        <v>223</v>
      </c>
      <c r="E3841" s="3" t="s">
        <v>3686</v>
      </c>
    </row>
    <row r="3842" spans="1:5" ht="13.5">
      <c r="A3842" s="3" t="s">
        <v>3759</v>
      </c>
      <c r="B3842" s="3" t="str">
        <f>"3320040012"</f>
        <v>3320040012</v>
      </c>
      <c r="C3842" s="3" t="s">
        <v>7</v>
      </c>
      <c r="D3842" s="3" t="s">
        <v>223</v>
      </c>
      <c r="E3842" s="3" t="s">
        <v>3686</v>
      </c>
    </row>
    <row r="3843" spans="1:5" ht="13.5">
      <c r="A3843" s="3" t="s">
        <v>3760</v>
      </c>
      <c r="B3843" s="3" t="str">
        <f>"3320040013"</f>
        <v>3320040013</v>
      </c>
      <c r="C3843" s="3" t="s">
        <v>7</v>
      </c>
      <c r="D3843" s="3" t="s">
        <v>223</v>
      </c>
      <c r="E3843" s="3" t="s">
        <v>3686</v>
      </c>
    </row>
    <row r="3844" spans="1:5" ht="13.5">
      <c r="A3844" s="3" t="s">
        <v>3761</v>
      </c>
      <c r="B3844" s="3" t="str">
        <f>"3320040014"</f>
        <v>3320040014</v>
      </c>
      <c r="C3844" s="3" t="s">
        <v>11</v>
      </c>
      <c r="D3844" s="3" t="s">
        <v>223</v>
      </c>
      <c r="E3844" s="3" t="s">
        <v>3686</v>
      </c>
    </row>
    <row r="3845" spans="1:5" ht="13.5">
      <c r="A3845" s="3" t="s">
        <v>3762</v>
      </c>
      <c r="B3845" s="3" t="str">
        <f>"3320040015"</f>
        <v>3320040015</v>
      </c>
      <c r="C3845" s="3" t="s">
        <v>11</v>
      </c>
      <c r="D3845" s="3" t="s">
        <v>223</v>
      </c>
      <c r="E3845" s="3" t="s">
        <v>3686</v>
      </c>
    </row>
    <row r="3846" spans="1:5" ht="13.5">
      <c r="A3846" s="3" t="s">
        <v>3763</v>
      </c>
      <c r="B3846" s="3" t="str">
        <f>"3320040016"</f>
        <v>3320040016</v>
      </c>
      <c r="C3846" s="3" t="s">
        <v>7</v>
      </c>
      <c r="D3846" s="3" t="s">
        <v>223</v>
      </c>
      <c r="E3846" s="3" t="s">
        <v>3686</v>
      </c>
    </row>
    <row r="3847" spans="1:5" ht="13.5">
      <c r="A3847" s="3" t="s">
        <v>3764</v>
      </c>
      <c r="B3847" s="3" t="str">
        <f>"3320040017"</f>
        <v>3320040017</v>
      </c>
      <c r="C3847" s="3" t="s">
        <v>7</v>
      </c>
      <c r="D3847" s="3" t="s">
        <v>223</v>
      </c>
      <c r="E3847" s="3" t="s">
        <v>3686</v>
      </c>
    </row>
    <row r="3848" spans="1:5" ht="13.5">
      <c r="A3848" s="3" t="s">
        <v>3765</v>
      </c>
      <c r="B3848" s="3" t="str">
        <f>"3320040018"</f>
        <v>3320040018</v>
      </c>
      <c r="C3848" s="3" t="s">
        <v>7</v>
      </c>
      <c r="D3848" s="3" t="s">
        <v>223</v>
      </c>
      <c r="E3848" s="3" t="s">
        <v>3686</v>
      </c>
    </row>
    <row r="3849" spans="1:5" ht="13.5">
      <c r="A3849" s="3" t="s">
        <v>3766</v>
      </c>
      <c r="B3849" s="3" t="str">
        <f>"3320040019"</f>
        <v>3320040019</v>
      </c>
      <c r="C3849" s="3" t="s">
        <v>7</v>
      </c>
      <c r="D3849" s="3" t="s">
        <v>223</v>
      </c>
      <c r="E3849" s="3" t="s">
        <v>3686</v>
      </c>
    </row>
    <row r="3850" spans="1:5" ht="13.5">
      <c r="A3850" s="3" t="s">
        <v>3767</v>
      </c>
      <c r="B3850" s="3" t="str">
        <f>"3320040020"</f>
        <v>3320040020</v>
      </c>
      <c r="C3850" s="3" t="s">
        <v>7</v>
      </c>
      <c r="D3850" s="3" t="s">
        <v>223</v>
      </c>
      <c r="E3850" s="3" t="s">
        <v>3686</v>
      </c>
    </row>
    <row r="3851" spans="1:5" ht="13.5">
      <c r="A3851" s="3" t="s">
        <v>3768</v>
      </c>
      <c r="B3851" s="3" t="str">
        <f>"3320040021"</f>
        <v>3320040021</v>
      </c>
      <c r="C3851" s="3" t="s">
        <v>3690</v>
      </c>
      <c r="D3851" s="3" t="s">
        <v>223</v>
      </c>
      <c r="E3851" s="3" t="s">
        <v>3686</v>
      </c>
    </row>
    <row r="3852" spans="1:5" ht="13.5">
      <c r="A3852" s="3" t="s">
        <v>3769</v>
      </c>
      <c r="B3852" s="3" t="str">
        <f>"3320040022"</f>
        <v>3320040022</v>
      </c>
      <c r="C3852" s="3" t="s">
        <v>7</v>
      </c>
      <c r="D3852" s="3" t="s">
        <v>223</v>
      </c>
      <c r="E3852" s="3" t="s">
        <v>3686</v>
      </c>
    </row>
    <row r="3853" spans="1:5" ht="13.5">
      <c r="A3853" s="3" t="s">
        <v>3770</v>
      </c>
      <c r="B3853" s="3" t="str">
        <f>"3320040023"</f>
        <v>3320040023</v>
      </c>
      <c r="C3853" s="3" t="s">
        <v>7</v>
      </c>
      <c r="D3853" s="3" t="s">
        <v>223</v>
      </c>
      <c r="E3853" s="3" t="s">
        <v>3686</v>
      </c>
    </row>
    <row r="3854" spans="1:5" ht="13.5">
      <c r="A3854" s="3" t="s">
        <v>3771</v>
      </c>
      <c r="B3854" s="3" t="str">
        <f>"3320050001"</f>
        <v>3320050001</v>
      </c>
      <c r="C3854" s="3" t="s">
        <v>11</v>
      </c>
      <c r="D3854" s="3" t="s">
        <v>248</v>
      </c>
      <c r="E3854" s="3" t="s">
        <v>3686</v>
      </c>
    </row>
    <row r="3855" spans="1:5" ht="13.5">
      <c r="A3855" s="3" t="s">
        <v>3772</v>
      </c>
      <c r="B3855" s="3" t="str">
        <f>"3320050002"</f>
        <v>3320050002</v>
      </c>
      <c r="C3855" s="3" t="s">
        <v>7</v>
      </c>
      <c r="D3855" s="3" t="s">
        <v>248</v>
      </c>
      <c r="E3855" s="3" t="s">
        <v>3686</v>
      </c>
    </row>
    <row r="3856" spans="1:5" ht="13.5">
      <c r="A3856" s="3" t="s">
        <v>3773</v>
      </c>
      <c r="B3856" s="3" t="str">
        <f>"3320050003"</f>
        <v>3320050003</v>
      </c>
      <c r="C3856" s="3" t="s">
        <v>3690</v>
      </c>
      <c r="D3856" s="3" t="s">
        <v>248</v>
      </c>
      <c r="E3856" s="3" t="s">
        <v>3686</v>
      </c>
    </row>
    <row r="3857" spans="1:5" ht="13.5">
      <c r="A3857" s="3" t="s">
        <v>3774</v>
      </c>
      <c r="B3857" s="3" t="str">
        <f>"3320050004"</f>
        <v>3320050004</v>
      </c>
      <c r="C3857" s="3" t="s">
        <v>7</v>
      </c>
      <c r="D3857" s="3" t="s">
        <v>248</v>
      </c>
      <c r="E3857" s="3" t="s">
        <v>3686</v>
      </c>
    </row>
    <row r="3858" spans="1:5" ht="13.5">
      <c r="A3858" s="3" t="s">
        <v>3775</v>
      </c>
      <c r="B3858" s="3" t="str">
        <f>"3320050005"</f>
        <v>3320050005</v>
      </c>
      <c r="C3858" s="3" t="s">
        <v>7</v>
      </c>
      <c r="D3858" s="3" t="s">
        <v>248</v>
      </c>
      <c r="E3858" s="3" t="s">
        <v>3686</v>
      </c>
    </row>
    <row r="3859" spans="1:5" ht="13.5">
      <c r="A3859" s="3" t="s">
        <v>3776</v>
      </c>
      <c r="B3859" s="3" t="str">
        <f>"3320050006"</f>
        <v>3320050006</v>
      </c>
      <c r="C3859" s="3" t="s">
        <v>11</v>
      </c>
      <c r="D3859" s="3" t="s">
        <v>248</v>
      </c>
      <c r="E3859" s="3" t="s">
        <v>3686</v>
      </c>
    </row>
    <row r="3860" spans="1:5" ht="13.5">
      <c r="A3860" s="3" t="s">
        <v>3777</v>
      </c>
      <c r="B3860" s="3" t="str">
        <f>"3320050007"</f>
        <v>3320050007</v>
      </c>
      <c r="C3860" s="3" t="s">
        <v>7</v>
      </c>
      <c r="D3860" s="3" t="s">
        <v>248</v>
      </c>
      <c r="E3860" s="3" t="s">
        <v>3686</v>
      </c>
    </row>
    <row r="3861" spans="1:5" ht="13.5">
      <c r="A3861" s="3" t="s">
        <v>3778</v>
      </c>
      <c r="B3861" s="3" t="str">
        <f>"3320050008"</f>
        <v>3320050008</v>
      </c>
      <c r="C3861" s="3" t="s">
        <v>7</v>
      </c>
      <c r="D3861" s="3" t="s">
        <v>248</v>
      </c>
      <c r="E3861" s="3" t="s">
        <v>3686</v>
      </c>
    </row>
    <row r="3862" spans="1:5" ht="13.5">
      <c r="A3862" s="3" t="s">
        <v>3779</v>
      </c>
      <c r="B3862" s="3" t="str">
        <f>"3320050009"</f>
        <v>3320050009</v>
      </c>
      <c r="C3862" s="3" t="s">
        <v>7</v>
      </c>
      <c r="D3862" s="3" t="s">
        <v>248</v>
      </c>
      <c r="E3862" s="3" t="s">
        <v>3686</v>
      </c>
    </row>
    <row r="3863" spans="1:5" ht="13.5">
      <c r="A3863" s="3" t="s">
        <v>3780</v>
      </c>
      <c r="B3863" s="3" t="str">
        <f>"3320050010"</f>
        <v>3320050010</v>
      </c>
      <c r="C3863" s="3" t="s">
        <v>7</v>
      </c>
      <c r="D3863" s="3" t="s">
        <v>248</v>
      </c>
      <c r="E3863" s="3" t="s">
        <v>3686</v>
      </c>
    </row>
    <row r="3864" spans="1:5" ht="13.5">
      <c r="A3864" s="3" t="s">
        <v>2025</v>
      </c>
      <c r="B3864" s="3" t="str">
        <f>"3320060001"</f>
        <v>3320060001</v>
      </c>
      <c r="C3864" s="3" t="s">
        <v>7</v>
      </c>
      <c r="D3864" s="3" t="s">
        <v>324</v>
      </c>
      <c r="E3864" s="3" t="s">
        <v>3686</v>
      </c>
    </row>
    <row r="3865" spans="1:5" ht="13.5">
      <c r="A3865" s="3" t="s">
        <v>3781</v>
      </c>
      <c r="B3865" s="3" t="str">
        <f>"3320060002"</f>
        <v>3320060002</v>
      </c>
      <c r="C3865" s="3" t="s">
        <v>11</v>
      </c>
      <c r="D3865" s="3" t="s">
        <v>324</v>
      </c>
      <c r="E3865" s="3" t="s">
        <v>3686</v>
      </c>
    </row>
    <row r="3866" spans="1:5" ht="13.5">
      <c r="A3866" s="3" t="s">
        <v>3782</v>
      </c>
      <c r="B3866" s="3" t="str">
        <f>"3320060003"</f>
        <v>3320060003</v>
      </c>
      <c r="C3866" s="3" t="s">
        <v>7</v>
      </c>
      <c r="D3866" s="3" t="s">
        <v>324</v>
      </c>
      <c r="E3866" s="3" t="s">
        <v>3686</v>
      </c>
    </row>
    <row r="3867" spans="1:5" ht="13.5">
      <c r="A3867" s="3" t="s">
        <v>3783</v>
      </c>
      <c r="B3867" s="3" t="str">
        <f>"3320060004"</f>
        <v>3320060004</v>
      </c>
      <c r="C3867" s="3" t="s">
        <v>7</v>
      </c>
      <c r="D3867" s="3" t="s">
        <v>324</v>
      </c>
      <c r="E3867" s="3" t="s">
        <v>3686</v>
      </c>
    </row>
    <row r="3868" spans="1:5" ht="13.5">
      <c r="A3868" s="3" t="s">
        <v>3784</v>
      </c>
      <c r="B3868" s="3" t="str">
        <f>"3320060005"</f>
        <v>3320060005</v>
      </c>
      <c r="C3868" s="3" t="s">
        <v>7</v>
      </c>
      <c r="D3868" s="3" t="s">
        <v>324</v>
      </c>
      <c r="E3868" s="3" t="s">
        <v>3686</v>
      </c>
    </row>
    <row r="3869" spans="1:5" ht="13.5">
      <c r="A3869" s="3" t="s">
        <v>3785</v>
      </c>
      <c r="B3869" s="3" t="str">
        <f>"3320060006"</f>
        <v>3320060006</v>
      </c>
      <c r="C3869" s="3" t="s">
        <v>11</v>
      </c>
      <c r="D3869" s="3" t="s">
        <v>324</v>
      </c>
      <c r="E3869" s="3" t="s">
        <v>3686</v>
      </c>
    </row>
    <row r="3870" spans="1:5" ht="13.5">
      <c r="A3870" s="3" t="s">
        <v>3786</v>
      </c>
      <c r="B3870" s="3" t="str">
        <f>"3320060007"</f>
        <v>3320060007</v>
      </c>
      <c r="C3870" s="3" t="s">
        <v>11</v>
      </c>
      <c r="D3870" s="3" t="s">
        <v>324</v>
      </c>
      <c r="E3870" s="3" t="s">
        <v>3686</v>
      </c>
    </row>
    <row r="3871" spans="1:5" ht="13.5">
      <c r="A3871" s="3" t="s">
        <v>3787</v>
      </c>
      <c r="B3871" s="3" t="str">
        <f>"3320060008"</f>
        <v>3320060008</v>
      </c>
      <c r="C3871" s="3" t="s">
        <v>7</v>
      </c>
      <c r="D3871" s="3" t="s">
        <v>324</v>
      </c>
      <c r="E3871" s="3" t="s">
        <v>3686</v>
      </c>
    </row>
    <row r="3872" spans="1:5" ht="13.5">
      <c r="A3872" s="3" t="s">
        <v>3788</v>
      </c>
      <c r="B3872" s="3" t="str">
        <f>"3320060009"</f>
        <v>3320060009</v>
      </c>
      <c r="C3872" s="3" t="s">
        <v>7</v>
      </c>
      <c r="D3872" s="3" t="s">
        <v>324</v>
      </c>
      <c r="E3872" s="3" t="s">
        <v>3686</v>
      </c>
    </row>
    <row r="3873" spans="1:5" ht="13.5">
      <c r="A3873" s="3" t="s">
        <v>3789</v>
      </c>
      <c r="B3873" s="3" t="str">
        <f>"3320060010"</f>
        <v>3320060010</v>
      </c>
      <c r="C3873" s="3" t="s">
        <v>7</v>
      </c>
      <c r="D3873" s="3" t="s">
        <v>324</v>
      </c>
      <c r="E3873" s="3" t="s">
        <v>3686</v>
      </c>
    </row>
    <row r="3874" spans="1:5" ht="13.5">
      <c r="A3874" s="3" t="s">
        <v>3790</v>
      </c>
      <c r="B3874" s="3" t="str">
        <f>"3320060011"</f>
        <v>3320060011</v>
      </c>
      <c r="C3874" s="3" t="s">
        <v>7</v>
      </c>
      <c r="D3874" s="3" t="s">
        <v>324</v>
      </c>
      <c r="E3874" s="3" t="s">
        <v>3686</v>
      </c>
    </row>
    <row r="3875" spans="1:5" ht="13.5">
      <c r="A3875" s="3" t="s">
        <v>3791</v>
      </c>
      <c r="B3875" s="3" t="str">
        <f>"3320060012"</f>
        <v>3320060012</v>
      </c>
      <c r="C3875" s="3" t="s">
        <v>11</v>
      </c>
      <c r="D3875" s="3" t="s">
        <v>324</v>
      </c>
      <c r="E3875" s="3" t="s">
        <v>3686</v>
      </c>
    </row>
    <row r="3876" spans="1:5" ht="13.5">
      <c r="A3876" s="3" t="s">
        <v>3792</v>
      </c>
      <c r="B3876" s="3" t="str">
        <f>"3320060013"</f>
        <v>3320060013</v>
      </c>
      <c r="C3876" s="3" t="s">
        <v>7</v>
      </c>
      <c r="D3876" s="3" t="s">
        <v>324</v>
      </c>
      <c r="E3876" s="3" t="s">
        <v>3686</v>
      </c>
    </row>
    <row r="3877" spans="1:5" ht="13.5">
      <c r="A3877" s="3" t="s">
        <v>3793</v>
      </c>
      <c r="B3877" s="3" t="str">
        <f>"3320070001"</f>
        <v>3320070001</v>
      </c>
      <c r="C3877" s="3" t="s">
        <v>11</v>
      </c>
      <c r="D3877" s="3" t="s">
        <v>366</v>
      </c>
      <c r="E3877" s="3" t="s">
        <v>3686</v>
      </c>
    </row>
    <row r="3878" spans="1:5" ht="13.5">
      <c r="A3878" s="3" t="s">
        <v>482</v>
      </c>
      <c r="B3878" s="3" t="str">
        <f>"3320070002"</f>
        <v>3320070002</v>
      </c>
      <c r="C3878" s="3" t="s">
        <v>7</v>
      </c>
      <c r="D3878" s="3" t="s">
        <v>366</v>
      </c>
      <c r="E3878" s="3" t="s">
        <v>3686</v>
      </c>
    </row>
    <row r="3879" spans="1:5" ht="13.5">
      <c r="A3879" s="3" t="s">
        <v>3794</v>
      </c>
      <c r="B3879" s="3" t="str">
        <f>"3320070003"</f>
        <v>3320070003</v>
      </c>
      <c r="C3879" s="3" t="s">
        <v>7</v>
      </c>
      <c r="D3879" s="3" t="s">
        <v>366</v>
      </c>
      <c r="E3879" s="3" t="s">
        <v>3686</v>
      </c>
    </row>
    <row r="3880" spans="1:5" ht="13.5">
      <c r="A3880" s="3" t="s">
        <v>3795</v>
      </c>
      <c r="B3880" s="3" t="str">
        <f>"3320070004"</f>
        <v>3320070004</v>
      </c>
      <c r="C3880" s="3" t="s">
        <v>7</v>
      </c>
      <c r="D3880" s="3" t="s">
        <v>366</v>
      </c>
      <c r="E3880" s="3" t="s">
        <v>3686</v>
      </c>
    </row>
    <row r="3881" spans="1:5" ht="13.5">
      <c r="A3881" s="3" t="s">
        <v>3796</v>
      </c>
      <c r="B3881" s="3" t="str">
        <f>"3320070005"</f>
        <v>3320070005</v>
      </c>
      <c r="C3881" s="3" t="s">
        <v>7</v>
      </c>
      <c r="D3881" s="3" t="s">
        <v>366</v>
      </c>
      <c r="E3881" s="3" t="s">
        <v>3686</v>
      </c>
    </row>
    <row r="3882" spans="1:5" ht="13.5">
      <c r="A3882" s="3" t="s">
        <v>3797</v>
      </c>
      <c r="B3882" s="3" t="str">
        <f>"3320070006"</f>
        <v>3320070006</v>
      </c>
      <c r="C3882" s="3" t="s">
        <v>7</v>
      </c>
      <c r="D3882" s="3" t="s">
        <v>366</v>
      </c>
      <c r="E3882" s="3" t="s">
        <v>3686</v>
      </c>
    </row>
    <row r="3883" spans="1:5" ht="13.5">
      <c r="A3883" s="3" t="s">
        <v>3798</v>
      </c>
      <c r="B3883" s="3" t="str">
        <f>"3320070007"</f>
        <v>3320070007</v>
      </c>
      <c r="C3883" s="3" t="s">
        <v>7</v>
      </c>
      <c r="D3883" s="3" t="s">
        <v>366</v>
      </c>
      <c r="E3883" s="3" t="s">
        <v>3686</v>
      </c>
    </row>
    <row r="3884" spans="1:5" ht="13.5">
      <c r="A3884" s="3" t="s">
        <v>3799</v>
      </c>
      <c r="B3884" s="3" t="str">
        <f>"3320070008"</f>
        <v>3320070008</v>
      </c>
      <c r="C3884" s="3" t="s">
        <v>11</v>
      </c>
      <c r="D3884" s="3" t="s">
        <v>366</v>
      </c>
      <c r="E3884" s="3" t="s">
        <v>3686</v>
      </c>
    </row>
    <row r="3885" spans="1:5" ht="13.5">
      <c r="A3885" s="3" t="s">
        <v>3800</v>
      </c>
      <c r="B3885" s="3" t="str">
        <f>"3320070009"</f>
        <v>3320070009</v>
      </c>
      <c r="C3885" s="3" t="s">
        <v>7</v>
      </c>
      <c r="D3885" s="3" t="s">
        <v>366</v>
      </c>
      <c r="E3885" s="3" t="s">
        <v>3686</v>
      </c>
    </row>
    <row r="3886" spans="1:5" ht="13.5">
      <c r="A3886" s="3" t="s">
        <v>3801</v>
      </c>
      <c r="B3886" s="3" t="str">
        <f>"3320070010"</f>
        <v>3320070010</v>
      </c>
      <c r="C3886" s="3" t="s">
        <v>7</v>
      </c>
      <c r="D3886" s="3" t="s">
        <v>366</v>
      </c>
      <c r="E3886" s="3" t="s">
        <v>3686</v>
      </c>
    </row>
    <row r="3887" spans="1:5" ht="13.5">
      <c r="A3887" s="3" t="s">
        <v>3802</v>
      </c>
      <c r="B3887" s="3" t="str">
        <f>"3320080001"</f>
        <v>3320080001</v>
      </c>
      <c r="C3887" s="3" t="s">
        <v>7</v>
      </c>
      <c r="D3887" s="3" t="s">
        <v>3803</v>
      </c>
      <c r="E3887" s="3" t="s">
        <v>3686</v>
      </c>
    </row>
    <row r="3888" spans="1:5" ht="13.5">
      <c r="A3888" s="3" t="s">
        <v>3804</v>
      </c>
      <c r="B3888" s="3" t="str">
        <f>"3320080002"</f>
        <v>3320080002</v>
      </c>
      <c r="C3888" s="3" t="s">
        <v>11</v>
      </c>
      <c r="D3888" s="3" t="s">
        <v>3803</v>
      </c>
      <c r="E3888" s="3" t="s">
        <v>3686</v>
      </c>
    </row>
    <row r="3889" spans="1:5" ht="13.5">
      <c r="A3889" s="3" t="s">
        <v>3805</v>
      </c>
      <c r="B3889" s="3" t="str">
        <f>"3320080003"</f>
        <v>3320080003</v>
      </c>
      <c r="C3889" s="3" t="s">
        <v>7</v>
      </c>
      <c r="D3889" s="3" t="s">
        <v>3803</v>
      </c>
      <c r="E3889" s="3" t="s">
        <v>3686</v>
      </c>
    </row>
    <row r="3890" spans="1:5" ht="13.5">
      <c r="A3890" s="3" t="s">
        <v>3806</v>
      </c>
      <c r="B3890" s="3" t="str">
        <f>"3320080004"</f>
        <v>3320080004</v>
      </c>
      <c r="C3890" s="3" t="s">
        <v>11</v>
      </c>
      <c r="D3890" s="3" t="s">
        <v>3803</v>
      </c>
      <c r="E3890" s="3" t="s">
        <v>3686</v>
      </c>
    </row>
    <row r="3891" spans="1:5" ht="13.5">
      <c r="A3891" s="3" t="s">
        <v>3807</v>
      </c>
      <c r="B3891" s="3" t="str">
        <f>"3320080005"</f>
        <v>3320080005</v>
      </c>
      <c r="C3891" s="3" t="s">
        <v>7</v>
      </c>
      <c r="D3891" s="3" t="s">
        <v>3803</v>
      </c>
      <c r="E3891" s="3" t="s">
        <v>3686</v>
      </c>
    </row>
    <row r="3892" spans="1:5" ht="13.5">
      <c r="A3892" s="3" t="s">
        <v>3808</v>
      </c>
      <c r="B3892" s="3" t="str">
        <f>"3320080006"</f>
        <v>3320080006</v>
      </c>
      <c r="C3892" s="3" t="s">
        <v>11</v>
      </c>
      <c r="D3892" s="3" t="s">
        <v>3803</v>
      </c>
      <c r="E3892" s="3" t="s">
        <v>3686</v>
      </c>
    </row>
    <row r="3893" spans="1:5" ht="13.5">
      <c r="A3893" s="3" t="s">
        <v>3809</v>
      </c>
      <c r="B3893" s="3" t="str">
        <f>"3320080007"</f>
        <v>3320080007</v>
      </c>
      <c r="C3893" s="3" t="s">
        <v>7</v>
      </c>
      <c r="D3893" s="3" t="s">
        <v>3803</v>
      </c>
      <c r="E3893" s="3" t="s">
        <v>3686</v>
      </c>
    </row>
    <row r="3894" spans="1:5" ht="13.5">
      <c r="A3894" s="3" t="s">
        <v>3810</v>
      </c>
      <c r="B3894" s="3" t="str">
        <f>"3320080008"</f>
        <v>3320080008</v>
      </c>
      <c r="C3894" s="3" t="s">
        <v>11</v>
      </c>
      <c r="D3894" s="3" t="s">
        <v>3803</v>
      </c>
      <c r="E3894" s="3" t="s">
        <v>3686</v>
      </c>
    </row>
    <row r="3895" spans="1:5" ht="13.5">
      <c r="A3895" s="3" t="s">
        <v>3811</v>
      </c>
      <c r="B3895" s="3" t="str">
        <f>"3320080009"</f>
        <v>3320080009</v>
      </c>
      <c r="C3895" s="3" t="s">
        <v>11</v>
      </c>
      <c r="D3895" s="3" t="s">
        <v>3803</v>
      </c>
      <c r="E3895" s="3" t="s">
        <v>3686</v>
      </c>
    </row>
    <row r="3896" spans="1:5" ht="13.5">
      <c r="A3896" s="3" t="s">
        <v>3812</v>
      </c>
      <c r="B3896" s="3" t="str">
        <f>"3320080010"</f>
        <v>3320080010</v>
      </c>
      <c r="C3896" s="3" t="s">
        <v>11</v>
      </c>
      <c r="D3896" s="3" t="s">
        <v>3803</v>
      </c>
      <c r="E3896" s="3" t="s">
        <v>3686</v>
      </c>
    </row>
    <row r="3897" spans="1:5" ht="13.5">
      <c r="A3897" s="3" t="s">
        <v>3813</v>
      </c>
      <c r="B3897" s="3" t="str">
        <f>"3320080011"</f>
        <v>3320080011</v>
      </c>
      <c r="C3897" s="3" t="s">
        <v>7</v>
      </c>
      <c r="D3897" s="3" t="s">
        <v>3803</v>
      </c>
      <c r="E3897" s="3" t="s">
        <v>3686</v>
      </c>
    </row>
    <row r="3898" spans="1:5" ht="13.5">
      <c r="A3898" s="3" t="s">
        <v>3814</v>
      </c>
      <c r="B3898" s="3" t="str">
        <f>"3320080012"</f>
        <v>3320080012</v>
      </c>
      <c r="C3898" s="3" t="s">
        <v>11</v>
      </c>
      <c r="D3898" s="3" t="s">
        <v>3803</v>
      </c>
      <c r="E3898" s="3" t="s">
        <v>3686</v>
      </c>
    </row>
    <row r="3899" spans="1:5" ht="13.5">
      <c r="A3899" s="3" t="s">
        <v>3815</v>
      </c>
      <c r="B3899" s="3" t="str">
        <f>"3320080013"</f>
        <v>3320080013</v>
      </c>
      <c r="C3899" s="3" t="s">
        <v>7</v>
      </c>
      <c r="D3899" s="3" t="s">
        <v>3803</v>
      </c>
      <c r="E3899" s="3" t="s">
        <v>3686</v>
      </c>
    </row>
    <row r="3900" spans="1:5" ht="13.5">
      <c r="A3900" s="3" t="s">
        <v>3816</v>
      </c>
      <c r="B3900" s="3" t="str">
        <f>"3320080014"</f>
        <v>3320080014</v>
      </c>
      <c r="C3900" s="3" t="s">
        <v>7</v>
      </c>
      <c r="D3900" s="3" t="s">
        <v>3803</v>
      </c>
      <c r="E3900" s="3" t="s">
        <v>3686</v>
      </c>
    </row>
    <row r="3901" spans="1:5" ht="13.5">
      <c r="A3901" s="3" t="s">
        <v>3817</v>
      </c>
      <c r="B3901" s="3" t="str">
        <f>"3320080015"</f>
        <v>3320080015</v>
      </c>
      <c r="C3901" s="3" t="s">
        <v>7</v>
      </c>
      <c r="D3901" s="3" t="s">
        <v>3803</v>
      </c>
      <c r="E3901" s="3" t="s">
        <v>3686</v>
      </c>
    </row>
    <row r="3902" spans="1:5" ht="13.5">
      <c r="A3902" s="3" t="s">
        <v>3818</v>
      </c>
      <c r="B3902" s="3" t="str">
        <f>"3320080016"</f>
        <v>3320080016</v>
      </c>
      <c r="C3902" s="3" t="s">
        <v>11</v>
      </c>
      <c r="D3902" s="3" t="s">
        <v>3803</v>
      </c>
      <c r="E3902" s="3" t="s">
        <v>3686</v>
      </c>
    </row>
    <row r="3903" spans="1:5" ht="13.5">
      <c r="A3903" s="3" t="s">
        <v>2108</v>
      </c>
      <c r="B3903" s="3" t="str">
        <f>"3320080017"</f>
        <v>3320080017</v>
      </c>
      <c r="C3903" s="3" t="s">
        <v>11</v>
      </c>
      <c r="D3903" s="3" t="s">
        <v>3803</v>
      </c>
      <c r="E3903" s="3" t="s">
        <v>3686</v>
      </c>
    </row>
    <row r="3904" spans="1:5" ht="13.5">
      <c r="A3904" s="3" t="s">
        <v>3819</v>
      </c>
      <c r="B3904" s="3" t="str">
        <f>"3320080018"</f>
        <v>3320080018</v>
      </c>
      <c r="C3904" s="3" t="s">
        <v>7</v>
      </c>
      <c r="D3904" s="3" t="s">
        <v>3803</v>
      </c>
      <c r="E3904" s="3" t="s">
        <v>3686</v>
      </c>
    </row>
    <row r="3905" spans="1:5" ht="13.5">
      <c r="A3905" s="3" t="s">
        <v>3820</v>
      </c>
      <c r="B3905" s="3" t="str">
        <f>"3320080019"</f>
        <v>3320080019</v>
      </c>
      <c r="C3905" s="3" t="s">
        <v>7</v>
      </c>
      <c r="D3905" s="3" t="s">
        <v>3803</v>
      </c>
      <c r="E3905" s="3" t="s">
        <v>3686</v>
      </c>
    </row>
    <row r="3906" spans="1:5" ht="13.5">
      <c r="A3906" s="3" t="s">
        <v>3821</v>
      </c>
      <c r="B3906" s="3" t="str">
        <f>"3320080020"</f>
        <v>3320080020</v>
      </c>
      <c r="C3906" s="3" t="s">
        <v>7</v>
      </c>
      <c r="D3906" s="3" t="s">
        <v>3803</v>
      </c>
      <c r="E3906" s="3" t="s">
        <v>3686</v>
      </c>
    </row>
    <row r="3907" spans="1:5" ht="13.5">
      <c r="A3907" s="3" t="s">
        <v>3822</v>
      </c>
      <c r="B3907" s="3" t="str">
        <f>"3320080021"</f>
        <v>3320080021</v>
      </c>
      <c r="C3907" s="3" t="s">
        <v>7</v>
      </c>
      <c r="D3907" s="3" t="s">
        <v>3803</v>
      </c>
      <c r="E3907" s="3" t="s">
        <v>3686</v>
      </c>
    </row>
    <row r="3908" spans="1:5" ht="13.5">
      <c r="A3908" s="3" t="s">
        <v>3823</v>
      </c>
      <c r="B3908" s="3" t="str">
        <f>"3320080022"</f>
        <v>3320080022</v>
      </c>
      <c r="C3908" s="3" t="s">
        <v>7</v>
      </c>
      <c r="D3908" s="3" t="s">
        <v>3803</v>
      </c>
      <c r="E3908" s="3" t="s">
        <v>3686</v>
      </c>
    </row>
    <row r="3909" spans="1:5" ht="13.5">
      <c r="A3909" s="3" t="s">
        <v>3824</v>
      </c>
      <c r="B3909" s="3" t="str">
        <f>"3320080023"</f>
        <v>3320080023</v>
      </c>
      <c r="C3909" s="3" t="s">
        <v>11</v>
      </c>
      <c r="D3909" s="3" t="s">
        <v>3803</v>
      </c>
      <c r="E3909" s="3" t="s">
        <v>3686</v>
      </c>
    </row>
    <row r="3910" spans="1:5" ht="13.5">
      <c r="A3910" s="3" t="s">
        <v>3825</v>
      </c>
      <c r="B3910" s="3" t="str">
        <f>"3320080024"</f>
        <v>3320080024</v>
      </c>
      <c r="C3910" s="3" t="s">
        <v>7</v>
      </c>
      <c r="D3910" s="3" t="s">
        <v>3803</v>
      </c>
      <c r="E3910" s="3" t="s">
        <v>3686</v>
      </c>
    </row>
    <row r="3911" spans="1:5" ht="13.5">
      <c r="A3911" s="3" t="s">
        <v>3826</v>
      </c>
      <c r="B3911" s="3" t="str">
        <f>"3320080025"</f>
        <v>3320080025</v>
      </c>
      <c r="C3911" s="3" t="s">
        <v>7</v>
      </c>
      <c r="D3911" s="3" t="s">
        <v>3803</v>
      </c>
      <c r="E3911" s="3" t="s">
        <v>3686</v>
      </c>
    </row>
    <row r="3912" spans="1:5" ht="13.5">
      <c r="A3912" s="3" t="s">
        <v>3827</v>
      </c>
      <c r="B3912" s="3" t="str">
        <f>"3320080026"</f>
        <v>3320080026</v>
      </c>
      <c r="C3912" s="3" t="s">
        <v>7</v>
      </c>
      <c r="D3912" s="3" t="s">
        <v>3803</v>
      </c>
      <c r="E3912" s="3" t="s">
        <v>3686</v>
      </c>
    </row>
    <row r="3913" spans="1:5" ht="13.5">
      <c r="A3913" s="3" t="s">
        <v>3828</v>
      </c>
      <c r="B3913" s="3" t="str">
        <f>"3320080027"</f>
        <v>3320080027</v>
      </c>
      <c r="C3913" s="3" t="s">
        <v>7</v>
      </c>
      <c r="D3913" s="3" t="s">
        <v>3803</v>
      </c>
      <c r="E3913" s="3" t="s">
        <v>3686</v>
      </c>
    </row>
    <row r="3914" spans="1:5" ht="13.5">
      <c r="A3914" s="3" t="s">
        <v>3829</v>
      </c>
      <c r="B3914" s="3" t="str">
        <f>"3320080028"</f>
        <v>3320080028</v>
      </c>
      <c r="C3914" s="3" t="s">
        <v>7</v>
      </c>
      <c r="D3914" s="3" t="s">
        <v>3803</v>
      </c>
      <c r="E3914" s="3" t="s">
        <v>3686</v>
      </c>
    </row>
    <row r="3915" spans="1:5" ht="13.5">
      <c r="A3915" s="3" t="s">
        <v>3830</v>
      </c>
      <c r="B3915" s="3" t="str">
        <f>"3320080029"</f>
        <v>3320080029</v>
      </c>
      <c r="C3915" s="3" t="s">
        <v>7</v>
      </c>
      <c r="D3915" s="3" t="s">
        <v>3803</v>
      </c>
      <c r="E3915" s="3" t="s">
        <v>3686</v>
      </c>
    </row>
    <row r="3916" spans="1:5" ht="13.5">
      <c r="A3916" s="3" t="s">
        <v>1831</v>
      </c>
      <c r="B3916" s="3" t="str">
        <f>"3320080030"</f>
        <v>3320080030</v>
      </c>
      <c r="C3916" s="3" t="s">
        <v>7</v>
      </c>
      <c r="D3916" s="3" t="s">
        <v>3803</v>
      </c>
      <c r="E3916" s="3" t="s">
        <v>3686</v>
      </c>
    </row>
    <row r="3917" spans="1:5" ht="13.5">
      <c r="A3917" s="3" t="s">
        <v>3831</v>
      </c>
      <c r="B3917" s="3" t="str">
        <f>"3320080031"</f>
        <v>3320080031</v>
      </c>
      <c r="C3917" s="3" t="s">
        <v>7</v>
      </c>
      <c r="D3917" s="3" t="s">
        <v>3803</v>
      </c>
      <c r="E3917" s="3" t="s">
        <v>3686</v>
      </c>
    </row>
    <row r="3918" spans="1:5" ht="13.5">
      <c r="A3918" s="3" t="s">
        <v>3832</v>
      </c>
      <c r="B3918" s="3" t="str">
        <f>"3320080032"</f>
        <v>3320080032</v>
      </c>
      <c r="C3918" s="3" t="s">
        <v>7</v>
      </c>
      <c r="D3918" s="3" t="s">
        <v>3803</v>
      </c>
      <c r="E3918" s="3" t="s">
        <v>3686</v>
      </c>
    </row>
    <row r="3919" spans="1:5" ht="13.5">
      <c r="A3919" s="3" t="s">
        <v>3833</v>
      </c>
      <c r="B3919" s="3" t="str">
        <f>"3320080033"</f>
        <v>3320080033</v>
      </c>
      <c r="C3919" s="3" t="s">
        <v>7</v>
      </c>
      <c r="D3919" s="3" t="s">
        <v>3803</v>
      </c>
      <c r="E3919" s="3" t="s">
        <v>3686</v>
      </c>
    </row>
    <row r="3920" spans="1:5" ht="13.5">
      <c r="A3920" s="3" t="s">
        <v>3834</v>
      </c>
      <c r="B3920" s="3" t="str">
        <f>"3320080034"</f>
        <v>3320080034</v>
      </c>
      <c r="C3920" s="3" t="s">
        <v>7</v>
      </c>
      <c r="D3920" s="3" t="s">
        <v>3803</v>
      </c>
      <c r="E3920" s="3" t="s">
        <v>3686</v>
      </c>
    </row>
    <row r="3921" spans="1:5" ht="13.5">
      <c r="A3921" s="3" t="s">
        <v>515</v>
      </c>
      <c r="B3921" s="3" t="str">
        <f>"3320080035"</f>
        <v>3320080035</v>
      </c>
      <c r="C3921" s="3" t="s">
        <v>7</v>
      </c>
      <c r="D3921" s="3" t="s">
        <v>3803</v>
      </c>
      <c r="E3921" s="3" t="s">
        <v>3686</v>
      </c>
    </row>
    <row r="3922" spans="1:5" ht="13.5">
      <c r="A3922" s="3" t="s">
        <v>3835</v>
      </c>
      <c r="B3922" s="3" t="str">
        <f>"3320080036"</f>
        <v>3320080036</v>
      </c>
      <c r="C3922" s="3" t="s">
        <v>7</v>
      </c>
      <c r="D3922" s="3" t="s">
        <v>3803</v>
      </c>
      <c r="E3922" s="3" t="s">
        <v>3686</v>
      </c>
    </row>
    <row r="3923" spans="1:5" ht="13.5">
      <c r="A3923" s="3" t="s">
        <v>3836</v>
      </c>
      <c r="B3923" s="3" t="str">
        <f>"3320080037"</f>
        <v>3320080037</v>
      </c>
      <c r="C3923" s="3" t="s">
        <v>7</v>
      </c>
      <c r="D3923" s="3" t="s">
        <v>3803</v>
      </c>
      <c r="E3923" s="3" t="s">
        <v>3686</v>
      </c>
    </row>
    <row r="3924" spans="1:5" ht="13.5">
      <c r="A3924" s="3" t="s">
        <v>3837</v>
      </c>
      <c r="B3924" s="3" t="str">
        <f>"3320080038"</f>
        <v>3320080038</v>
      </c>
      <c r="C3924" s="3" t="s">
        <v>7</v>
      </c>
      <c r="D3924" s="3" t="s">
        <v>3803</v>
      </c>
      <c r="E3924" s="3" t="s">
        <v>3686</v>
      </c>
    </row>
    <row r="3925" spans="1:5" ht="13.5">
      <c r="A3925" s="3" t="s">
        <v>3838</v>
      </c>
      <c r="B3925" s="3" t="str">
        <f>"3320090001"</f>
        <v>3320090001</v>
      </c>
      <c r="C3925" s="3" t="s">
        <v>7</v>
      </c>
      <c r="D3925" s="3" t="s">
        <v>3839</v>
      </c>
      <c r="E3925" s="3" t="s">
        <v>3686</v>
      </c>
    </row>
    <row r="3926" spans="1:5" ht="13.5">
      <c r="A3926" s="3" t="s">
        <v>3840</v>
      </c>
      <c r="B3926" s="3" t="str">
        <f>"3320090002"</f>
        <v>3320090002</v>
      </c>
      <c r="C3926" s="3" t="s">
        <v>7</v>
      </c>
      <c r="D3926" s="3" t="s">
        <v>3839</v>
      </c>
      <c r="E3926" s="3" t="s">
        <v>3686</v>
      </c>
    </row>
    <row r="3927" spans="1:5" ht="13.5">
      <c r="A3927" s="3" t="s">
        <v>3841</v>
      </c>
      <c r="B3927" s="3" t="str">
        <f>"3320090003"</f>
        <v>3320090003</v>
      </c>
      <c r="C3927" s="3" t="s">
        <v>7</v>
      </c>
      <c r="D3927" s="3" t="s">
        <v>3839</v>
      </c>
      <c r="E3927" s="3" t="s">
        <v>3686</v>
      </c>
    </row>
    <row r="3928" spans="1:5" ht="13.5">
      <c r="A3928" s="3" t="s">
        <v>3842</v>
      </c>
      <c r="B3928" s="3" t="str">
        <f>"3320090004"</f>
        <v>3320090004</v>
      </c>
      <c r="C3928" s="3" t="s">
        <v>11</v>
      </c>
      <c r="D3928" s="3" t="s">
        <v>3839</v>
      </c>
      <c r="E3928" s="3" t="s">
        <v>3686</v>
      </c>
    </row>
    <row r="3929" spans="1:5" ht="13.5">
      <c r="A3929" s="3" t="s">
        <v>3843</v>
      </c>
      <c r="B3929" s="3" t="str">
        <f>"3320090005"</f>
        <v>3320090005</v>
      </c>
      <c r="C3929" s="3" t="s">
        <v>11</v>
      </c>
      <c r="D3929" s="3" t="s">
        <v>3839</v>
      </c>
      <c r="E3929" s="3" t="s">
        <v>3686</v>
      </c>
    </row>
    <row r="3930" spans="1:5" ht="13.5">
      <c r="A3930" s="3" t="s">
        <v>3844</v>
      </c>
      <c r="B3930" s="3" t="str">
        <f>"3320090006"</f>
        <v>3320090006</v>
      </c>
      <c r="C3930" s="3" t="s">
        <v>11</v>
      </c>
      <c r="D3930" s="3" t="s">
        <v>3839</v>
      </c>
      <c r="E3930" s="3" t="s">
        <v>3686</v>
      </c>
    </row>
    <row r="3931" spans="1:5" ht="13.5">
      <c r="A3931" s="3" t="s">
        <v>3845</v>
      </c>
      <c r="B3931" s="3" t="str">
        <f>"3320090007"</f>
        <v>3320090007</v>
      </c>
      <c r="C3931" s="3" t="s">
        <v>7</v>
      </c>
      <c r="D3931" s="3" t="s">
        <v>3839</v>
      </c>
      <c r="E3931" s="3" t="s">
        <v>3686</v>
      </c>
    </row>
    <row r="3932" spans="1:5" ht="13.5">
      <c r="A3932" s="3" t="s">
        <v>3846</v>
      </c>
      <c r="B3932" s="3" t="str">
        <f>"3320090008"</f>
        <v>3320090008</v>
      </c>
      <c r="C3932" s="3" t="s">
        <v>7</v>
      </c>
      <c r="D3932" s="3" t="s">
        <v>3839</v>
      </c>
      <c r="E3932" s="3" t="s">
        <v>3686</v>
      </c>
    </row>
    <row r="3933" spans="1:5" ht="13.5">
      <c r="A3933" s="3" t="s">
        <v>3847</v>
      </c>
      <c r="B3933" s="3" t="str">
        <f>"3320090009"</f>
        <v>3320090009</v>
      </c>
      <c r="C3933" s="3" t="s">
        <v>11</v>
      </c>
      <c r="D3933" s="3" t="s">
        <v>3839</v>
      </c>
      <c r="E3933" s="3" t="s">
        <v>3686</v>
      </c>
    </row>
    <row r="3934" spans="1:5" ht="13.5">
      <c r="A3934" s="3" t="s">
        <v>3848</v>
      </c>
      <c r="B3934" s="3" t="str">
        <f>"3320090010"</f>
        <v>3320090010</v>
      </c>
      <c r="C3934" s="3" t="s">
        <v>11</v>
      </c>
      <c r="D3934" s="3" t="s">
        <v>3839</v>
      </c>
      <c r="E3934" s="3" t="s">
        <v>3686</v>
      </c>
    </row>
    <row r="3935" spans="1:5" ht="13.5">
      <c r="A3935" s="3" t="s">
        <v>3849</v>
      </c>
      <c r="B3935" s="3" t="str">
        <f>"3320090011"</f>
        <v>3320090011</v>
      </c>
      <c r="C3935" s="3" t="s">
        <v>11</v>
      </c>
      <c r="D3935" s="3" t="s">
        <v>3839</v>
      </c>
      <c r="E3935" s="3" t="s">
        <v>3686</v>
      </c>
    </row>
    <row r="3936" spans="1:5" ht="13.5">
      <c r="A3936" s="3" t="s">
        <v>3850</v>
      </c>
      <c r="B3936" s="3" t="str">
        <f>"3320090012"</f>
        <v>3320090012</v>
      </c>
      <c r="C3936" s="3" t="s">
        <v>7</v>
      </c>
      <c r="D3936" s="3" t="s">
        <v>3839</v>
      </c>
      <c r="E3936" s="3" t="s">
        <v>3686</v>
      </c>
    </row>
    <row r="3937" spans="1:5" ht="13.5">
      <c r="A3937" s="3" t="s">
        <v>3851</v>
      </c>
      <c r="B3937" s="3" t="str">
        <f>"3320090013"</f>
        <v>3320090013</v>
      </c>
      <c r="C3937" s="3" t="s">
        <v>7</v>
      </c>
      <c r="D3937" s="3" t="s">
        <v>3839</v>
      </c>
      <c r="E3937" s="3" t="s">
        <v>3686</v>
      </c>
    </row>
    <row r="3938" spans="1:5" ht="13.5">
      <c r="A3938" s="3" t="s">
        <v>3852</v>
      </c>
      <c r="B3938" s="3" t="str">
        <f>"3320090014"</f>
        <v>3320090014</v>
      </c>
      <c r="C3938" s="3" t="s">
        <v>7</v>
      </c>
      <c r="D3938" s="3" t="s">
        <v>3839</v>
      </c>
      <c r="E3938" s="3" t="s">
        <v>3686</v>
      </c>
    </row>
    <row r="3939" spans="1:5" ht="13.5">
      <c r="A3939" s="3" t="s">
        <v>3853</v>
      </c>
      <c r="B3939" s="3" t="str">
        <f>"3320090015"</f>
        <v>3320090015</v>
      </c>
      <c r="C3939" s="3" t="s">
        <v>11</v>
      </c>
      <c r="D3939" s="3" t="s">
        <v>3839</v>
      </c>
      <c r="E3939" s="3" t="s">
        <v>3686</v>
      </c>
    </row>
    <row r="3940" spans="1:5" ht="13.5">
      <c r="A3940" s="3" t="s">
        <v>3854</v>
      </c>
      <c r="B3940" s="3" t="str">
        <f>"3320090016"</f>
        <v>3320090016</v>
      </c>
      <c r="C3940" s="3" t="s">
        <v>11</v>
      </c>
      <c r="D3940" s="3" t="s">
        <v>3839</v>
      </c>
      <c r="E3940" s="3" t="s">
        <v>3686</v>
      </c>
    </row>
    <row r="3941" spans="1:5" ht="13.5">
      <c r="A3941" s="3" t="s">
        <v>3855</v>
      </c>
      <c r="B3941" s="3" t="str">
        <f>"3320090017"</f>
        <v>3320090017</v>
      </c>
      <c r="C3941" s="3" t="s">
        <v>11</v>
      </c>
      <c r="D3941" s="3" t="s">
        <v>3839</v>
      </c>
      <c r="E3941" s="3" t="s">
        <v>3686</v>
      </c>
    </row>
    <row r="3942" spans="1:5" ht="13.5">
      <c r="A3942" s="3" t="s">
        <v>3856</v>
      </c>
      <c r="B3942" s="3" t="str">
        <f>"3320090018"</f>
        <v>3320090018</v>
      </c>
      <c r="C3942" s="3" t="s">
        <v>7</v>
      </c>
      <c r="D3942" s="3" t="s">
        <v>3839</v>
      </c>
      <c r="E3942" s="3" t="s">
        <v>3686</v>
      </c>
    </row>
    <row r="3943" spans="1:5" ht="13.5">
      <c r="A3943" s="3" t="s">
        <v>3857</v>
      </c>
      <c r="B3943" s="3" t="str">
        <f>"3320090019"</f>
        <v>3320090019</v>
      </c>
      <c r="C3943" s="3" t="s">
        <v>11</v>
      </c>
      <c r="D3943" s="3" t="s">
        <v>3839</v>
      </c>
      <c r="E3943" s="3" t="s">
        <v>3686</v>
      </c>
    </row>
    <row r="3944" spans="1:5" ht="13.5">
      <c r="A3944" s="3" t="s">
        <v>3858</v>
      </c>
      <c r="B3944" s="3" t="str">
        <f>"3320090020"</f>
        <v>3320090020</v>
      </c>
      <c r="C3944" s="3" t="s">
        <v>7</v>
      </c>
      <c r="D3944" s="3" t="s">
        <v>3839</v>
      </c>
      <c r="E3944" s="3" t="s">
        <v>3686</v>
      </c>
    </row>
    <row r="3945" spans="1:5" ht="13.5">
      <c r="A3945" s="3" t="s">
        <v>3859</v>
      </c>
      <c r="B3945" s="3" t="str">
        <f>"3320090021"</f>
        <v>3320090021</v>
      </c>
      <c r="C3945" s="3" t="s">
        <v>7</v>
      </c>
      <c r="D3945" s="3" t="s">
        <v>3839</v>
      </c>
      <c r="E3945" s="3" t="s">
        <v>3686</v>
      </c>
    </row>
    <row r="3946" spans="1:5" ht="13.5">
      <c r="A3946" s="3" t="s">
        <v>3860</v>
      </c>
      <c r="B3946" s="3" t="str">
        <f>"3320090022"</f>
        <v>3320090022</v>
      </c>
      <c r="C3946" s="3" t="s">
        <v>7</v>
      </c>
      <c r="D3946" s="3" t="s">
        <v>3839</v>
      </c>
      <c r="E3946" s="3" t="s">
        <v>3686</v>
      </c>
    </row>
    <row r="3947" spans="1:5" ht="13.5">
      <c r="A3947" s="3" t="s">
        <v>3861</v>
      </c>
      <c r="B3947" s="3" t="str">
        <f>"3320090023"</f>
        <v>3320090023</v>
      </c>
      <c r="C3947" s="3" t="s">
        <v>7</v>
      </c>
      <c r="D3947" s="3" t="s">
        <v>3839</v>
      </c>
      <c r="E3947" s="3" t="s">
        <v>3686</v>
      </c>
    </row>
    <row r="3948" spans="1:5" ht="13.5">
      <c r="A3948" s="3" t="s">
        <v>3862</v>
      </c>
      <c r="B3948" s="3" t="str">
        <f>"3320090024"</f>
        <v>3320090024</v>
      </c>
      <c r="C3948" s="3" t="s">
        <v>11</v>
      </c>
      <c r="D3948" s="3" t="s">
        <v>3839</v>
      </c>
      <c r="E3948" s="3" t="s">
        <v>3686</v>
      </c>
    </row>
    <row r="3949" spans="1:5" ht="13.5">
      <c r="A3949" s="3" t="s">
        <v>3863</v>
      </c>
      <c r="B3949" s="3" t="str">
        <f>"3320090025"</f>
        <v>3320090025</v>
      </c>
      <c r="C3949" s="3" t="s">
        <v>7</v>
      </c>
      <c r="D3949" s="3" t="s">
        <v>3839</v>
      </c>
      <c r="E3949" s="3" t="s">
        <v>3686</v>
      </c>
    </row>
    <row r="3950" spans="1:5" ht="13.5">
      <c r="A3950" s="3" t="s">
        <v>3864</v>
      </c>
      <c r="B3950" s="3" t="str">
        <f>"3320090026"</f>
        <v>3320090026</v>
      </c>
      <c r="C3950" s="3" t="s">
        <v>7</v>
      </c>
      <c r="D3950" s="3" t="s">
        <v>3839</v>
      </c>
      <c r="E3950" s="3" t="s">
        <v>3686</v>
      </c>
    </row>
    <row r="3951" spans="1:5" ht="13.5">
      <c r="A3951" s="3" t="s">
        <v>3865</v>
      </c>
      <c r="B3951" s="3" t="str">
        <f>"3320090027"</f>
        <v>3320090027</v>
      </c>
      <c r="C3951" s="3" t="s">
        <v>7</v>
      </c>
      <c r="D3951" s="3" t="s">
        <v>3839</v>
      </c>
      <c r="E3951" s="3" t="s">
        <v>3686</v>
      </c>
    </row>
    <row r="3952" spans="1:5" ht="13.5">
      <c r="A3952" s="3" t="s">
        <v>3866</v>
      </c>
      <c r="B3952" s="3" t="str">
        <f>"3320090028"</f>
        <v>3320090028</v>
      </c>
      <c r="C3952" s="3" t="s">
        <v>7</v>
      </c>
      <c r="D3952" s="3" t="s">
        <v>3839</v>
      </c>
      <c r="E3952" s="3" t="s">
        <v>3686</v>
      </c>
    </row>
    <row r="3953" spans="1:5" ht="13.5">
      <c r="A3953" s="3" t="s">
        <v>3867</v>
      </c>
      <c r="B3953" s="3" t="str">
        <f>"3320090029"</f>
        <v>3320090029</v>
      </c>
      <c r="C3953" s="3" t="s">
        <v>7</v>
      </c>
      <c r="D3953" s="3" t="s">
        <v>3839</v>
      </c>
      <c r="E3953" s="3" t="s">
        <v>3686</v>
      </c>
    </row>
    <row r="3954" spans="1:5" ht="13.5">
      <c r="A3954" s="3" t="s">
        <v>3868</v>
      </c>
      <c r="B3954" s="3" t="str">
        <f>"3320090030"</f>
        <v>3320090030</v>
      </c>
      <c r="C3954" s="3" t="s">
        <v>11</v>
      </c>
      <c r="D3954" s="3" t="s">
        <v>3839</v>
      </c>
      <c r="E3954" s="3" t="s">
        <v>3686</v>
      </c>
    </row>
    <row r="3955" spans="1:5" ht="13.5">
      <c r="A3955" s="3" t="s">
        <v>3869</v>
      </c>
      <c r="B3955" s="3" t="str">
        <f>"3320090031"</f>
        <v>3320090031</v>
      </c>
      <c r="C3955" s="3" t="s">
        <v>7</v>
      </c>
      <c r="D3955" s="3" t="s">
        <v>3839</v>
      </c>
      <c r="E3955" s="3" t="s">
        <v>3686</v>
      </c>
    </row>
    <row r="3956" spans="1:5" ht="13.5">
      <c r="A3956" s="3" t="s">
        <v>3870</v>
      </c>
      <c r="B3956" s="3" t="str">
        <f>"3320090032"</f>
        <v>3320090032</v>
      </c>
      <c r="C3956" s="3" t="s">
        <v>7</v>
      </c>
      <c r="D3956" s="3" t="s">
        <v>3839</v>
      </c>
      <c r="E3956" s="3" t="s">
        <v>3686</v>
      </c>
    </row>
    <row r="3957" spans="1:5" ht="13.5">
      <c r="A3957" s="3" t="s">
        <v>3871</v>
      </c>
      <c r="B3957" s="3" t="str">
        <f>"3320090033"</f>
        <v>3320090033</v>
      </c>
      <c r="C3957" s="3" t="s">
        <v>7</v>
      </c>
      <c r="D3957" s="3" t="s">
        <v>3839</v>
      </c>
      <c r="E3957" s="3" t="s">
        <v>3686</v>
      </c>
    </row>
    <row r="3958" spans="1:5" ht="13.5">
      <c r="A3958" s="3" t="s">
        <v>3872</v>
      </c>
      <c r="B3958" s="3" t="str">
        <f>"3320090034"</f>
        <v>3320090034</v>
      </c>
      <c r="C3958" s="3" t="s">
        <v>7</v>
      </c>
      <c r="D3958" s="3" t="s">
        <v>3839</v>
      </c>
      <c r="E3958" s="3" t="s">
        <v>3686</v>
      </c>
    </row>
    <row r="3959" spans="1:5" ht="13.5">
      <c r="A3959" s="3" t="s">
        <v>3873</v>
      </c>
      <c r="B3959" s="3" t="str">
        <f>"3320090035"</f>
        <v>3320090035</v>
      </c>
      <c r="C3959" s="3" t="s">
        <v>11</v>
      </c>
      <c r="D3959" s="3" t="s">
        <v>3839</v>
      </c>
      <c r="E3959" s="3" t="s">
        <v>3686</v>
      </c>
    </row>
    <row r="3960" spans="1:5" ht="13.5">
      <c r="A3960" s="3" t="s">
        <v>3874</v>
      </c>
      <c r="B3960" s="3" t="str">
        <f>"3320090036"</f>
        <v>3320090036</v>
      </c>
      <c r="C3960" s="3" t="s">
        <v>7</v>
      </c>
      <c r="D3960" s="3" t="s">
        <v>3839</v>
      </c>
      <c r="E3960" s="3" t="s">
        <v>3686</v>
      </c>
    </row>
    <row r="3961" spans="1:5" ht="13.5">
      <c r="A3961" s="3" t="s">
        <v>3875</v>
      </c>
      <c r="B3961" s="3" t="str">
        <f>"3320090037"</f>
        <v>3320090037</v>
      </c>
      <c r="C3961" s="3" t="s">
        <v>7</v>
      </c>
      <c r="D3961" s="3" t="s">
        <v>3839</v>
      </c>
      <c r="E3961" s="3" t="s">
        <v>3686</v>
      </c>
    </row>
    <row r="3962" spans="1:5" ht="13.5">
      <c r="A3962" s="3" t="s">
        <v>3876</v>
      </c>
      <c r="B3962" s="3" t="str">
        <f>"3320090038"</f>
        <v>3320090038</v>
      </c>
      <c r="C3962" s="3" t="s">
        <v>7</v>
      </c>
      <c r="D3962" s="3" t="s">
        <v>3839</v>
      </c>
      <c r="E3962" s="3" t="s">
        <v>3686</v>
      </c>
    </row>
    <row r="3963" spans="1:5" ht="13.5">
      <c r="A3963" s="3" t="s">
        <v>3877</v>
      </c>
      <c r="B3963" s="3" t="str">
        <f>"3320090039"</f>
        <v>3320090039</v>
      </c>
      <c r="C3963" s="3" t="s">
        <v>7</v>
      </c>
      <c r="D3963" s="3" t="s">
        <v>3839</v>
      </c>
      <c r="E3963" s="3" t="s">
        <v>3686</v>
      </c>
    </row>
    <row r="3964" spans="1:5" ht="13.5">
      <c r="A3964" s="3" t="s">
        <v>3878</v>
      </c>
      <c r="B3964" s="3" t="str">
        <f>"3320090040"</f>
        <v>3320090040</v>
      </c>
      <c r="C3964" s="3" t="s">
        <v>11</v>
      </c>
      <c r="D3964" s="3" t="s">
        <v>3839</v>
      </c>
      <c r="E3964" s="3" t="s">
        <v>3686</v>
      </c>
    </row>
    <row r="3965" spans="1:5" ht="13.5">
      <c r="A3965" s="3" t="s">
        <v>2025</v>
      </c>
      <c r="B3965" s="3" t="str">
        <f>"3320090041"</f>
        <v>3320090041</v>
      </c>
      <c r="C3965" s="3" t="s">
        <v>7</v>
      </c>
      <c r="D3965" s="3" t="s">
        <v>3839</v>
      </c>
      <c r="E3965" s="3" t="s">
        <v>3686</v>
      </c>
    </row>
    <row r="3966" spans="1:5" ht="13.5">
      <c r="A3966" s="3" t="s">
        <v>3879</v>
      </c>
      <c r="B3966" s="3" t="str">
        <f>"3320090042"</f>
        <v>3320090042</v>
      </c>
      <c r="C3966" s="3" t="s">
        <v>7</v>
      </c>
      <c r="D3966" s="3" t="s">
        <v>3839</v>
      </c>
      <c r="E3966" s="3" t="s">
        <v>3686</v>
      </c>
    </row>
    <row r="3967" spans="1:5" ht="13.5">
      <c r="A3967" s="3" t="s">
        <v>3880</v>
      </c>
      <c r="B3967" s="3" t="str">
        <f>"3320090043"</f>
        <v>3320090043</v>
      </c>
      <c r="C3967" s="3" t="s">
        <v>7</v>
      </c>
      <c r="D3967" s="3" t="s">
        <v>3839</v>
      </c>
      <c r="E3967" s="3" t="s">
        <v>3686</v>
      </c>
    </row>
    <row r="3968" spans="1:5" ht="13.5">
      <c r="A3968" s="3" t="s">
        <v>3881</v>
      </c>
      <c r="B3968" s="3" t="str">
        <f>"3320090044"</f>
        <v>3320090044</v>
      </c>
      <c r="C3968" s="3" t="s">
        <v>7</v>
      </c>
      <c r="D3968" s="3" t="s">
        <v>3839</v>
      </c>
      <c r="E3968" s="3" t="s">
        <v>3686</v>
      </c>
    </row>
    <row r="3969" spans="1:5" ht="13.5">
      <c r="A3969" s="3" t="s">
        <v>3882</v>
      </c>
      <c r="B3969" s="3" t="str">
        <f>"3320090045"</f>
        <v>3320090045</v>
      </c>
      <c r="C3969" s="3" t="s">
        <v>11</v>
      </c>
      <c r="D3969" s="3" t="s">
        <v>3839</v>
      </c>
      <c r="E3969" s="3" t="s">
        <v>3686</v>
      </c>
    </row>
    <row r="3970" spans="1:5" ht="13.5">
      <c r="A3970" s="3" t="s">
        <v>3883</v>
      </c>
      <c r="B3970" s="3" t="str">
        <f>"3320090046"</f>
        <v>3320090046</v>
      </c>
      <c r="C3970" s="3" t="s">
        <v>7</v>
      </c>
      <c r="D3970" s="3" t="s">
        <v>3839</v>
      </c>
      <c r="E3970" s="3" t="s">
        <v>3686</v>
      </c>
    </row>
    <row r="3971" spans="1:5" ht="13.5">
      <c r="A3971" s="3" t="s">
        <v>3884</v>
      </c>
      <c r="B3971" s="3" t="str">
        <f>"3320090047"</f>
        <v>3320090047</v>
      </c>
      <c r="C3971" s="3" t="s">
        <v>7</v>
      </c>
      <c r="D3971" s="3" t="s">
        <v>3839</v>
      </c>
      <c r="E3971" s="3" t="s">
        <v>3686</v>
      </c>
    </row>
    <row r="3972" spans="1:5" ht="13.5">
      <c r="A3972" s="3" t="s">
        <v>3885</v>
      </c>
      <c r="B3972" s="3" t="str">
        <f>"3320090048"</f>
        <v>3320090048</v>
      </c>
      <c r="C3972" s="3" t="s">
        <v>7</v>
      </c>
      <c r="D3972" s="3" t="s">
        <v>3839</v>
      </c>
      <c r="E3972" s="3" t="s">
        <v>3686</v>
      </c>
    </row>
    <row r="3973" spans="1:5" ht="13.5">
      <c r="A3973" s="3" t="s">
        <v>3886</v>
      </c>
      <c r="B3973" s="3" t="str">
        <f>"3320090049"</f>
        <v>3320090049</v>
      </c>
      <c r="C3973" s="3" t="s">
        <v>11</v>
      </c>
      <c r="D3973" s="3" t="s">
        <v>3839</v>
      </c>
      <c r="E3973" s="3" t="s">
        <v>3686</v>
      </c>
    </row>
    <row r="3974" spans="1:5" ht="13.5">
      <c r="A3974" s="3" t="s">
        <v>3887</v>
      </c>
      <c r="B3974" s="3" t="str">
        <f>"3320090050"</f>
        <v>3320090050</v>
      </c>
      <c r="C3974" s="3" t="s">
        <v>7</v>
      </c>
      <c r="D3974" s="3" t="s">
        <v>3839</v>
      </c>
      <c r="E3974" s="3" t="s">
        <v>3686</v>
      </c>
    </row>
    <row r="3975" spans="1:5" ht="13.5">
      <c r="A3975" s="3" t="s">
        <v>3888</v>
      </c>
      <c r="B3975" s="3" t="str">
        <f>"3320090051"</f>
        <v>3320090051</v>
      </c>
      <c r="C3975" s="3" t="s">
        <v>7</v>
      </c>
      <c r="D3975" s="3" t="s">
        <v>3839</v>
      </c>
      <c r="E3975" s="3" t="s">
        <v>3686</v>
      </c>
    </row>
    <row r="3976" spans="1:5" ht="13.5">
      <c r="A3976" s="3" t="s">
        <v>3889</v>
      </c>
      <c r="B3976" s="3" t="str">
        <f>"3320090052"</f>
        <v>3320090052</v>
      </c>
      <c r="C3976" s="3" t="s">
        <v>7</v>
      </c>
      <c r="D3976" s="3" t="s">
        <v>3839</v>
      </c>
      <c r="E3976" s="3" t="s">
        <v>3686</v>
      </c>
    </row>
    <row r="3977" spans="1:5" ht="13.5">
      <c r="A3977" s="3" t="s">
        <v>3890</v>
      </c>
      <c r="B3977" s="3" t="str">
        <f>"3320090053"</f>
        <v>3320090053</v>
      </c>
      <c r="C3977" s="3" t="s">
        <v>7</v>
      </c>
      <c r="D3977" s="3" t="s">
        <v>3839</v>
      </c>
      <c r="E3977" s="3" t="s">
        <v>3686</v>
      </c>
    </row>
    <row r="3978" spans="1:5" ht="13.5">
      <c r="A3978" s="3" t="s">
        <v>3891</v>
      </c>
      <c r="B3978" s="3" t="str">
        <f>"3320090054"</f>
        <v>3320090054</v>
      </c>
      <c r="C3978" s="3" t="s">
        <v>7</v>
      </c>
      <c r="D3978" s="3" t="s">
        <v>3839</v>
      </c>
      <c r="E3978" s="3" t="s">
        <v>3686</v>
      </c>
    </row>
    <row r="3979" spans="1:5" ht="13.5">
      <c r="A3979" s="3" t="s">
        <v>3892</v>
      </c>
      <c r="B3979" s="3" t="str">
        <f>"3320090055"</f>
        <v>3320090055</v>
      </c>
      <c r="C3979" s="3" t="s">
        <v>11</v>
      </c>
      <c r="D3979" s="3" t="s">
        <v>3839</v>
      </c>
      <c r="E3979" s="3" t="s">
        <v>3686</v>
      </c>
    </row>
    <row r="3980" spans="1:5" ht="13.5">
      <c r="A3980" s="3" t="s">
        <v>3893</v>
      </c>
      <c r="B3980" s="3" t="str">
        <f>"3320090056"</f>
        <v>3320090056</v>
      </c>
      <c r="C3980" s="3" t="s">
        <v>7</v>
      </c>
      <c r="D3980" s="3" t="s">
        <v>3839</v>
      </c>
      <c r="E3980" s="3" t="s">
        <v>3686</v>
      </c>
    </row>
    <row r="3981" spans="1:5" ht="13.5">
      <c r="A3981" s="3" t="s">
        <v>3894</v>
      </c>
      <c r="B3981" s="3" t="str">
        <f>"3320090057"</f>
        <v>3320090057</v>
      </c>
      <c r="C3981" s="3" t="s">
        <v>7</v>
      </c>
      <c r="D3981" s="3" t="s">
        <v>3839</v>
      </c>
      <c r="E3981" s="3" t="s">
        <v>3686</v>
      </c>
    </row>
    <row r="3982" spans="1:5" ht="13.5">
      <c r="A3982" s="3" t="s">
        <v>3895</v>
      </c>
      <c r="B3982" s="3" t="str">
        <f>"3320090058"</f>
        <v>3320090058</v>
      </c>
      <c r="C3982" s="3" t="s">
        <v>7</v>
      </c>
      <c r="D3982" s="3" t="s">
        <v>3839</v>
      </c>
      <c r="E3982" s="3" t="s">
        <v>3686</v>
      </c>
    </row>
    <row r="3983" spans="1:5" ht="13.5">
      <c r="A3983" s="3" t="s">
        <v>3896</v>
      </c>
      <c r="B3983" s="3" t="str">
        <f>"3320090059"</f>
        <v>3320090059</v>
      </c>
      <c r="C3983" s="3" t="s">
        <v>11</v>
      </c>
      <c r="D3983" s="3" t="s">
        <v>3839</v>
      </c>
      <c r="E3983" s="3" t="s">
        <v>3686</v>
      </c>
    </row>
    <row r="3984" spans="1:5" ht="13.5">
      <c r="A3984" s="3" t="s">
        <v>3897</v>
      </c>
      <c r="B3984" s="3" t="str">
        <f>"3320090060"</f>
        <v>3320090060</v>
      </c>
      <c r="C3984" s="3" t="s">
        <v>7</v>
      </c>
      <c r="D3984" s="3" t="s">
        <v>3839</v>
      </c>
      <c r="E3984" s="3" t="s">
        <v>3686</v>
      </c>
    </row>
    <row r="3985" spans="1:5" ht="13.5">
      <c r="A3985" s="3" t="s">
        <v>3898</v>
      </c>
      <c r="B3985" s="3" t="str">
        <f>"3320090061"</f>
        <v>3320090061</v>
      </c>
      <c r="C3985" s="3" t="s">
        <v>11</v>
      </c>
      <c r="D3985" s="3" t="s">
        <v>3839</v>
      </c>
      <c r="E3985" s="3" t="s">
        <v>3686</v>
      </c>
    </row>
    <row r="3986" spans="1:5" ht="13.5">
      <c r="A3986" s="3" t="s">
        <v>3899</v>
      </c>
      <c r="B3986" s="3" t="str">
        <f>"3320090062"</f>
        <v>3320090062</v>
      </c>
      <c r="C3986" s="3" t="s">
        <v>7</v>
      </c>
      <c r="D3986" s="3" t="s">
        <v>3839</v>
      </c>
      <c r="E3986" s="3" t="s">
        <v>3686</v>
      </c>
    </row>
    <row r="3987" spans="1:5" ht="13.5">
      <c r="A3987" s="3" t="s">
        <v>3900</v>
      </c>
      <c r="B3987" s="3" t="str">
        <f>"3320090063"</f>
        <v>3320090063</v>
      </c>
      <c r="C3987" s="3" t="s">
        <v>7</v>
      </c>
      <c r="D3987" s="3" t="s">
        <v>3839</v>
      </c>
      <c r="E3987" s="3" t="s">
        <v>3686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2019-06-05T10:01:46Z</cp:lastPrinted>
  <dcterms:created xsi:type="dcterms:W3CDTF">2018-05-24T14:15:58Z</dcterms:created>
  <dcterms:modified xsi:type="dcterms:W3CDTF">2020-07-17T10:06:24Z</dcterms:modified>
  <cp:category/>
  <cp:version/>
  <cp:contentType/>
  <cp:contentStatus/>
</cp:coreProperties>
</file>